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93E0B40A-32AE-43E4-9108-F5DA3BF7A09C}"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<sst xmlns="http://schemas.openxmlformats.org/spreadsheetml/2006/main" count="24556" uniqueCount="2579">
  <si>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</si>
  <si>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</si>
  <si>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</si>
  <si>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</si>
  <si>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</si>
  <si>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</si>
  <si>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</si>
  <si>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</si>
  <si>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</si>
  <si>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</si>
  <si>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</si>
  <si>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</si>
  <si>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</si>
  <si>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</si>
  <si>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</si>
  <si>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</si>
  <si>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</si>
  <si>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</si>
  <si>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</si>
  <si>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</si>
  <si>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</si>
  <si>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</si>
  <si>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</si>
  <si>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</si>
  <si>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</si>
  <si>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</si>
  <si>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</si>
  <si>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</si>
  <si>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</si>
  <si>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</si>
  <si>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</si>
  <si>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</si>
  <si>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</si>
  <si>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</si>
  <si>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</si>
  <si>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</si>
  <si>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</si>
  <si>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</si>
  <si>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</si>
  <si>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</si>
  <si>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</si>
  <si>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</si>
  <si>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</si>
  <si>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</si>
  <si>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</si>
  <si>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</si>
  <si>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</si>
  <si>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</si>
  <si>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</si>
  <si>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</si>
  <si>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</si>
  <si>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</si>
  <si>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</si>
  <si>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</si>
  <si>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</si>
  <si>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</si>
  <si>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</si>
  <si>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</si>
  <si>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</si>
  <si>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</si>
  <si>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</si>
  <si>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</si>
  <si>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</si>
  <si>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</si>
  <si>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</si>
  <si>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</si>
  <si>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</si>
  <si>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</si>
  <si>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</si>
  <si>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</si>
  <si>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</si>
  <si>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</si>
  <si>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</si>
  <si>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</si>
  <si>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</si>
  <si>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</si>
  <si>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</si>
  <si>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</si>
  <si>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</si>
  <si>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</si>
  <si>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</si>
  <si>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</si>
  <si>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</si>
  <si>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</si>
  <si>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</si>
  <si>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</si>
  <si>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</si>
  <si>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</si>
  <si>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</si>
  <si>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</si>
  <si>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</si>
  <si>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</si>
  <si>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</si>
  <si>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</si>
  <si>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</si>
  <si>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</si>
  <si>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</si>
  <si>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</si>
  <si>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</si>
  <si>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</si>
  <si>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</si>
  <si>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</si>
  <si>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</si>
  <si>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</si>
  <si>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</si>
  <si>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</si>
  <si>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</si>
  <si>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</si>
  <si>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</si>
  <si>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</si>
  <si>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</si>
  <si>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</si>
  <si>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</si>
  <si>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</si>
  <si>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</si>
  <si>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</si>
  <si>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</si>
  <si>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</si>
  <si>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</si>
  <si>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</si>
  <si>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</si>
  <si>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</si>
  <si>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</si>
  <si>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</si>
  <si>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</si>
  <si>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</si>
  <si>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</si>
  <si>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</si>
  <si>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</si>
  <si>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</si>
  <si>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</si>
  <si>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</si>
  <si>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</si>
  <si>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</si>
  <si>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</si>
  <si>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</si>
  <si>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</si>
  <si>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</si>
  <si>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</si>
  <si>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</si>
  <si>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</si>
  <si>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</si>
  <si>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</si>
  <si>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</si>
  <si>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</si>
  <si>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</si>
  <si>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</si>
  <si>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</si>
  <si>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</si>
  <si>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</si>
  <si>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</si>
  <si>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</si>
  <si>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</si>
  <si>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</si>
  <si>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</si>
  <si>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</si>
  <si>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</si>
  <si>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</si>
  <si>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</si>
  <si>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</si>
  <si>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</si>
  <si>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</si>
  <si>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</si>
  <si>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</si>
  <si>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</si>
  <si>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</si>
  <si>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</si>
  <si>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</si>
  <si>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</si>
  <si>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</si>
  <si>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</si>
  <si>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</si>
  <si>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</si>
  <si>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</si>
  <si>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</si>
  <si>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</si>
  <si>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</si>
  <si>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</si>
  <si>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</si>
  <si>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</si>
  <si>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</si>
  <si>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</si>
  <si>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</si>
  <si>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</si>
  <si>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</si>
  <si>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</si>
  <si>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</si>
  <si>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</si>
  <si>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</si>
  <si>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</si>
  <si>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</si>
  <si>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</si>
  <si>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</si>
  <si>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</si>
  <si>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</si>
  <si>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</si>
  <si>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</si>
  <si>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</si>
  <si>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</si>
  <si>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</si>
  <si>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</si>
  <si>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</si>
  <si>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</si>
  <si>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</si>
  <si>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</si>
  <si>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</si>
  <si>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</si>
  <si>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</si>
  <si>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</si>
  <si>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</si>
  <si>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</si>
  <si>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</si>
  <si>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</si>
  <si>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</si>
  <si>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</si>
  <si>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</si>
  <si>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</si>
  <si>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</si>
  <si>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</si>
  <si>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</si>
  <si>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</si>
  <si>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</si>
  <si>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</si>
  <si>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</si>
  <si>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</si>
  <si>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</si>
  <si>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</si>
  <si>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</si>
  <si>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</si>
  <si>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</si>
  <si>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</si>
  <si>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</si>
  <si>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</si>
  <si>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</si>
  <si>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</si>
  <si>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</si>
  <si>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</si>
  <si>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</si>
  <si>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</si>
  <si>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</si>
  <si>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</si>
  <si>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</si>
  <si>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</si>
  <si>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</si>
  <si>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</si>
  <si>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</si>
  <si>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</si>
  <si>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</si>
  <si>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</si>
  <si>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</si>
  <si>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</si>
  <si>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</si>
  <si>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</si>
  <si>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</si>
  <si>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</si>
  <si>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</si>
  <si>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</si>
  <si>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</si>
  <si>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</si>
  <si>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</si>
  <si>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</si>
  <si>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</si>
  <si>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</si>
  <si>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</si>
  <si>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</si>
  <si>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</si>
  <si>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</si>
  <si>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</si>
  <si>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</si>
  <si>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</si>
  <si>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</si>
  <si>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</si>
  <si>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</si>
  <si>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</si>
  <si>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</si>
  <si>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</si>
  <si>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</si>
  <si>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</si>
  <si>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</si>
  <si>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</si>
  <si>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</si>
  <si>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</si>
  <si>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</si>
  <si>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</si>
  <si>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</si>
  <si>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</si>
  <si>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</si>
  <si>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</si>
  <si>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</si>
  <si>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</si>
  <si>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</si>
  <si>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</si>
  <si>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</si>
  <si>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</si>
  <si>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</si>
  <si>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</si>
  <si>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</si>
  <si>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</si>
  <si>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</si>
  <si>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</si>
  <si>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</si>
  <si>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</si>
  <si>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</si>
  <si>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</si>
  <si>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</si>
  <si>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</si>
  <si>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</si>
  <si>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</si>
  <si>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</si>
  <si>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</si>
  <si>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</si>
  <si>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</si>
  <si>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</si>
  <si>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</si>
  <si>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</si>
  <si>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</si>
  <si>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</si>
  <si>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</si>
  <si>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</si>
  <si>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</si>
  <si>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</si>
  <si>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</si>
  <si>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</si>
  <si>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</si>
  <si>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</si>
  <si>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</si>
  <si>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</si>
  <si>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</si>
  <si>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</si>
  <si>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</si>
  <si>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</si>
  <si>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</si>
  <si>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</si>
  <si>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</si>
  <si>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</si>
  <si>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</si>
  <si>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</si>
  <si>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</si>
  <si>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</si>
  <si>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</si>
  <si>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</si>
  <si>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</si>
  <si>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</si>
  <si>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</si>
  <si>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</si>
  <si>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</si>
  <si>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</si>
  <si>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</si>
  <si>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</si>
  <si>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</si>
  <si>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</si>
  <si>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</si>
  <si>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</si>
  <si>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</si>
  <si>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</si>
  <si>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</si>
  <si>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</si>
  <si>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</si>
  <si>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</si>
  <si>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</si>
  <si>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</si>
  <si>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</si>
  <si>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</si>
  <si>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</si>
  <si>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</si>
  <si>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</si>
  <si>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</si>
  <si>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</si>
  <si>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</si>
  <si>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</si>
  <si>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</si>
  <si>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</si>
  <si>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</si>
  <si>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</si>
  <si>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</si>
  <si>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</si>
  <si>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</si>
  <si>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</si>
  <si>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</si>
  <si>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</si>
  <si>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</si>
  <si>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</si>
  <si>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</si>
  <si>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</si>
  <si>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</si>
  <si>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</si>
  <si>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</si>
  <si>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</si>
  <si>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</si>
  <si>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</si>
  <si>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</si>
  <si>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</si>
  <si>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</si>
  <si>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</si>
  <si>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</si>
  <si>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</si>
  <si>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</si>
  <si>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</si>
  <si>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</si>
  <si>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</si>
  <si>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</si>
  <si>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</si>
  <si>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</si>
  <si>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</si>
  <si>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</si>
  <si>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</si>
  <si>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</si>
  <si>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</si>
  <si>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</si>
  <si>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</si>
  <si>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</si>
  <si>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</si>
  <si>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</si>
  <si>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</si>
  <si>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</si>
  <si>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</si>
  <si>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</si>
  <si>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</si>
  <si>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</si>
  <si>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</si>
  <si>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</si>
  <si>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</si>
  <si>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</si>
  <si>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</si>
  <si>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</si>
  <si>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</si>
  <si>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</si>
  <si>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</si>
  <si>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</si>
  <si>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</si>
  <si>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</si>
  <si>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</si>
  <si>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</si>
  <si>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</si>
  <si>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</si>
  <si>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</si>
  <si>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</si>
  <si>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</si>
  <si>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</si>
  <si>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</si>
  <si>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</si>
  <si>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</si>
  <si>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</si>
  <si>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</si>
  <si>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</si>
  <si>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</si>
  <si>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</si>
  <si>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</si>
  <si>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</si>
  <si>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</si>
  <si>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</si>
  <si>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</si>
  <si>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</si>
  <si>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</si>
  <si>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</si>
  <si>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</si>
  <si>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</si>
  <si>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</si>
  <si>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</si>
  <si>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</si>
  <si>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</si>
  <si>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</si>
  <si>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</si>
  <si>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</si>
  <si>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</si>
  <si>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</si>
  <si>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</si>
  <si>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</si>
  <si>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</si>
  <si>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</si>
  <si>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</si>
  <si>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</si>
  <si>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</si>
  <si>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</si>
  <si>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</si>
  <si>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</si>
  <si>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</si>
  <si>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</si>
  <si>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</si>
  <si>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</si>
  <si>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</si>
  <si>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</si>
  <si>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</si>
  <si>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</si>
  <si>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</si>
  <si>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</si>
  <si>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</si>
  <si>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</si>
  <si>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</si>
  <si>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</si>
  <si>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</si>
  <si>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</si>
  <si>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</si>
  <si>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</si>
  <si>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</si>
  <si>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</si>
  <si>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</si>
  <si>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</si>
  <si>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</si>
  <si>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</si>
  <si>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</si>
  <si>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</si>
  <si>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</si>
  <si>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</si>
  <si>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</si>
  <si>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</si>
  <si>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</si>
  <si>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</si>
  <si>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</si>
  <si>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</si>
  <si>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</si>
  <si>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</si>
  <si>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</si>
  <si>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</si>
  <si>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</si>
  <si>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</si>
  <si>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</si>
  <si>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</si>
  <si>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</si>
  <si>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</si>
  <si>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</si>
  <si>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</si>
  <si>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</si>
  <si>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</si>
  <si>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</si>
  <si>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</si>
  <si>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</si>
  <si>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</si>
  <si>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</si>
  <si>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</si>
  <si>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</si>
  <si>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</si>
  <si>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</si>
  <si>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</si>
  <si>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</si>
  <si>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</si>
  <si>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</si>
  <si>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</si>
  <si>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</si>
  <si>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</si>
  <si>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</si>
  <si>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</si>
  <si>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</si>
  <si>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</si>
  <si>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</si>
  <si>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</si>
  <si>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</si>
  <si>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</si>
  <si>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</si>
  <si>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</si>
  <si>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</si>
  <si>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</si>
  <si>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</si>
  <si>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</si>
  <si>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</si>
  <si>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</si>
  <si>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</si>
  <si>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</si>
  <si>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</si>
  <si>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</si>
  <si>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</si>
  <si>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</si>
  <si>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</si>
  <si>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</si>
  <si>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</si>
  <si>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</si>
  <si>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</si>
  <si>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</si>
  <si>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</si>
  <si>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</si>
  <si>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</si>
  <si>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</si>
  <si>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</si>
  <si>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</si>
  <si>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</si>
  <si>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</si>
  <si>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</si>
  <si>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</si>
  <si>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</si>
  <si>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</si>
  <si>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</si>
  <si>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</si>
  <si>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</si>
  <si>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</si>
  <si>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</si>
  <si>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</si>
  <si>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</si>
  <si>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</si>
  <si>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</si>
  <si>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</si>
  <si>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</si>
  <si>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</si>
  <si>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</si>
  <si>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</si>
  <si>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</si>
  <si>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</si>
  <si>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</si>
  <si>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</si>
  <si>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</si>
  <si>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</si>
  <si>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</si>
  <si>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</si>
  <si>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</si>
  <si>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</si>
  <si>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</si>
  <si>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</si>
  <si>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</si>
  <si>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</si>
  <si>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</si>
  <si>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</si>
  <si>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</si>
  <si>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</si>
  <si>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</si>
  <si>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</si>
  <si>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</si>
  <si>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</si>
  <si>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</si>
  <si>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</si>
  <si>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</si>
  <si>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</si>
  <si>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</si>
  <si>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</si>
  <si>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</si>
  <si>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</si>
  <si>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</si>
  <si>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</si>
  <si>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</si>
  <si>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</si>
  <si>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</si>
  <si>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</si>
  <si>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</si>
  <si>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</si>
  <si>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</si>
  <si>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</si>
  <si>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</si>
  <si>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</si>
  <si>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</si>
  <si>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</si>
  <si>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</si>
  <si>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</si>
  <si>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</si>
  <si>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</si>
  <si>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</si>
  <si>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</si>
  <si>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</si>
  <si>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</si>
  <si>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</si>
  <si>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</si>
  <si>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</si>
  <si>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</si>
  <si>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</si>
  <si>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</si>
  <si>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</si>
  <si>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</si>
  <si>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</si>
  <si>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</si>
  <si>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</si>
  <si>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</si>
  <si>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</si>
  <si>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</si>
  <si>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</si>
  <si>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</si>
  <si>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</si>
  <si>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</si>
  <si>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</si>
  <si>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</si>
  <si>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</si>
  <si>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</si>
  <si>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</si>
  <si>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</si>
  <si>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</si>
  <si>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</si>
  <si>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</si>
  <si>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</si>
  <si>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</si>
  <si>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</si>
  <si>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</si>
  <si>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</si>
  <si>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</si>
  <si>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</si>
  <si>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</si>
  <si>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</si>
  <si>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</si>
  <si>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</si>
  <si>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</si>
  <si>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</si>
  <si>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</si>
  <si>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</si>
  <si>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</si>
  <si>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</si>
  <si>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</si>
  <si>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</si>
  <si>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</si>
  <si>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</si>
  <si>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</si>
  <si>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</si>
  <si>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</si>
  <si>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</si>
  <si>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</si>
  <si>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</si>
  <si>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</si>
  <si>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</si>
  <si>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</si>
  <si>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</si>
  <si>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</si>
  <si>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</si>
  <si>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</si>
  <si>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</si>
  <si>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</si>
  <si>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</si>
  <si>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</si>
  <si>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</si>
  <si>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</si>
  <si>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</si>
  <si>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</si>
  <si>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</si>
  <si>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</si>
  <si>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</si>
  <si>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</si>
  <si>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</si>
  <si>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</si>
  <si>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</si>
  <si>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</si>
  <si>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</si>
  <si>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</si>
  <si>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</si>
  <si>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</si>
  <si>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</si>
  <si>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</si>
  <si>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</si>
  <si>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</si>
  <si>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</si>
  <si>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</si>
  <si>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</si>
  <si>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</si>
  <si>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</si>
  <si>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</si>
  <si>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</si>
  <si>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</si>
  <si>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</si>
  <si>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</si>
  <si>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</si>
  <si>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</si>
  <si>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</si>
  <si>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</si>
  <si>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</si>
  <si>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</si>
  <si>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</si>
  <si>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</si>
  <si>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</si>
  <si>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</si>
  <si>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</si>
  <si>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</si>
  <si>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</si>
  <si>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</si>
  <si>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</si>
  <si>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</si>
  <si>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</si>
  <si>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</si>
  <si>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</si>
  <si>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</si>
  <si>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</si>
  <si>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</si>
  <si>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</si>
  <si>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</si>
  <si>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</si>
  <si>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</si>
  <si>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</si>
  <si>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</si>
  <si>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</si>
  <si>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</si>
  <si>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</si>
  <si>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</si>
  <si>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</si>
  <si>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</si>
  <si>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</si>
  <si>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</si>
  <si>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</si>
  <si>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</si>
  <si>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</si>
  <si>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</si>
  <si>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</si>
  <si>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</si>
  <si>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</si>
  <si>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</si>
  <si>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</si>
  <si>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</si>
  <si>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</si>
  <si>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</si>
  <si>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</si>
  <si>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</si>
  <si>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</si>
  <si>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</si>
  <si>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</si>
  <si>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</si>
  <si>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</si>
  <si>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</si>
  <si>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</si>
  <si>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</si>
  <si>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</si>
  <si>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</si>
  <si>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</si>
  <si>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</si>
  <si>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</si>
  <si>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</si>
  <si>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</si>
  <si>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</si>
  <si>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</si>
  <si>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</si>
  <si>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</si>
  <si>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</si>
  <si>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</si>
  <si>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</si>
  <si>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</si>
  <si>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</si>
  <si>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</si>
  <si>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</si>
  <si>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</si>
  <si>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</si>
  <si>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</si>
  <si>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</si>
  <si>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</si>
  <si>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</si>
  <si>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</si>
  <si>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</si>
  <si>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</si>
  <si>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</si>
  <si>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</si>
  <si>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</si>
  <si>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</si>
  <si>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</si>
  <si>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</si>
  <si>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</si>
  <si>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</si>
  <si>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</si>
  <si>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</si>
  <si>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</si>
  <si>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</si>
  <si>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</si>
  <si>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</si>
  <si>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</si>
  <si>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</si>
  <si>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</si>
  <si>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</si>
  <si>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</si>
  <si>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</si>
  <si>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</si>
  <si>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</si>
  <si>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</si>
  <si>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</si>
  <si>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</si>
  <si>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</si>
  <si>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</si>
  <si>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</si>
  <si>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</si>
  <si>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</si>
  <si>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</si>
  <si>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</si>
  <si>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</si>
  <si>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</si>
  <si>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</si>
  <si>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</si>
  <si>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</si>
  <si>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</si>
  <si>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</si>
  <si>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</si>
  <si>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</si>
  <si>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</si>
  <si>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</si>
  <si>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</si>
  <si>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</si>
  <si>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</si>
  <si>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</si>
  <si>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</si>
  <si>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</si>
  <si>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</si>
  <si>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</si>
  <si>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</si>
  <si>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</si>
  <si>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</si>
  <si>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</si>
  <si>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</si>
  <si>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</si>
  <si>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</si>
  <si>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</si>
  <si>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</si>
  <si>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</si>
  <si>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</si>
  <si>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</si>
  <si>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</si>
  <si>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</si>
  <si>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</si>
  <si>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</si>
  <si>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</si>
  <si>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</si>
  <si>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</si>
  <si>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</si>
  <si>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</si>
  <si>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</si>
  <si>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</si>
  <si>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</si>
  <si>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</si>
  <si>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</si>
  <si>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</si>
  <si>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</si>
  <si>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</si>
  <si>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</si>
  <si>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</si>
  <si>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</si>
  <si>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</si>
  <si>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</si>
  <si>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</si>
  <si>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</si>
  <si>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</si>
  <si>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</si>
  <si>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</si>
  <si>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</si>
  <si>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</si>
  <si>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</si>
  <si>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</si>
  <si>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</si>
  <si>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</si>
  <si>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</si>
  <si>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</si>
  <si>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</si>
  <si>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</si>
  <si>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</si>
  <si>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</si>
  <si>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</si>
  <si>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</si>
  <si>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</si>
  <si>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</si>
  <si>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</si>
  <si>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</si>
  <si>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</si>
  <si>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</si>
  <si>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</si>
  <si>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</si>
  <si>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</si>
  <si>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</si>
  <si>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</si>
  <si>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</si>
  <si>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</si>
  <si>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</si>
  <si>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</si>
  <si>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</si>
  <si>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</si>
  <si>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</si>
  <si>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</si>
  <si>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</si>
  <si>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</si>
  <si>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</si>
  <si>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</si>
  <si>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</si>
  <si>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</si>
  <si>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</si>
  <si>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</si>
  <si>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</si>
  <si>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</si>
  <si>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</si>
  <si>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</si>
  <si>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</si>
  <si>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</si>
  <si>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</si>
  <si>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</si>
  <si>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</si>
  <si>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</si>
  <si>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</si>
  <si>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</si>
  <si>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</si>
  <si>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</si>
  <si>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</si>
  <si>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</si>
  <si>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</si>
  <si>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</si>
  <si>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</si>
  <si>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</si>
  <si>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</si>
  <si>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</si>
  <si>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</si>
  <si>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</si>
  <si>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</si>
  <si>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</si>
  <si>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</si>
  <si>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</si>
  <si>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</si>
  <si>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</si>
  <si>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</si>
  <si>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</si>
  <si>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</si>
  <si>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</si>
  <si>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</si>
  <si>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</si>
  <si>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</si>
  <si>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</si>
  <si>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</si>
  <si>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</si>
  <si>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</si>
  <si>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</si>
  <si>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</si>
  <si>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</si>
  <si>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</si>
  <si>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</si>
  <si>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</si>
  <si>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</si>
  <si>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</si>
  <si>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</si>
  <si>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</si>
  <si>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</si>
  <si>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</si>
  <si>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</si>
  <si>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</si>
  <si>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</si>
  <si>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</si>
  <si>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</si>
  <si>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</si>
  <si>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</si>
  <si>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</si>
  <si>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</si>
  <si>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</si>
  <si>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</si>
  <si>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</si>
  <si>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</si>
  <si>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</si>
  <si>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</si>
  <si>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</si>
  <si>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</si>
  <si>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</si>
  <si>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</si>
  <si>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</si>
  <si>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</si>
  <si>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</si>
  <si>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</si>
  <si>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</si>
  <si>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</si>
  <si>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</si>
  <si>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</si>
  <si>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</si>
  <si>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</si>
  <si>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</si>
  <si>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</si>
  <si>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</si>
  <si>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</si>
  <si>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</si>
  <si>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</si>
  <si>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</si>
  <si>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</si>
  <si>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</si>
  <si>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</si>
  <si>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</si>
  <si>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</si>
  <si>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</si>
  <si>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</si>
  <si>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</si>
  <si>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</si>
  <si>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</si>
  <si>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</si>
  <si>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</si>
  <si>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</si>
  <si>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</si>
  <si>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</si>
  <si>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</si>
  <si>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</si>
  <si>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</si>
  <si>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</si>
  <si>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</si>
  <si>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</si>
  <si>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</si>
  <si>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</si>
  <si>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</si>
  <si>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</si>
  <si>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</si>
  <si>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</si>
  <si>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</si>
  <si>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</si>
  <si>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</si>
  <si>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</si>
  <si>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</si>
  <si>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</si>
  <si>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</si>
  <si>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</si>
  <si>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</si>
  <si>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</si>
  <si>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</si>
  <si>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</si>
  <si>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</si>
  <si>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</si>
  <si>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</si>
  <si>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</si>
  <si>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</si>
  <si>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</si>
  <si>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</si>
  <si>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</si>
  <si>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</si>
  <si>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</si>
  <si>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</si>
  <si>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</si>
  <si>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</si>
  <si>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</si>
  <si>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</si>
  <si>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</si>
  <si>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</si>
  <si>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</si>
  <si>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</si>
  <si>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</si>
  <si>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</si>
  <si>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</si>
  <si>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</si>
  <si>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</si>
  <si>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</si>
  <si>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</si>
  <si>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</si>
  <si>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</si>
  <si>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</si>
  <si>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</si>
  <si>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</si>
  <si>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</si>
  <si>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</si>
  <si>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</si>
  <si>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</si>
  <si>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</si>
  <si>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</si>
  <si>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</si>
  <si>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</si>
  <si>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</si>
  <si>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</si>
  <si>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</si>
  <si>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</si>
  <si>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</si>
  <si>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</si>
  <si>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</si>
  <si>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</si>
  <si>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</si>
  <si>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</si>
  <si>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</si>
  <si>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</si>
  <si>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</si>
  <si>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</si>
  <si>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</si>
  <si>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</si>
  <si>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</si>
  <si>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</si>
  <si>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</si>
  <si>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</si>
  <si>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</si>
  <si>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</si>
  <si>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</si>
  <si>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</si>
  <si>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</si>
  <si>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</si>
  <si>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</si>
  <si>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</si>
  <si>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</si>
  <si>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</si>
  <si>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</si>
  <si>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</si>
  <si>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</si>
  <si>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</si>
  <si>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</si>
  <si>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</si>
  <si>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</si>
  <si>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</si>
  <si>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</si>
  <si>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</si>
  <si>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</si>
  <si>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</si>
  <si>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</si>
  <si>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</si>
  <si>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</si>
  <si>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</si>
  <si>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</si>
  <si>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</si>
  <si>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</si>
  <si>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</si>
  <si>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</si>
  <si>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</si>
  <si>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</si>
  <si>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</si>
  <si>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</si>
  <si>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</si>
  <si>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</si>
  <si>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</si>
  <si>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</si>
  <si>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</si>
  <si>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</si>
  <si>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</si>
  <si>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</si>
  <si>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</si>
  <si>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</si>
  <si>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</si>
  <si>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</si>
  <si>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</si>
  <si>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</si>
  <si>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</si>
  <si>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</si>
  <si>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</si>
  <si>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</si>
  <si>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</si>
  <si>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</si>
  <si>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</si>
  <si>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</si>
  <si>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</si>
  <si>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</si>
  <si>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</si>
  <si>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</si>
  <si>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</si>
  <si>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</si>
  <si>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</si>
  <si>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</si>
  <si>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</si>
  <si>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</si>
  <si>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</si>
  <si>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</si>
  <si>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</si>
  <si>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</si>
  <si>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</si>
  <si>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</si>
  <si>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</si>
  <si>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</si>
  <si>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</si>
  <si>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</si>
  <si>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</si>
  <si>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</si>
  <si>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</si>
  <si>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</si>
  <si>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</si>
  <si>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</si>
  <si>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</si>
  <si>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</si>
  <si>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</si>
  <si>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</si>
  <si>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</si>
  <si>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</si>
  <si>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</si>
  <si>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</si>
  <si>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</si>
  <si>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</si>
  <si>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</si>
  <si>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</si>
  <si>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</si>
  <si>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</si>
  <si>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</si>
  <si>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</si>
  <si>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</si>
  <si>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</si>
  <si>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</si>
  <si>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</si>
  <si>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</si>
  <si>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</si>
  <si>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</si>
  <si>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</si>
  <si>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</si>
  <si>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</si>
  <si>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</si>
  <si>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</si>
  <si>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</si>
  <si>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</si>
  <si>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</si>
  <si>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</si>
  <si>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</si>
  <si>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</si>
  <si>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</si>
  <si>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</si>
  <si>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</si>
  <si>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</si>
  <si>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</si>
  <si>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</si>
  <si>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</si>
  <si>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</si>
  <si>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</si>
  <si>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</si>
  <si>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</si>
  <si>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</si>
  <si>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</si>
  <si>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</si>
  <si>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</si>
  <si>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</si>
  <si>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</si>
  <si>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</si>
  <si>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</si>
  <si>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</si>
  <si>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</si>
  <si>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</si>
  <si>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</si>
  <si>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</si>
  <si>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</si>
  <si>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</si>
  <si>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</si>
  <si>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</si>
  <si>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</si>
  <si>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</si>
  <si>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</si>
  <si>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</si>
  <si>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</si>
  <si>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</si>
  <si>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</si>
  <si>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</si>
  <si>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</si>
  <si>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</si>
  <si>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</si>
  <si>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</si>
  <si>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</si>
  <si>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</si>
  <si>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</si>
  <si>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</si>
  <si>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</si>
  <si>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</si>
  <si>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</si>
  <si>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</si>
  <si>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</si>
  <si>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</si>
  <si>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</si>
  <si>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</si>
  <si>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</si>
  <si>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</si>
  <si>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</si>
  <si>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</si>
  <si>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</si>
  <si>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</si>
  <si>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</si>
  <si>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</si>
  <si>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</si>
  <si>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</si>
  <si>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</si>
  <si>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</si>
  <si>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</si>
  <si>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</si>
  <si>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</si>
  <si>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</si>
  <si>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</si>
  <si>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</si>
  <si>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</si>
  <si>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</si>
  <si>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</si>
  <si>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</si>
  <si>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</si>
  <si>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</si>
  <si>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</si>
  <si>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</si>
  <si>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</si>
  <si>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</si>
  <si>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</si>
  <si>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</si>
  <si>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</si>
  <si>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</si>
  <si>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</si>
  <si>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</si>
  <si>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</si>
  <si>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</si>
  <si>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</si>
  <si>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</si>
  <si>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</si>
  <si>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</si>
  <si>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</si>
  <si>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</si>
  <si>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</si>
  <si>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</si>
  <si>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</si>
  <si>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</si>
  <si>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</si>
  <si>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</si>
  <si>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</si>
  <si>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</si>
  <si>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</si>
  <si>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</si>
  <si>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</si>
  <si>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</si>
  <si>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</si>
  <si>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</si>
  <si>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</si>
  <si>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</si>
  <si>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</si>
  <si>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</si>
  <si>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</si>
  <si>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</si>
  <si>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</si>
  <si>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</si>
  <si>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</si>
  <si>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</si>
  <si>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</si>
  <si>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</si>
  <si>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</si>
  <si>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</si>
  <si>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</si>
  <si>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</si>
  <si>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</si>
  <si>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</si>
  <si>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</si>
  <si>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</si>
  <si>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</si>
  <si>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</si>
  <si>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</si>
  <si>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</si>
  <si>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</si>
  <si>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</si>
  <si>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</si>
  <si>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</si>
  <si>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</si>
  <si>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</si>
  <si>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</si>
  <si>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</si>
  <si>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</si>
  <si>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</si>
  <si>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</si>
  <si>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</si>
  <si>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</si>
  <si>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</si>
  <si>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</si>
  <si>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</si>
  <si>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</si>
  <si>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</si>
  <si>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</si>
  <si>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</si>
  <si>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</si>
  <si>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</si>
  <si>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</si>
  <si>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</si>
  <si>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</si>
  <si>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</si>
  <si>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</si>
  <si>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</si>
  <si>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</si>
  <si>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</si>
  <si>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</si>
  <si>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</si>
  <si>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</si>
  <si>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</si>
  <si>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</si>
  <si>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</si>
  <si>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</si>
  <si>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</si>
  <si>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</si>
  <si>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</si>
  <si>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</si>
  <si>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</si>
  <si>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</si>
  <si>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</si>
  <si>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</si>
  <si>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</si>
  <si>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</si>
  <si>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</si>
  <si>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</si>
  <si>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</si>
  <si>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</si>
  <si>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</si>
  <si>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</si>
  <si>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</si>
  <si>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</si>
  <si>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</si>
  <si>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</si>
  <si>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</si>
  <si>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</si>
  <si>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</si>
  <si>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</si>
  <si>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</si>
  <si>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</si>
  <si>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</si>
  <si>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</si>
  <si>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</si>
  <si>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</si>
  <si>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</si>
  <si>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</si>
  <si>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</si>
  <si>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</si>
  <si>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</si>
  <si>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</si>
  <si>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</si>
  <si>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</si>
  <si>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</si>
  <si>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</si>
  <si>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</si>
  <si>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</si>
  <si>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</si>
  <si>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</si>
  <si>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</si>
  <si>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</si>
  <si>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</si>
  <si>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</si>
  <si>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</si>
  <si>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</si>
  <si>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</si>
  <si>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</si>
  <si>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</si>
  <si>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</si>
  <si>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</si>
  <si>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</si>
  <si>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</si>
  <si>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</si>
  <si>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</si>
  <si>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</si>
  <si>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</si>
  <si>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</si>
  <si>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</si>
  <si>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</si>
  <si>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</si>
  <si>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</si>
  <si>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</si>
  <si>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</si>
  <si>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</si>
  <si>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</si>
  <si>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</si>
  <si>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</si>
  <si>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</si>
  <si>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</si>
  <si>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</si>
  <si>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</si>
  <si>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</si>
  <si>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</si>
  <si>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</si>
  <si>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</si>
  <si>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</si>
  <si>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</si>
  <si>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</si>
  <si>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</si>
  <si>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</si>
  <si>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</si>
  <si>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</si>
  <si>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</si>
  <si>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</si>
  <si>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</si>
  <si>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</si>
  <si>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</si>
  <si>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</si>
  <si>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</si>
  <si>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</si>
  <si>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</si>
  <si>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</si>
  <si>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</si>
  <si>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</si>
  <si>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</si>
  <si>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</si>
  <si>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</si>
  <si>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</si>
  <si>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</si>
  <si>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</si>
  <si>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</si>
  <si>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</si>
  <si>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</si>
  <si>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</si>
  <si>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</si>
  <si>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</si>
  <si>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</si>
  <si>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</si>
  <si>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</si>
  <si>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</si>
  <si>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</si>
  <si>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</si>
  <si>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</si>
  <si>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</si>
  <si>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</si>
  <si>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</si>
  <si>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</si>
  <si>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</si>
  <si>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</si>
  <si>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</si>
  <si>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</si>
  <si>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</si>
  <si>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</si>
  <si>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</si>
  <si>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</si>
  <si>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</si>
  <si>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</si>
  <si>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</si>
  <si>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</si>
  <si>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</si>
  <si>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</si>
  <si>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</si>
  <si>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</si>
  <si>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</si>
  <si>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</si>
  <si>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</si>
  <si>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</si>
  <si>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</si>
  <si>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</si>
  <si>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</si>
  <si>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</si>
  <si>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</si>
  <si>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</si>
  <si>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</si>
  <si>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</si>
  <si>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</si>
  <si>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</si>
  <si>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</si>
  <si>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</si>
  <si>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</si>
  <si>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</si>
  <si>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</si>
  <si>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</si>
  <si>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</si>
  <si>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</si>
  <si>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</si>
  <si>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</si>
  <si>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</si>
  <si>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</si>
  <si>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</si>
  <si>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</si>
  <si>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</si>
  <si>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</si>
  <si>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</si>
  <si>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</si>
  <si>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</si>
  <si>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</si>
  <si>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</si>
  <si>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</si>
  <si>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</si>
  <si>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</si>
  <si>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</si>
  <si>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</si>
  <si>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</si>
  <si>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</si>
  <si>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</si>
  <si>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</si>
  <si>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</si>
  <si>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</si>
  <si>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</si>
  <si>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</si>
  <si>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</si>
  <si>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</si>
  <si>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</si>
  <si>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</si>
  <si>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</si>
  <si>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</si>
  <si>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</si>
  <si>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</si>
  <si>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</si>
  <si>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</si>
  <si>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</si>
  <si>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</si>
  <si>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</si>
  <si>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</si>
  <si>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</si>
  <si>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</si>
  <si>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</si>
  <si>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</si>
  <si>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</si>
  <si>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</si>
  <si>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</si>
  <si>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20202</t>
  </si>
  <si>
    <t>松本市</t>
  </si>
  <si>
    <t>20202_令和3年度</t>
  </si>
  <si>
    <t>20202_令和4年度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</si>
  <si>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</si>
  <si>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</si>
  <si>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</si>
  <si>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</si>
  <si>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</si>
  <si>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</si>
  <si>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</si>
  <si>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</si>
  <si>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</si>
  <si>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</si>
  <si>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</si>
  <si>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</si>
  <si>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</si>
  <si>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</si>
  <si>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</si>
  <si>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</si>
  <si>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</si>
  <si>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01407_令和4年度</t>
  </si>
  <si>
    <t>01407</t>
  </si>
  <si>
    <t>仁木町</t>
  </si>
  <si>
    <t>01407_令和3年度</t>
  </si>
  <si>
    <t>01363_令和4年度</t>
  </si>
  <si>
    <t>01363</t>
  </si>
  <si>
    <t>厚沢部町</t>
  </si>
  <si>
    <t>01364_令和4年度</t>
  </si>
  <si>
    <t>01364</t>
  </si>
  <si>
    <t>乙部町</t>
  </si>
  <si>
    <t>01332_令和4年度</t>
  </si>
  <si>
    <t>01332</t>
  </si>
  <si>
    <t>福島町</t>
  </si>
  <si>
    <t>01363_令和3年度</t>
  </si>
  <si>
    <t>01364_令和3年度</t>
  </si>
  <si>
    <t>01332_令和3年度</t>
  </si>
  <si>
    <t>20217</t>
  </si>
  <si>
    <t>佐久市</t>
  </si>
  <si>
    <t>20217_令和3年度</t>
  </si>
  <si>
    <t>20217_令和4年度</t>
  </si>
  <si>
    <t>20201</t>
  </si>
  <si>
    <t>長野市</t>
  </si>
  <si>
    <t>20201_令和3年度</t>
  </si>
  <si>
    <t>20201_令和4年度</t>
  </si>
  <si>
    <t>01457_令和4年度</t>
  </si>
  <si>
    <t>01457</t>
  </si>
  <si>
    <t>上川町</t>
  </si>
  <si>
    <t>01512_令和4年度</t>
  </si>
  <si>
    <t>01512</t>
  </si>
  <si>
    <t>浜頓別町</t>
  </si>
  <si>
    <t>01455_令和4年度</t>
  </si>
  <si>
    <t>01455</t>
  </si>
  <si>
    <t>比布町</t>
  </si>
  <si>
    <t>01457_令和3年度</t>
  </si>
  <si>
    <t>01512_令和3年度</t>
  </si>
  <si>
    <t>01455_令和3年度</t>
  </si>
  <si>
    <t>池田町</t>
  </si>
  <si>
    <t>01561_令和4年度</t>
  </si>
  <si>
    <t>01561</t>
  </si>
  <si>
    <t>興部町</t>
  </si>
  <si>
    <t>01639_令和4年度</t>
  </si>
  <si>
    <t>01639</t>
  </si>
  <si>
    <t>更別村</t>
  </si>
  <si>
    <t>01561_令和3年度</t>
  </si>
  <si>
    <t>01639_令和3年度</t>
  </si>
  <si>
    <t>20324</t>
  </si>
  <si>
    <t>立科町</t>
  </si>
  <si>
    <t>20324_令和3年度</t>
  </si>
  <si>
    <t>20324_令和4年度</t>
  </si>
  <si>
    <t>20543</t>
  </si>
  <si>
    <t>高山村</t>
  </si>
  <si>
    <t>20543_令和3年度</t>
  </si>
  <si>
    <t>20543_令和4年度</t>
  </si>
  <si>
    <t>20416</t>
  </si>
  <si>
    <t>豊丘村</t>
  </si>
  <si>
    <t>20416_令和3年度</t>
  </si>
  <si>
    <t>20416_令和4年度</t>
  </si>
  <si>
    <t>20361</t>
  </si>
  <si>
    <t>下諏訪町</t>
  </si>
  <si>
    <t>20361_令和3年度</t>
  </si>
  <si>
    <t>20361_令和4年度</t>
  </si>
  <si>
    <t>20382</t>
  </si>
  <si>
    <t>辰野町</t>
  </si>
  <si>
    <t>20382_令和3年度</t>
  </si>
  <si>
    <t>20382_令和4年度</t>
  </si>
  <si>
    <t>20210</t>
  </si>
  <si>
    <t>駒ヶ根市</t>
  </si>
  <si>
    <t>20210_令和3年度</t>
  </si>
  <si>
    <t>20210_令和4年度</t>
  </si>
  <si>
    <t>20561</t>
  </si>
  <si>
    <t>山ノ内町</t>
  </si>
  <si>
    <t>20561_令和3年度</t>
  </si>
  <si>
    <t>20561_令和4年度</t>
  </si>
  <si>
    <t>20482</t>
  </si>
  <si>
    <t>松川村</t>
  </si>
  <si>
    <t>20482_令和3年度</t>
  </si>
  <si>
    <t>20482_令和4年度</t>
  </si>
  <si>
    <t>20481</t>
  </si>
  <si>
    <t>20481_令和3年度</t>
  </si>
  <si>
    <t>20481_令和4年度</t>
  </si>
  <si>
    <t>20384</t>
  </si>
  <si>
    <t>飯島町</t>
  </si>
  <si>
    <t>20384_令和3年度</t>
  </si>
  <si>
    <t>20384_令和4年度</t>
  </si>
  <si>
    <t>20321</t>
  </si>
  <si>
    <t>軽井沢町</t>
  </si>
  <si>
    <t>20321_令和3年度</t>
  </si>
  <si>
    <t>20321_令和4年度</t>
  </si>
  <si>
    <t>20213</t>
  </si>
  <si>
    <t>飯山市</t>
  </si>
  <si>
    <t>20213_令和3年度</t>
  </si>
  <si>
    <t>20213_令和4年度</t>
  </si>
  <si>
    <t>20212</t>
  </si>
  <si>
    <t>大町市</t>
  </si>
  <si>
    <t>20212_令和3年度</t>
  </si>
  <si>
    <t>20212_令和4年度</t>
  </si>
  <si>
    <t>20363</t>
  </si>
  <si>
    <t>原村</t>
  </si>
  <si>
    <t>20363_令和3年度</t>
  </si>
  <si>
    <t>20363_令和4年度</t>
  </si>
  <si>
    <t>20583</t>
  </si>
  <si>
    <t>信濃町</t>
  </si>
  <si>
    <t>20583_令和3年度</t>
  </si>
  <si>
    <t>20583_令和4年度</t>
  </si>
  <si>
    <t>20383</t>
  </si>
  <si>
    <t>箕輪町</t>
  </si>
  <si>
    <t>20383_令和3年度</t>
  </si>
  <si>
    <t>20383_令和4年度</t>
  </si>
  <si>
    <t>20305</t>
  </si>
  <si>
    <t>南牧村</t>
  </si>
  <si>
    <t>20305_令和3年度</t>
  </si>
  <si>
    <t>20305_令和4年度</t>
  </si>
  <si>
    <t>20204</t>
  </si>
  <si>
    <t>岡谷市</t>
  </si>
  <si>
    <t>20204_令和3年度</t>
  </si>
  <si>
    <t>20204_令和4年度</t>
  </si>
  <si>
    <t>20214</t>
  </si>
  <si>
    <t>茅野市</t>
  </si>
  <si>
    <t>20214_令和3年度</t>
  </si>
  <si>
    <t>20214_令和4年度</t>
  </si>
  <si>
    <t>20211</t>
  </si>
  <si>
    <t>中野市</t>
  </si>
  <si>
    <t>20211_令和3年度</t>
  </si>
  <si>
    <t>20211_令和4年度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</si>
  <si>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</si>
  <si>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</si>
  <si>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</si>
  <si>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</si>
  <si>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</si>
  <si>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</si>
  <si>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</si>
  <si>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</si>
  <si>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</si>
  <si>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</si>
  <si>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</si>
  <si>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</si>
  <si>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</si>
  <si>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</si>
  <si>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</si>
  <si>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</si>
  <si>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</si>
  <si>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</si>
  <si>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</si>
  <si>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</si>
  <si>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</si>
  <si>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</si>
  <si>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</si>
  <si>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</si>
  <si>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</si>
  <si>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</si>
  <si>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</si>
  <si>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</si>
  <si>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</si>
  <si>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</si>
  <si>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</si>
  <si>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</si>
  <si>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</si>
  <si>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</si>
  <si>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</si>
  <si>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</si>
  <si>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</si>
  <si>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</si>
  <si>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</si>
  <si>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</si>
  <si>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</si>
  <si>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</si>
  <si>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</si>
  <si>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</si>
  <si>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</si>
  <si>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</si>
  <si>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</si>
  <si>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</si>
  <si>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</si>
  <si>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</si>
  <si>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</si>
  <si>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</si>
  <si>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</si>
  <si>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</si>
  <si>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</si>
  <si>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</si>
  <si>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</si>
  <si>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</si>
  <si>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</si>
  <si>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</si>
  <si>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</si>
  <si>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</si>
  <si>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</si>
  <si>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</si>
  <si>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</si>
  <si>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</si>
  <si>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</si>
  <si>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</si>
  <si>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</si>
  <si>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</si>
  <si>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</si>
  <si>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</si>
  <si>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</si>
  <si>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</si>
  <si>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</si>
  <si>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</si>
  <si>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</si>
  <si>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</si>
  <si>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</si>
  <si>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</si>
  <si>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</si>
  <si>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</si>
  <si>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</si>
  <si>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</si>
  <si>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</si>
  <si>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</si>
  <si>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</si>
  <si>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</si>
  <si>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</si>
  <si>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</si>
  <si>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</si>
  <si>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</si>
  <si>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</si>
  <si>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</si>
  <si>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</si>
  <si>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</si>
  <si>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</si>
  <si>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</si>
  <si>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</si>
  <si>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</si>
  <si>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</si>
  <si>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</si>
  <si>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</si>
  <si>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</si>
  <si>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</si>
  <si>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</si>
  <si>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</si>
  <si>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</si>
  <si>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</si>
  <si>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</si>
  <si>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</si>
  <si>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</si>
  <si>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</si>
  <si>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</si>
  <si>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</si>
  <si>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</si>
  <si>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</si>
  <si>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</si>
  <si>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</si>
  <si>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</si>
  <si>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</si>
  <si>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</si>
  <si>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</si>
  <si>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</si>
  <si>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</si>
  <si>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</si>
  <si>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</si>
  <si>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</si>
  <si>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</si>
  <si>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</si>
  <si>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</si>
  <si>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</si>
  <si>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</si>
  <si>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</si>
  <si>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</si>
  <si>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</si>
  <si>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</si>
  <si>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</si>
  <si>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</si>
  <si>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</si>
  <si>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</si>
  <si>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</si>
  <si>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</si>
  <si>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</si>
  <si>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</si>
  <si>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</si>
  <si>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</si>
  <si>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</si>
  <si>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</si>
  <si>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</si>
  <si>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</si>
  <si>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</si>
  <si>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</si>
  <si>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</si>
  <si>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</si>
  <si>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</si>
  <si>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</si>
  <si>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</si>
  <si>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</si>
  <si>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</si>
  <si>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</si>
  <si>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</si>
  <si>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</si>
  <si>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</si>
  <si>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</si>
  <si>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</si>
  <si>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</si>
  <si>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</si>
  <si>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</si>
  <si>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</si>
  <si>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</si>
  <si>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</si>
  <si>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</si>
  <si>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</si>
  <si>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</si>
  <si>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</si>
  <si>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</si>
  <si>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</si>
  <si>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</si>
  <si>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</si>
  <si>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</si>
  <si>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</si>
  <si>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</si>
  <si>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</si>
  <si>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</si>
  <si>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</si>
  <si>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</si>
  <si>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</si>
  <si>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</si>
  <si>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</si>
  <si>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</si>
  <si>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</si>
  <si>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</si>
  <si>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</si>
  <si>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</si>
  <si>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</si>
  <si>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</si>
  <si>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</si>
  <si>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</si>
  <si>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</si>
  <si>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</si>
  <si>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</si>
  <si>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</si>
  <si>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</si>
  <si>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</si>
  <si>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</si>
  <si>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</si>
  <si>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</si>
  <si>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</si>
  <si>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</si>
  <si>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</si>
  <si>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</si>
  <si>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</si>
  <si>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</si>
  <si>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</si>
  <si>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</si>
  <si>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</si>
  <si>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</si>
  <si>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</si>
  <si>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</si>
  <si>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</si>
  <si>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</si>
  <si>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</si>
  <si>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</si>
  <si>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</si>
  <si>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</si>
  <si>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</si>
  <si>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</si>
  <si>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</si>
  <si>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</si>
  <si>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</si>
  <si>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</si>
  <si>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</si>
  <si>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</si>
  <si>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</si>
  <si>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</si>
  <si>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</si>
  <si>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</si>
  <si>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</si>
  <si>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</si>
  <si>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</si>
  <si>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</si>
  <si>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</si>
  <si>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</si>
  <si>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</si>
  <si>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</si>
  <si>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</si>
  <si>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</si>
  <si>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</si>
  <si>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</si>
  <si>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</si>
  <si>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</si>
  <si>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</si>
  <si>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</si>
  <si>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</si>
  <si>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</si>
  <si>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</si>
  <si>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</si>
  <si>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</si>
  <si>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</si>
  <si>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</si>
  <si>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</si>
  <si>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</si>
  <si>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</si>
  <si>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</si>
  <si>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</si>
  <si>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</si>
  <si>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</si>
  <si>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</si>
  <si>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</si>
  <si>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</si>
  <si>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</si>
  <si>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</si>
  <si>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</si>
  <si>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</si>
  <si>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</si>
  <si>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</si>
  <si>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</si>
  <si>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</si>
  <si>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</si>
  <si>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</si>
  <si>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</si>
  <si>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</si>
  <si>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</si>
  <si>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</si>
  <si>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</si>
  <si>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</si>
  <si>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</si>
  <si>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</si>
  <si>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</si>
  <si>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</si>
  <si>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</si>
  <si>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</si>
  <si>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</si>
  <si>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</si>
  <si>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</si>
  <si>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</si>
  <si>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</si>
  <si>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</si>
  <si>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</si>
  <si>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</si>
  <si>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</si>
  <si>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</si>
  <si>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</si>
  <si>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</si>
  <si>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</si>
  <si>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</si>
  <si>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</si>
  <si>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</si>
  <si>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</si>
  <si>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</si>
  <si>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</si>
  <si>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</si>
  <si>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</si>
  <si>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</si>
  <si>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</si>
  <si>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</si>
  <si>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</si>
  <si>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</si>
  <si>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</si>
  <si>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</si>
  <si>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</si>
  <si>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</si>
  <si>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</si>
  <si>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</si>
  <si>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</si>
  <si>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</si>
  <si>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</si>
  <si>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</si>
  <si>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</si>
  <si>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</si>
  <si>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</si>
  <si>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</si>
  <si>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</si>
  <si>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</si>
  <si>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</si>
  <si>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</si>
  <si>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</si>
  <si>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</si>
  <si>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</si>
  <si>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</si>
  <si>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</si>
  <si>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</si>
  <si>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</si>
  <si>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</si>
  <si>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</si>
  <si>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</si>
  <si>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</si>
  <si>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</si>
  <si>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</si>
  <si>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</si>
  <si>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</si>
  <si>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</si>
  <si>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</si>
  <si>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</si>
  <si>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</si>
  <si>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</si>
  <si>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</si>
  <si>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</si>
  <si>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</si>
  <si>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</si>
  <si>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</si>
  <si>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</si>
  <si>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</si>
  <si>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</si>
  <si>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</si>
  <si>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</si>
  <si>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</si>
  <si>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</si>
  <si>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</si>
  <si>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</si>
  <si>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</si>
  <si>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</si>
  <si>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</si>
  <si>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</si>
  <si>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</si>
  <si>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</si>
  <si>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</si>
  <si>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</si>
  <si>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</si>
  <si>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</si>
  <si>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</si>
  <si>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</si>
  <si>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</si>
  <si>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</si>
  <si>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</si>
  <si>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</si>
  <si>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</si>
  <si>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</si>
  <si>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</si>
  <si>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</si>
  <si>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</si>
  <si>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</si>
  <si>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</si>
  <si>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</si>
  <si>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</si>
  <si>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</si>
  <si>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</si>
  <si>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</si>
  <si>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</si>
  <si>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</si>
  <si>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</si>
  <si>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</si>
  <si>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</si>
  <si>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</si>
  <si>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</si>
  <si>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</si>
  <si>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</si>
  <si>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</si>
  <si>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</si>
  <si>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</si>
  <si>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</si>
  <si>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</si>
  <si>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</si>
  <si>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</si>
  <si>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</si>
  <si>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</si>
  <si>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</si>
  <si>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</si>
  <si>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</si>
  <si>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</si>
  <si>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</si>
  <si>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</si>
  <si>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</si>
  <si>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</si>
  <si>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</si>
  <si>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</si>
  <si>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</si>
  <si>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</si>
  <si>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</si>
  <si>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</si>
  <si>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</si>
  <si>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</si>
  <si>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</si>
  <si>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</si>
  <si>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</si>
  <si>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</si>
  <si>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</si>
  <si>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</si>
  <si>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</si>
  <si>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</si>
  <si>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</si>
  <si>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</si>
  <si>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</si>
  <si>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</si>
  <si>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</si>
  <si>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</si>
  <si>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</si>
  <si>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</si>
  <si>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</si>
  <si>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</si>
  <si>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</si>
  <si>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</si>
  <si>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</si>
  <si>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</si>
  <si>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</si>
  <si>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</si>
  <si>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</si>
  <si>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</si>
  <si>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</si>
  <si>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</si>
  <si>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</si>
  <si>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</si>
  <si>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</si>
  <si>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</si>
  <si>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</si>
  <si>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</si>
  <si>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</si>
  <si>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</si>
  <si>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</si>
  <si>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</si>
  <si>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</si>
  <si>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</si>
  <si>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</si>
  <si>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</si>
  <si>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</si>
  <si>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</si>
  <si>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</si>
  <si>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</si>
  <si>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</si>
  <si>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</si>
  <si>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</si>
  <si>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</si>
  <si>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</si>
  <si>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</si>
  <si>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</si>
  <si>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</si>
  <si>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</si>
  <si>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</si>
  <si>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</si>
  <si>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</si>
  <si>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</si>
  <si>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</si>
  <si>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</si>
  <si>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</si>
  <si>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</si>
  <si>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</si>
  <si>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</si>
  <si>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</si>
  <si>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</si>
  <si>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</si>
  <si>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</si>
  <si>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</si>
  <si>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</si>
  <si>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</si>
  <si>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</si>
  <si>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</si>
  <si>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</si>
  <si>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</si>
  <si>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</si>
  <si>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</si>
  <si>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</si>
  <si>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</si>
  <si>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</si>
  <si>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</si>
  <si>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</si>
  <si>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</si>
  <si>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</si>
  <si>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</si>
  <si>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</si>
  <si>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</si>
  <si>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</si>
  <si>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</si>
  <si>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</si>
  <si>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</si>
  <si>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</si>
  <si>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</si>
  <si>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</si>
  <si>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</si>
  <si>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</si>
  <si>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</si>
  <si>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</si>
  <si>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</si>
  <si>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</si>
  <si>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</si>
  <si>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</si>
  <si>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</si>
  <si>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</si>
  <si>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</si>
  <si>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</si>
  <si>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</si>
  <si>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</si>
  <si>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</si>
  <si>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</si>
  <si>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</si>
  <si>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</si>
  <si>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</si>
  <si>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</si>
  <si>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</si>
  <si>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</si>
  <si>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</si>
  <si>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</si>
  <si>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</si>
  <si>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</si>
  <si>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</si>
  <si>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</si>
  <si>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</si>
  <si>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</si>
  <si>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</si>
  <si>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</si>
  <si>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</si>
  <si>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</si>
  <si>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</si>
  <si>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</si>
  <si>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</si>
  <si>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</si>
  <si>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</si>
  <si>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</si>
  <si>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</si>
  <si>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</si>
  <si>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</si>
  <si>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</si>
  <si>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20422</t>
  </si>
  <si>
    <t>上松町</t>
  </si>
  <si>
    <t>20422_令和3年度</t>
  </si>
  <si>
    <t>20422_令和4年度</t>
  </si>
  <si>
    <t>20423</t>
  </si>
  <si>
    <t>南木曽町</t>
  </si>
  <si>
    <t>20423_令和3年度</t>
  </si>
  <si>
    <t>20423_令和4年度</t>
  </si>
  <si>
    <t>20304</t>
  </si>
  <si>
    <t>川上村</t>
  </si>
  <si>
    <t>20304_令和3年度</t>
  </si>
  <si>
    <t>20304_令和4年度</t>
  </si>
  <si>
    <t>20362</t>
  </si>
  <si>
    <t>富士見町</t>
  </si>
  <si>
    <t>20362_令和3年度</t>
  </si>
  <si>
    <t>20362_令和4年度</t>
  </si>
  <si>
    <t>20386</t>
  </si>
  <si>
    <t>中川村</t>
  </si>
  <si>
    <t>20386_令和3年度</t>
  </si>
  <si>
    <t>20386_令和4年度</t>
  </si>
  <si>
    <t>20562</t>
  </si>
  <si>
    <t>木島平村</t>
  </si>
  <si>
    <t>20562_令和3年度</t>
  </si>
  <si>
    <t>20562_令和4年度</t>
  </si>
  <si>
    <t>20451</t>
  </si>
  <si>
    <t>朝日村</t>
  </si>
  <si>
    <t>20451_令和3年度</t>
  </si>
  <si>
    <t>20451_令和4年度</t>
  </si>
  <si>
    <t>20303</t>
  </si>
  <si>
    <t>小海町</t>
  </si>
  <si>
    <t>20303_令和3年度</t>
  </si>
  <si>
    <t>20303_令和4年度</t>
  </si>
  <si>
    <t>20349</t>
  </si>
  <si>
    <t>青木村</t>
  </si>
  <si>
    <t>20349_令和3年度</t>
  </si>
  <si>
    <t>20349_令和4年度</t>
  </si>
  <si>
    <t>20404</t>
  </si>
  <si>
    <t>阿南町</t>
  </si>
  <si>
    <t>20404_令和3年度</t>
  </si>
  <si>
    <t>20404_令和4年度</t>
  </si>
  <si>
    <t>20452</t>
  </si>
  <si>
    <t>筑北村</t>
  </si>
  <si>
    <t>20452_令和3年度</t>
  </si>
  <si>
    <t>20452_令和4年度</t>
  </si>
  <si>
    <t>20588</t>
  </si>
  <si>
    <t>小川村</t>
  </si>
  <si>
    <t>20588_令和3年度</t>
  </si>
  <si>
    <t>20588_令和4年度</t>
  </si>
  <si>
    <t>20413</t>
  </si>
  <si>
    <t>天龍村</t>
  </si>
  <si>
    <t>20413_令和3年度</t>
  </si>
  <si>
    <t>20413_令和4年度</t>
  </si>
  <si>
    <t>20306</t>
  </si>
  <si>
    <t>南相木村</t>
  </si>
  <si>
    <t>20306_令和3年度</t>
  </si>
  <si>
    <t>20306_令和4年度</t>
  </si>
  <si>
    <t>20417</t>
  </si>
  <si>
    <t>大鹿村</t>
  </si>
  <si>
    <t>20417_令和3年度</t>
  </si>
  <si>
    <t>20417_令和4年度</t>
  </si>
  <si>
    <t>20486</t>
  </si>
  <si>
    <t>小谷村</t>
  </si>
  <si>
    <t>20486_令和3年度</t>
  </si>
  <si>
    <t>20486_令和4年度</t>
  </si>
  <si>
    <t>20425</t>
  </si>
  <si>
    <t>木祖村</t>
  </si>
  <si>
    <t>20425_令和3年度</t>
  </si>
  <si>
    <t>20425_令和4年度</t>
  </si>
  <si>
    <t>20446</t>
  </si>
  <si>
    <t>麻績村</t>
  </si>
  <si>
    <t>20446_令和3年度</t>
  </si>
  <si>
    <t>20446_令和4年度</t>
  </si>
  <si>
    <t>20448</t>
  </si>
  <si>
    <t>生坂村</t>
  </si>
  <si>
    <t>20448_令和3年度</t>
  </si>
  <si>
    <t>20448_令和4年度</t>
  </si>
  <si>
    <t>20602</t>
  </si>
  <si>
    <t>栄村</t>
  </si>
  <si>
    <t>20602_令和3年度</t>
  </si>
  <si>
    <t>20602_令和4年度</t>
  </si>
  <si>
    <t>20414</t>
  </si>
  <si>
    <t>泰阜村</t>
  </si>
  <si>
    <t>20414_令和3年度</t>
  </si>
  <si>
    <t>20414_令和4年度</t>
  </si>
  <si>
    <t>20410</t>
  </si>
  <si>
    <t>根羽村</t>
  </si>
  <si>
    <t>20410_令和3年度</t>
  </si>
  <si>
    <t>20410_令和4年度</t>
  </si>
  <si>
    <t>20429</t>
  </si>
  <si>
    <t>王滝村</t>
  </si>
  <si>
    <t>20429_令和3年度</t>
  </si>
  <si>
    <t>20429_令和4年度</t>
  </si>
  <si>
    <t>20307</t>
  </si>
  <si>
    <t>北相木村</t>
  </si>
  <si>
    <t>20307_令和3年度</t>
  </si>
  <si>
    <t>20307_令和4年度</t>
  </si>
  <si>
    <t>20412</t>
  </si>
  <si>
    <t>売木村</t>
  </si>
  <si>
    <t>20412_令和3年度</t>
  </si>
  <si>
    <t>20412_令和4年度</t>
  </si>
  <si>
    <t>20409</t>
  </si>
  <si>
    <t>平谷村</t>
  </si>
  <si>
    <t>20409_令和3年度</t>
  </si>
  <si>
    <t>20409_令和4年度</t>
  </si>
  <si>
    <t>20309</t>
  </si>
  <si>
    <t>佐久穂町</t>
  </si>
  <si>
    <t>20309_令和3年度</t>
  </si>
  <si>
    <t>20309_令和4年度</t>
  </si>
  <si>
    <t>20432</t>
  </si>
  <si>
    <t>木曽町</t>
  </si>
  <si>
    <t>20432_令和3年度</t>
  </si>
  <si>
    <t>20432_令和4年度</t>
  </si>
  <si>
    <t>20541</t>
  </si>
  <si>
    <t>小布施町</t>
  </si>
  <si>
    <t>20541_令和3年度</t>
  </si>
  <si>
    <t>20541_令和4年度</t>
  </si>
  <si>
    <t>20590</t>
  </si>
  <si>
    <t>飯綱町</t>
  </si>
  <si>
    <t>20590_令和3年度</t>
  </si>
  <si>
    <t>20590_令和4年度</t>
  </si>
  <si>
    <t>20388</t>
  </si>
  <si>
    <t>宮田村</t>
  </si>
  <si>
    <t>20388_令和3年度</t>
  </si>
  <si>
    <t>20388_令和4年度</t>
  </si>
  <si>
    <t>20485</t>
  </si>
  <si>
    <t>白馬村</t>
  </si>
  <si>
    <t>20485_令和3年度</t>
  </si>
  <si>
    <t>20485_令和4年度</t>
  </si>
  <si>
    <t>20450</t>
  </si>
  <si>
    <t>山形村</t>
  </si>
  <si>
    <t>20450_令和3年度</t>
  </si>
  <si>
    <t>20450_令和4年度</t>
  </si>
  <si>
    <t>高森町</t>
  </si>
  <si>
    <t>20407</t>
  </si>
  <si>
    <t>阿智村</t>
  </si>
  <si>
    <t>20407_令和3年度</t>
  </si>
  <si>
    <t>20407_令和4年度</t>
  </si>
  <si>
    <t>20415</t>
  </si>
  <si>
    <t>喬木村</t>
  </si>
  <si>
    <t>20415_令和3年度</t>
  </si>
  <si>
    <t>20415_令和4年度</t>
  </si>
  <si>
    <t>20350</t>
  </si>
  <si>
    <t>長和町</t>
  </si>
  <si>
    <t>20350_令和3年度</t>
  </si>
  <si>
    <t>20350_令和4年度</t>
  </si>
  <si>
    <t>20521</t>
  </si>
  <si>
    <t>坂城町</t>
  </si>
  <si>
    <t>20521_令和3年度</t>
  </si>
  <si>
    <t>20521_令和4年度</t>
  </si>
  <si>
    <t>20218</t>
  </si>
  <si>
    <t>千曲市</t>
  </si>
  <si>
    <t>20218_令和3年度</t>
  </si>
  <si>
    <t>20218_令和4年度</t>
  </si>
  <si>
    <t>20219</t>
  </si>
  <si>
    <t>東御市</t>
  </si>
  <si>
    <t>20219_令和3年度</t>
  </si>
  <si>
    <t>20219_令和4年度</t>
  </si>
  <si>
    <t>20403</t>
  </si>
  <si>
    <t>20403_令和3年度</t>
  </si>
  <si>
    <t>20403_令和4年度</t>
  </si>
  <si>
    <t>20402</t>
  </si>
  <si>
    <t>松川町</t>
  </si>
  <si>
    <t>20402_令和3年度</t>
  </si>
  <si>
    <t>20402_令和4年度</t>
  </si>
  <si>
    <t>20323</t>
  </si>
  <si>
    <t>御代田町</t>
  </si>
  <si>
    <t>20323_令和3年度</t>
  </si>
  <si>
    <t>20323_令和4年度</t>
  </si>
  <si>
    <t>20385</t>
  </si>
  <si>
    <t>南箕輪村</t>
  </si>
  <si>
    <t>20385_令和3年度</t>
  </si>
  <si>
    <t>20385_令和4年度</t>
  </si>
  <si>
    <t>20207</t>
  </si>
  <si>
    <t>須坂市</t>
  </si>
  <si>
    <t>20207_令和3年度</t>
  </si>
  <si>
    <t>20207_令和4年度</t>
  </si>
  <si>
    <t>20206</t>
  </si>
  <si>
    <t>諏訪市</t>
  </si>
  <si>
    <t>20206_令和3年度</t>
  </si>
  <si>
    <t>20206_令和4年度</t>
  </si>
  <si>
    <t>20205</t>
  </si>
  <si>
    <t>飯田市</t>
  </si>
  <si>
    <t>20205_令和3年度</t>
  </si>
  <si>
    <t>20205_令和4年度</t>
  </si>
  <si>
    <t>20220</t>
  </si>
  <si>
    <t>安曇野市</t>
  </si>
  <si>
    <t>20220_令和3年度</t>
  </si>
  <si>
    <t>20220_令和4年度</t>
  </si>
  <si>
    <t>20215</t>
  </si>
  <si>
    <t>塩尻市</t>
  </si>
  <si>
    <t>20215_令和3年度</t>
  </si>
  <si>
    <t>20215_令和4年度</t>
  </si>
  <si>
    <t>20209</t>
  </si>
  <si>
    <t>伊那市</t>
  </si>
  <si>
    <t>20209_令和3年度</t>
  </si>
  <si>
    <t>20209_令和4年度</t>
  </si>
  <si>
    <t>20208</t>
  </si>
  <si>
    <t>小諸市</t>
  </si>
  <si>
    <t>20208_令和3年度</t>
  </si>
  <si>
    <t>20208_令和4年度</t>
  </si>
  <si>
    <t>20203</t>
  </si>
  <si>
    <t>上田市</t>
  </si>
  <si>
    <t>20203_令和3年度</t>
  </si>
  <si>
    <t>20203_令和4年度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</si>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</sst>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8.1904949148572159E-2</c:v>
                </c:pt>
                <c:pt idx="1">
                  <c:v>8.6445615921346391E-2</c:v>
                </c:pt>
                <c:pt idx="2">
                  <c:v>7.5894013549609771E-2</c:v>
                </c:pt>
                <c:pt idx="3">
                  <c:v>7.6083989634295066E-2</c:v>
                </c:pt>
                <c:pt idx="4">
                  <c:v>9.9044975385506343E-2</c:v>
                </c:pt>
                <c:pt idx="5">
                  <c:v>9.0657777224239774E-2</c:v>
                </c:pt>
                <c:pt idx="6">
                  <c:v>8.7706054914886991E-2</c:v>
                </c:pt>
                <c:pt idx="7">
                  <c:v>0.10007532232345615</c:v>
                </c:pt>
                <c:pt idx="8">
                  <c:v>0.1092610846046549</c:v>
                </c:pt>
                <c:pt idx="9">
                  <c:v>0.23727187118246604</c:v>
                </c:pt>
                <c:pt idx="10">
                  <c:v>0.36310863571944912</c:v>
                </c:pt>
                <c:pt idx="11">
                  <c:v>0.27456822210868431</c:v>
                </c:pt>
                <c:pt idx="12">
                  <c:v>0.22203520746907379</c:v>
                </c:pt>
                <c:pt idx="13">
                  <c:v>0.28147300126788771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10.807244009386267</c:v>
                </c:pt>
                <c:pt idx="1">
                  <c:v>10.778886603745592</c:v>
                </c:pt>
                <c:pt idx="2">
                  <c:v>10.889765228469411</c:v>
                </c:pt>
                <c:pt idx="3">
                  <c:v>10.633537117727363</c:v>
                </c:pt>
                <c:pt idx="4">
                  <c:v>10.555028806275699</c:v>
                </c:pt>
                <c:pt idx="5">
                  <c:v>10.439711676973078</c:v>
                </c:pt>
                <c:pt idx="6">
                  <c:v>10.172680615788018</c:v>
                </c:pt>
                <c:pt idx="7">
                  <c:v>10.072661810456076</c:v>
                </c:pt>
                <c:pt idx="8">
                  <c:v>9.7258350284720265</c:v>
                </c:pt>
                <c:pt idx="9">
                  <c:v>9.540441032178574</c:v>
                </c:pt>
                <c:pt idx="10">
                  <c:v>9.3006997512615683</c:v>
                </c:pt>
                <c:pt idx="11">
                  <c:v>9.2213842608182794</c:v>
                </c:pt>
                <c:pt idx="12">
                  <c:v>8.3608500131454964</c:v>
                </c:pt>
                <c:pt idx="13">
                  <c:v>8.3497191105332487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5.4822176118464867</c:v>
                </c:pt>
                <c:pt idx="1">
                  <c:v>5.5376470462083338</c:v>
                </c:pt>
                <c:pt idx="2">
                  <c:v>5.8889472604739508</c:v>
                </c:pt>
                <c:pt idx="3">
                  <c:v>5.4957024021222498</c:v>
                </c:pt>
                <c:pt idx="4">
                  <c:v>5.3314620932216812</c:v>
                </c:pt>
                <c:pt idx="5">
                  <c:v>5.7105263474060921</c:v>
                </c:pt>
                <c:pt idx="6">
                  <c:v>5.6878617954132693</c:v>
                </c:pt>
                <c:pt idx="7">
                  <c:v>4.878805330884898</c:v>
                </c:pt>
                <c:pt idx="8">
                  <c:v>5.15386685798829</c:v>
                </c:pt>
                <c:pt idx="9">
                  <c:v>5.3181905227698634</c:v>
                </c:pt>
                <c:pt idx="10">
                  <c:v>5.1866943953106706</c:v>
                </c:pt>
                <c:pt idx="11">
                  <c:v>4.5750176514464993</c:v>
                </c:pt>
                <c:pt idx="12">
                  <c:v>4.5271802570686246</c:v>
                </c:pt>
                <c:pt idx="13">
                  <c:v>4.8117025879121105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4.0869711515090392</c:v>
                </c:pt>
                <c:pt idx="1">
                  <c:v>3.7110138085291524</c:v>
                </c:pt>
                <c:pt idx="2">
                  <c:v>3.8342094818788013</c:v>
                </c:pt>
                <c:pt idx="3">
                  <c:v>4.2195937089728854</c:v>
                </c:pt>
                <c:pt idx="4">
                  <c:v>3.7989375846146611</c:v>
                </c:pt>
                <c:pt idx="5">
                  <c:v>3.6622467857013552</c:v>
                </c:pt>
                <c:pt idx="6">
                  <c:v>3.1883089066773271</c:v>
                </c:pt>
                <c:pt idx="7">
                  <c:v>3.3988936444397306</c:v>
                </c:pt>
                <c:pt idx="8">
                  <c:v>2.7476192651823284</c:v>
                </c:pt>
                <c:pt idx="9">
                  <c:v>2.6102319098169002</c:v>
                </c:pt>
                <c:pt idx="10">
                  <c:v>2.5403237054117733</c:v>
                </c:pt>
                <c:pt idx="11">
                  <c:v>2.4326300216719399</c:v>
                </c:pt>
                <c:pt idx="12">
                  <c:v>2.1726671857731898</c:v>
                </c:pt>
                <c:pt idx="13">
                  <c:v>2.698829682175381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6.7716221787944626</c:v>
                </c:pt>
                <c:pt idx="1">
                  <c:v>7.3665047513854329</c:v>
                </c:pt>
                <c:pt idx="2">
                  <c:v>7.2248686755198293</c:v>
                </c:pt>
                <c:pt idx="3">
                  <c:v>7.0832541770166504</c:v>
                </c:pt>
                <c:pt idx="4">
                  <c:v>7.6229802949299739</c:v>
                </c:pt>
                <c:pt idx="5">
                  <c:v>7.7234890802626515</c:v>
                </c:pt>
                <c:pt idx="6">
                  <c:v>8.2236974934623053</c:v>
                </c:pt>
                <c:pt idx="7">
                  <c:v>8.9739489961555705</c:v>
                </c:pt>
                <c:pt idx="8">
                  <c:v>7.9631545609364567</c:v>
                </c:pt>
                <c:pt idx="9">
                  <c:v>8.0704290554034745</c:v>
                </c:pt>
                <c:pt idx="10">
                  <c:v>7.4052432158792758</c:v>
                </c:pt>
                <c:pt idx="11">
                  <c:v>9.7212381318920951</c:v>
                </c:pt>
                <c:pt idx="12">
                  <c:v>5.1349429614108972</c:v>
                </c:pt>
                <c:pt idx="13">
                  <c:v>5.9936175006324692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2337</c:v>
                </c:pt>
                <c:pt idx="1">
                  <c:v>2370</c:v>
                </c:pt>
                <c:pt idx="2">
                  <c:v>2378</c:v>
                </c:pt>
                <c:pt idx="3">
                  <c:v>2388</c:v>
                </c:pt>
                <c:pt idx="4">
                  <c:v>2350</c:v>
                </c:pt>
                <c:pt idx="5">
                  <c:v>2389</c:v>
                </c:pt>
                <c:pt idx="6">
                  <c:v>2400</c:v>
                </c:pt>
                <c:pt idx="7">
                  <c:v>2407</c:v>
                </c:pt>
                <c:pt idx="8">
                  <c:v>2388</c:v>
                </c:pt>
                <c:pt idx="9">
                  <c:v>2391</c:v>
                </c:pt>
                <c:pt idx="10">
                  <c:v>2373</c:v>
                </c:pt>
                <c:pt idx="11">
                  <c:v>2412</c:v>
                </c:pt>
                <c:pt idx="12">
                  <c:v>2376</c:v>
                </c:pt>
                <c:pt idx="13">
                  <c:v>2360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1174</c:v>
                </c:pt>
                <c:pt idx="1">
                  <c:v>1177</c:v>
                </c:pt>
                <c:pt idx="2">
                  <c:v>1169</c:v>
                </c:pt>
                <c:pt idx="3">
                  <c:v>1161</c:v>
                </c:pt>
                <c:pt idx="4">
                  <c:v>1156</c:v>
                </c:pt>
                <c:pt idx="5">
                  <c:v>1152</c:v>
                </c:pt>
                <c:pt idx="6">
                  <c:v>1136</c:v>
                </c:pt>
                <c:pt idx="7">
                  <c:v>1123</c:v>
                </c:pt>
                <c:pt idx="8">
                  <c:v>1110</c:v>
                </c:pt>
                <c:pt idx="9">
                  <c:v>1094</c:v>
                </c:pt>
                <c:pt idx="10">
                  <c:v>1081</c:v>
                </c:pt>
                <c:pt idx="11">
                  <c:v>1067</c:v>
                </c:pt>
                <c:pt idx="12">
                  <c:v>1087</c:v>
                </c:pt>
                <c:pt idx="13">
                  <c:v>1084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1284</c:v>
                </c:pt>
                <c:pt idx="1">
                  <c:v>1287</c:v>
                </c:pt>
                <c:pt idx="2">
                  <c:v>1286</c:v>
                </c:pt>
                <c:pt idx="3">
                  <c:v>1278</c:v>
                </c:pt>
                <c:pt idx="4">
                  <c:v>1280</c:v>
                </c:pt>
                <c:pt idx="5">
                  <c:v>1281</c:v>
                </c:pt>
                <c:pt idx="6">
                  <c:v>1287</c:v>
                </c:pt>
                <c:pt idx="7">
                  <c:v>1288</c:v>
                </c:pt>
                <c:pt idx="8">
                  <c:v>1278</c:v>
                </c:pt>
                <c:pt idx="9">
                  <c:v>1280</c:v>
                </c:pt>
                <c:pt idx="10">
                  <c:v>1288</c:v>
                </c:pt>
                <c:pt idx="11">
                  <c:v>1280</c:v>
                </c:pt>
                <c:pt idx="12">
                  <c:v>1292</c:v>
                </c:pt>
                <c:pt idx="13">
                  <c:v>1291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8</c:v>
                </c:pt>
                <c:pt idx="1">
                  <c:v>20</c:v>
                </c:pt>
                <c:pt idx="2">
                  <c:v>20</c:v>
                </c:pt>
                <c:pt idx="3">
                  <c:v>20</c:v>
                </c:pt>
                <c:pt idx="4">
                  <c:v>20</c:v>
                </c:pt>
                <c:pt idx="5">
                  <c:v>20</c:v>
                </c:pt>
                <c:pt idx="6">
                  <c:v>34</c:v>
                </c:pt>
                <c:pt idx="7">
                  <c:v>34</c:v>
                </c:pt>
                <c:pt idx="8">
                  <c:v>34</c:v>
                </c:pt>
                <c:pt idx="9">
                  <c:v>34</c:v>
                </c:pt>
                <c:pt idx="10">
                  <c:v>34</c:v>
                </c:pt>
                <c:pt idx="11">
                  <c:v>34</c:v>
                </c:pt>
                <c:pt idx="12">
                  <c:v>27</c:v>
                </c:pt>
                <c:pt idx="13">
                  <c:v>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218</c:v>
                </c:pt>
                <c:pt idx="1">
                  <c:v>203</c:v>
                </c:pt>
                <c:pt idx="2">
                  <c:v>203</c:v>
                </c:pt>
                <c:pt idx="3">
                  <c:v>203</c:v>
                </c:pt>
                <c:pt idx="4">
                  <c:v>203</c:v>
                </c:pt>
                <c:pt idx="5">
                  <c:v>203</c:v>
                </c:pt>
                <c:pt idx="6">
                  <c:v>176</c:v>
                </c:pt>
                <c:pt idx="7">
                  <c:v>176</c:v>
                </c:pt>
                <c:pt idx="8">
                  <c:v>176</c:v>
                </c:pt>
                <c:pt idx="9">
                  <c:v>176</c:v>
                </c:pt>
                <c:pt idx="10">
                  <c:v>176</c:v>
                </c:pt>
                <c:pt idx="11">
                  <c:v>176</c:v>
                </c:pt>
                <c:pt idx="12">
                  <c:v>106</c:v>
                </c:pt>
                <c:pt idx="13">
                  <c:v>106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126.0526</c:v>
                </c:pt>
                <c:pt idx="1">
                  <c:v>97.65</c:v>
                </c:pt>
                <c:pt idx="2">
                  <c:v>110.574</c:v>
                </c:pt>
                <c:pt idx="3">
                  <c:v>101.88549999999999</c:v>
                </c:pt>
                <c:pt idx="4">
                  <c:v>115.0605</c:v>
                </c:pt>
                <c:pt idx="5">
                  <c:v>117.4646</c:v>
                </c:pt>
                <c:pt idx="6">
                  <c:v>134.9409</c:v>
                </c:pt>
                <c:pt idx="7">
                  <c:v>160.6446</c:v>
                </c:pt>
                <c:pt idx="8">
                  <c:v>138.93539999999999</c:v>
                </c:pt>
                <c:pt idx="9">
                  <c:v>150.369</c:v>
                </c:pt>
                <c:pt idx="10">
                  <c:v>148.61369999999999</c:v>
                </c:pt>
                <c:pt idx="11">
                  <c:v>207.6961</c:v>
                </c:pt>
                <c:pt idx="12">
                  <c:v>106.4907</c:v>
                </c:pt>
                <c:pt idx="13">
                  <c:v>129.77070000000001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4.2969999999999997</c:v>
                </c:pt>
                <c:pt idx="1">
                  <c:v>4.1639999999999997</c:v>
                </c:pt>
                <c:pt idx="2">
                  <c:v>5.0789999999999997</c:v>
                </c:pt>
                <c:pt idx="3">
                  <c:v>4.7709999999999999</c:v>
                </c:pt>
                <c:pt idx="4">
                  <c:v>4.4320000000000004</c:v>
                </c:pt>
                <c:pt idx="5">
                  <c:v>4.3179999999999996</c:v>
                </c:pt>
                <c:pt idx="6">
                  <c:v>4.335</c:v>
                </c:pt>
                <c:pt idx="7">
                  <c:v>4.4850000000000003</c:v>
                </c:pt>
                <c:pt idx="8">
                  <c:v>4.42</c:v>
                </c:pt>
                <c:pt idx="9">
                  <c:v>3.895</c:v>
                </c:pt>
                <c:pt idx="10">
                  <c:v>3.218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4.2969999999999997</c:v>
                </c:pt>
                <c:pt idx="1">
                  <c:v>4.1639999999999997</c:v>
                </c:pt>
                <c:pt idx="2">
                  <c:v>5.0789999999999997</c:v>
                </c:pt>
                <c:pt idx="3">
                  <c:v>4.7709999999999999</c:v>
                </c:pt>
                <c:pt idx="4">
                  <c:v>4.4320000000000004</c:v>
                </c:pt>
                <c:pt idx="5">
                  <c:v>4.3179999999999996</c:v>
                </c:pt>
                <c:pt idx="6">
                  <c:v>4.335</c:v>
                </c:pt>
                <c:pt idx="7">
                  <c:v>4.4850000000000003</c:v>
                </c:pt>
                <c:pt idx="8">
                  <c:v>4.42</c:v>
                </c:pt>
                <c:pt idx="9">
                  <c:v>3.895</c:v>
                </c:pt>
                <c:pt idx="10">
                  <c:v>3.218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3.8342094818788013</c:v>
                </c:pt>
                <c:pt idx="1">
                  <c:v>4.2195937089728854</c:v>
                </c:pt>
                <c:pt idx="2">
                  <c:v>3.7989375846146611</c:v>
                </c:pt>
                <c:pt idx="3">
                  <c:v>3.6622467857013552</c:v>
                </c:pt>
                <c:pt idx="4">
                  <c:v>3.1883089066773271</c:v>
                </c:pt>
                <c:pt idx="5">
                  <c:v>3.3988936444397306</c:v>
                </c:pt>
                <c:pt idx="6">
                  <c:v>2.7476192651823284</c:v>
                </c:pt>
                <c:pt idx="7">
                  <c:v>2.6102319098169002</c:v>
                </c:pt>
                <c:pt idx="8">
                  <c:v>2.5403237054117733</c:v>
                </c:pt>
                <c:pt idx="9">
                  <c:v>2.4326300216719399</c:v>
                </c:pt>
                <c:pt idx="10">
                  <c:v>2.1726671857731898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7.2248686755198293</c:v>
                </c:pt>
                <c:pt idx="1">
                  <c:v>7.0832541770166504</c:v>
                </c:pt>
                <c:pt idx="2">
                  <c:v>7.6229802949299739</c:v>
                </c:pt>
                <c:pt idx="3">
                  <c:v>7.7234890802626515</c:v>
                </c:pt>
                <c:pt idx="4">
                  <c:v>8.2236974934623053</c:v>
                </c:pt>
                <c:pt idx="5">
                  <c:v>8.9739489961555705</c:v>
                </c:pt>
                <c:pt idx="6">
                  <c:v>7.9631545609364567</c:v>
                </c:pt>
                <c:pt idx="7">
                  <c:v>8.0704290554034745</c:v>
                </c:pt>
                <c:pt idx="8">
                  <c:v>7.4052432158792758</c:v>
                </c:pt>
                <c:pt idx="9">
                  <c:v>9.7212381318920951</c:v>
                </c:pt>
                <c:pt idx="10">
                  <c:v>5.1349429614108972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0.59475129486569256</c:v>
                </c:pt>
                <c:pt idx="1">
                  <c:v>0.58786539293071194</c:v>
                </c:pt>
                <c:pt idx="2">
                  <c:v>0.66627484310539675</c:v>
                </c:pt>
                <c:pt idx="3">
                  <c:v>0.61772599798092198</c:v>
                </c:pt>
                <c:pt idx="4">
                  <c:v>0.53893032951702835</c:v>
                </c:pt>
                <c:pt idx="5">
                  <c:v>0.48117055288032345</c:v>
                </c:pt>
                <c:pt idx="6">
                  <c:v>0.54438225037920274</c:v>
                </c:pt>
                <c:pt idx="7">
                  <c:v>0.55573253531014111</c:v>
                </c:pt>
                <c:pt idx="8">
                  <c:v>0.59687438631618028</c:v>
                </c:pt>
                <c:pt idx="9">
                  <c:v>0.40066912744600114</c:v>
                </c:pt>
                <c:pt idx="10">
                  <c:v>0.62668661057839858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3.218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3.218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28：電子部品等製造業(N=1)</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3.218</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5.3891586681857095</c:v>
                </c:pt>
                <c:pt idx="2">
                  <c:v>0.68464454451064471</c:v>
                </c:pt>
                <c:pt idx="3">
                  <c:v>0.44870353177775729</c:v>
                </c:pt>
                <c:pt idx="4">
                  <c:v>3.5199368083307152</c:v>
                </c:pt>
                <c:pt idx="5">
                  <c:v>6.7751354982403615</c:v>
                </c:pt>
                <c:pt idx="7">
                  <c:v>10.778637698088252</c:v>
                </c:pt>
                <c:pt idx="8">
                  <c:v>0.24720651294140075</c:v>
                </c:pt>
                <c:pt idx="9">
                  <c:v>0</c:v>
                </c:pt>
                <c:pt idx="10">
                  <c:v>7.653653968879999E-2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6.5225067444741116</c:v>
                </c:pt>
                <c:pt idx="4" formatCode="#,##0">
                  <c:v>3.5199368083307152</c:v>
                </c:pt>
                <c:pt idx="5" formatCode="#,##0">
                  <c:v>6.7751354982403615</c:v>
                </c:pt>
                <c:pt idx="6" formatCode="#,##0">
                  <c:v>11.025844211029654</c:v>
                </c:pt>
                <c:pt idx="10" formatCode="#,##0">
                  <c:v>7.653653968879999E-2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3.218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3.218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下條村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3.218</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下條村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下條村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906.3</c:v>
                </c:pt>
                <c:pt idx="1">
                  <c:v>6261.9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1087.668756</c:v>
                </c:pt>
                <c:pt idx="1">
                  <c:v>8282.9908439999981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5.5688249880000011</c:v>
                </c:pt>
                <c:pt idx="1">
                  <c:v>1.914734124</c:v>
                </c:pt>
                <c:pt idx="2">
                  <c:v>9.1215359999999995E-3</c:v>
                </c:pt>
                <c:pt idx="3">
                  <c:v>0</c:v>
                </c:pt>
                <c:pt idx="4">
                  <c:v>0.16856441</c:v>
                </c:pt>
                <c:pt idx="5">
                  <c:v>2.6253074000000001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132,936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110787</c:v>
                </c:pt>
                <c:pt idx="1">
                  <c:v>22100</c:v>
                </c:pt>
                <c:pt idx="2">
                  <c:v>49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1146.5999999999999</c:v>
                </c:pt>
                <c:pt idx="1">
                  <c:v>1415.6</c:v>
                </c:pt>
                <c:pt idx="2">
                  <c:v>3732.3</c:v>
                </c:pt>
                <c:pt idx="3">
                  <c:v>4273.1000000000004</c:v>
                </c:pt>
                <c:pt idx="4">
                  <c:v>5645</c:v>
                </c:pt>
                <c:pt idx="5">
                  <c:v>5905.1</c:v>
                </c:pt>
                <c:pt idx="6">
                  <c:v>6147.0999999999995</c:v>
                </c:pt>
                <c:pt idx="7">
                  <c:v>6212.4</c:v>
                </c:pt>
                <c:pt idx="8">
                  <c:v>6261.9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634.9</c:v>
                </c:pt>
                <c:pt idx="1">
                  <c:v>657.90000000000009</c:v>
                </c:pt>
                <c:pt idx="2">
                  <c:v>688.5</c:v>
                </c:pt>
                <c:pt idx="3">
                  <c:v>716</c:v>
                </c:pt>
                <c:pt idx="4">
                  <c:v>750.6</c:v>
                </c:pt>
                <c:pt idx="5">
                  <c:v>777.30000000000007</c:v>
                </c:pt>
                <c:pt idx="6">
                  <c:v>799.59999999999991</c:v>
                </c:pt>
                <c:pt idx="7">
                  <c:v>842.3</c:v>
                </c:pt>
                <c:pt idx="8">
                  <c:v>906.3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0.10474924256797295</c:v>
                </c:pt>
                <c:pt idx="1">
                  <c:v>0.1191889460902901</c:v>
                </c:pt>
                <c:pt idx="2">
                  <c:v>0.27212607940164169</c:v>
                </c:pt>
                <c:pt idx="3">
                  <c:v>0.30386823179614086</c:v>
                </c:pt>
                <c:pt idx="4">
                  <c:v>0.40479172894960552</c:v>
                </c:pt>
                <c:pt idx="5">
                  <c:v>0.35509734234140816</c:v>
                </c:pt>
                <c:pt idx="6">
                  <c:v>0.51555475944503182</c:v>
                </c:pt>
                <c:pt idx="7">
                  <c:v>0.48540737344254697</c:v>
                </c:pt>
                <c:pt idx="8">
                  <c:v>0.49289144795186085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6.5517150388648382</c:v>
                </c:pt>
                <c:pt idx="2">
                  <c:v>0.41955325326339987</c:v>
                </c:pt>
                <c:pt idx="3">
                  <c:v>0.75222078813441351</c:v>
                </c:pt>
                <c:pt idx="4">
                  <c:v>3.6622467857013552</c:v>
                </c:pt>
                <c:pt idx="5">
                  <c:v>5.7105263474060921</c:v>
                </c:pt>
                <c:pt idx="7">
                  <c:v>10.127115209608885</c:v>
                </c:pt>
                <c:pt idx="8">
                  <c:v>0.31259646736419272</c:v>
                </c:pt>
                <c:pt idx="9">
                  <c:v>0</c:v>
                </c:pt>
                <c:pt idx="10">
                  <c:v>9.0657777224239774E-2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7.7234890802626515</c:v>
                </c:pt>
                <c:pt idx="4" formatCode="#,##0">
                  <c:v>3.6622467857013552</c:v>
                </c:pt>
                <c:pt idx="5" formatCode="#,##0">
                  <c:v>5.7105263474060921</c:v>
                </c:pt>
                <c:pt idx="6" formatCode="#,##0">
                  <c:v>10.439711676973078</c:v>
                </c:pt>
                <c:pt idx="10" formatCode="#,##0">
                  <c:v>9.0657777224239774E-2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136</c:v>
                </c:pt>
                <c:pt idx="1">
                  <c:v>140</c:v>
                </c:pt>
                <c:pt idx="2">
                  <c:v>147</c:v>
                </c:pt>
                <c:pt idx="3">
                  <c:v>153</c:v>
                </c:pt>
                <c:pt idx="4">
                  <c:v>159</c:v>
                </c:pt>
                <c:pt idx="5">
                  <c:v>166</c:v>
                </c:pt>
                <c:pt idx="6">
                  <c:v>170</c:v>
                </c:pt>
                <c:pt idx="7">
                  <c:v>177</c:v>
                </c:pt>
                <c:pt idx="8">
                  <c:v>187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19011.609227424051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9370.659599999999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208130.01800000001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154689.58300000001</c:v>
                </c:pt>
                <c:pt idx="1">
                  <c:v>53187.059000000001</c:v>
                </c:pt>
                <c:pt idx="2">
                  <c:v>253.376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9370.659599999999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0.39</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2</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0</c:v>
                </c:pt>
                <c:pt idx="10">
                  <c:v>1</c:v>
                </c:pt>
                <c:pt idx="11">
                  <c:v>0</c:v>
                </c:pt>
                <c:pt idx="12">
                  <c:v>0</c:v>
                </c:pt>
                <c:pt idx="13">
                  <c:v>0</c:v>
                </c:pt>
                <c:pt idx="14">
                  <c:v>4</c:v>
                </c:pt>
                <c:pt idx="15">
                  <c:v>0</c:v>
                </c:pt>
                <c:pt idx="16">
                  <c:v>0</c:v>
                </c:pt>
                <c:pt idx="17">
                  <c:v>0</c:v>
                </c:pt>
                <c:pt idx="18">
                  <c:v>0</c:v>
                </c:pt>
                <c:pt idx="19">
                  <c:v>1</c:v>
                </c:pt>
                <c:pt idx="20">
                  <c:v>0</c:v>
                </c:pt>
                <c:pt idx="21">
                  <c:v>1</c:v>
                </c:pt>
                <c:pt idx="22">
                  <c:v>1</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排出量比較シート!$CX$21:$CX$50</c:f>
              <c:numCache>
                <c:formatCode>[=0]#;[&lt;1]0.00;#,##0</c:formatCode>
                <c:ptCount val="30"/>
                <c:pt idx="0">
                  <c:v>0</c:v>
                </c:pt>
                <c:pt idx="1">
                  <c:v>0</c:v>
                </c:pt>
                <c:pt idx="2">
                  <c:v>0</c:v>
                </c:pt>
                <c:pt idx="3">
                  <c:v>3.218</c:v>
                </c:pt>
                <c:pt idx="4">
                  <c:v>0</c:v>
                </c:pt>
                <c:pt idx="5">
                  <c:v>0</c:v>
                </c:pt>
                <c:pt idx="6">
                  <c:v>0</c:v>
                </c:pt>
                <c:pt idx="7">
                  <c:v>0</c:v>
                </c:pt>
                <c:pt idx="8">
                  <c:v>2.7269999999999999</c:v>
                </c:pt>
                <c:pt idx="9">
                  <c:v>0</c:v>
                </c:pt>
                <c:pt idx="10">
                  <c:v>7.15</c:v>
                </c:pt>
                <c:pt idx="11">
                  <c:v>0</c:v>
                </c:pt>
                <c:pt idx="12">
                  <c:v>0</c:v>
                </c:pt>
                <c:pt idx="13">
                  <c:v>0</c:v>
                </c:pt>
                <c:pt idx="14">
                  <c:v>50.127000000000002</c:v>
                </c:pt>
                <c:pt idx="15">
                  <c:v>0</c:v>
                </c:pt>
                <c:pt idx="16">
                  <c:v>0</c:v>
                </c:pt>
                <c:pt idx="17">
                  <c:v>0</c:v>
                </c:pt>
                <c:pt idx="18">
                  <c:v>0</c:v>
                </c:pt>
                <c:pt idx="19">
                  <c:v>2.1890000000000001</c:v>
                </c:pt>
                <c:pt idx="20">
                  <c:v>0</c:v>
                </c:pt>
                <c:pt idx="21">
                  <c:v>5.8620000000000001</c:v>
                </c:pt>
                <c:pt idx="22">
                  <c:v>4.0670000000000002</c:v>
                </c:pt>
                <c:pt idx="23">
                  <c:v>4.2990000000000004</c:v>
                </c:pt>
                <c:pt idx="24">
                  <c:v>0</c:v>
                </c:pt>
                <c:pt idx="25">
                  <c:v>0</c:v>
                </c:pt>
                <c:pt idx="26">
                  <c:v>5.9950000000000001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79.722999999999999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排出量比較シート!$DD$21:$DD$50</c:f>
              <c:numCache>
                <c:formatCode>[=0]#;[&lt;1]0.00;#,##0</c:formatCode>
                <c:ptCount val="30"/>
                <c:pt idx="0">
                  <c:v>0</c:v>
                </c:pt>
                <c:pt idx="1">
                  <c:v>0</c:v>
                </c:pt>
                <c:pt idx="2">
                  <c:v>0</c:v>
                </c:pt>
                <c:pt idx="3">
                  <c:v>3.218</c:v>
                </c:pt>
                <c:pt idx="4">
                  <c:v>0</c:v>
                </c:pt>
                <c:pt idx="5">
                  <c:v>0</c:v>
                </c:pt>
                <c:pt idx="6">
                  <c:v>0</c:v>
                </c:pt>
                <c:pt idx="7">
                  <c:v>0</c:v>
                </c:pt>
                <c:pt idx="8">
                  <c:v>2.7269999999999999</c:v>
                </c:pt>
                <c:pt idx="9">
                  <c:v>0</c:v>
                </c:pt>
                <c:pt idx="10">
                  <c:v>7.15</c:v>
                </c:pt>
                <c:pt idx="11">
                  <c:v>0</c:v>
                </c:pt>
                <c:pt idx="12">
                  <c:v>0</c:v>
                </c:pt>
                <c:pt idx="13">
                  <c:v>0</c:v>
                </c:pt>
                <c:pt idx="14">
                  <c:v>129.85</c:v>
                </c:pt>
                <c:pt idx="15">
                  <c:v>0</c:v>
                </c:pt>
                <c:pt idx="16">
                  <c:v>0</c:v>
                </c:pt>
                <c:pt idx="17">
                  <c:v>0</c:v>
                </c:pt>
                <c:pt idx="18">
                  <c:v>0</c:v>
                </c:pt>
                <c:pt idx="19">
                  <c:v>2.1890000000000001</c:v>
                </c:pt>
                <c:pt idx="20">
                  <c:v>0</c:v>
                </c:pt>
                <c:pt idx="21">
                  <c:v>5.8620000000000001</c:v>
                </c:pt>
                <c:pt idx="22">
                  <c:v>4.0670000000000002</c:v>
                </c:pt>
                <c:pt idx="23">
                  <c:v>4.2990000000000004</c:v>
                </c:pt>
                <c:pt idx="24">
                  <c:v>0</c:v>
                </c:pt>
                <c:pt idx="25">
                  <c:v>0</c:v>
                </c:pt>
                <c:pt idx="26">
                  <c:v>5.9950000000000001</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排出量比較シート!$CM$21:$CM$50</c:f>
              <c:numCache>
                <c:formatCode>\(0%\);;</c:formatCode>
                <c:ptCount val="30"/>
                <c:pt idx="0">
                  <c:v>0</c:v>
                </c:pt>
                <c:pt idx="1">
                  <c:v>0</c:v>
                </c:pt>
                <c:pt idx="2">
                  <c:v>0</c:v>
                </c:pt>
                <c:pt idx="3">
                  <c:v>0.62668661057839858</c:v>
                </c:pt>
                <c:pt idx="4">
                  <c:v>0</c:v>
                </c:pt>
                <c:pt idx="5">
                  <c:v>0</c:v>
                </c:pt>
                <c:pt idx="6">
                  <c:v>0</c:v>
                </c:pt>
                <c:pt idx="7">
                  <c:v>0</c:v>
                </c:pt>
                <c:pt idx="8">
                  <c:v>0.24198674651532356</c:v>
                </c:pt>
                <c:pt idx="9">
                  <c:v>0</c:v>
                </c:pt>
                <c:pt idx="10">
                  <c:v>0.25920327097774848</c:v>
                </c:pt>
                <c:pt idx="11">
                  <c:v>0</c:v>
                </c:pt>
                <c:pt idx="12">
                  <c:v>0</c:v>
                </c:pt>
                <c:pt idx="13">
                  <c:v>0</c:v>
                </c:pt>
                <c:pt idx="14">
                  <c:v>1</c:v>
                </c:pt>
                <c:pt idx="15">
                  <c:v>0</c:v>
                </c:pt>
                <c:pt idx="16">
                  <c:v>0</c:v>
                </c:pt>
                <c:pt idx="17">
                  <c:v>0</c:v>
                </c:pt>
                <c:pt idx="18">
                  <c:v>0</c:v>
                </c:pt>
                <c:pt idx="19">
                  <c:v>9.8513464904345996E-2</c:v>
                </c:pt>
                <c:pt idx="20">
                  <c:v>0</c:v>
                </c:pt>
                <c:pt idx="21">
                  <c:v>0.42189903285723657</c:v>
                </c:pt>
                <c:pt idx="22">
                  <c:v>0.12017833273720561</c:v>
                </c:pt>
                <c:pt idx="23">
                  <c:v>0.34506707678454335</c:v>
                </c:pt>
                <c:pt idx="24">
                  <c:v>0</c:v>
                </c:pt>
                <c:pt idx="25">
                  <c:v>0</c:v>
                </c:pt>
                <c:pt idx="26">
                  <c:v>0.96068874046062425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排出量比較シート!$BV$21:$BV$50</c:f>
              <c:numCache>
                <c:formatCode>0%</c:formatCode>
                <c:ptCount val="30"/>
                <c:pt idx="0">
                  <c:v>0.58712455020728826</c:v>
                </c:pt>
                <c:pt idx="1">
                  <c:v>0.24513771724658329</c:v>
                </c:pt>
                <c:pt idx="2">
                  <c:v>0.29097938822324143</c:v>
                </c:pt>
                <c:pt idx="3">
                  <c:v>0.25149498188505359</c:v>
                </c:pt>
                <c:pt idx="4">
                  <c:v>0.3068625836193789</c:v>
                </c:pt>
                <c:pt idx="5">
                  <c:v>0.32988288196107396</c:v>
                </c:pt>
                <c:pt idx="6">
                  <c:v>0.35934931150456179</c:v>
                </c:pt>
                <c:pt idx="7">
                  <c:v>7.4344984900901925E-2</c:v>
                </c:pt>
                <c:pt idx="8">
                  <c:v>0.4122415360364779</c:v>
                </c:pt>
                <c:pt idx="9">
                  <c:v>0.27811976033680075</c:v>
                </c:pt>
                <c:pt idx="10">
                  <c:v>0.54247368805651097</c:v>
                </c:pt>
                <c:pt idx="11">
                  <c:v>0.1952945818560427</c:v>
                </c:pt>
                <c:pt idx="12">
                  <c:v>0.28323736649257303</c:v>
                </c:pt>
                <c:pt idx="13">
                  <c:v>0.34621326538910702</c:v>
                </c:pt>
                <c:pt idx="14">
                  <c:v>0.68648202799464064</c:v>
                </c:pt>
                <c:pt idx="15">
                  <c:v>0.10870010978101892</c:v>
                </c:pt>
                <c:pt idx="16">
                  <c:v>0.28883100562068853</c:v>
                </c:pt>
                <c:pt idx="17">
                  <c:v>0.45810656253428306</c:v>
                </c:pt>
                <c:pt idx="18">
                  <c:v>0.3009782821324109</c:v>
                </c:pt>
                <c:pt idx="19">
                  <c:v>0.52923629960960239</c:v>
                </c:pt>
                <c:pt idx="20">
                  <c:v>0.25662063392188533</c:v>
                </c:pt>
                <c:pt idx="21">
                  <c:v>0.38786655574808893</c:v>
                </c:pt>
                <c:pt idx="22">
                  <c:v>0.63121998553608349</c:v>
                </c:pt>
                <c:pt idx="23">
                  <c:v>0.43015625256110612</c:v>
                </c:pt>
                <c:pt idx="24">
                  <c:v>0.16295552709672154</c:v>
                </c:pt>
                <c:pt idx="25">
                  <c:v>0.21561781483107534</c:v>
                </c:pt>
                <c:pt idx="26">
                  <c:v>0.32209951742888504</c:v>
                </c:pt>
                <c:pt idx="27">
                  <c:v>0.41626003898466218</c:v>
                </c:pt>
                <c:pt idx="28">
                  <c:v>0.29020930011721346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排出量比較シート!$BZ$21:$BZ$50</c:f>
              <c:numCache>
                <c:formatCode>0%</c:formatCode>
                <c:ptCount val="30"/>
                <c:pt idx="0">
                  <c:v>8.6345908055658491E-2</c:v>
                </c:pt>
                <c:pt idx="1">
                  <c:v>0.13461779922314523</c:v>
                </c:pt>
                <c:pt idx="2">
                  <c:v>0.13746953981926796</c:v>
                </c:pt>
                <c:pt idx="3">
                  <c:v>0.10641109329443138</c:v>
                </c:pt>
                <c:pt idx="4">
                  <c:v>0.14252922721232872</c:v>
                </c:pt>
                <c:pt idx="5">
                  <c:v>0.1228534164488118</c:v>
                </c:pt>
                <c:pt idx="6">
                  <c:v>0.12436018020463539</c:v>
                </c:pt>
                <c:pt idx="7">
                  <c:v>0.28070162794925652</c:v>
                </c:pt>
                <c:pt idx="8">
                  <c:v>0.10038785990524353</c:v>
                </c:pt>
                <c:pt idx="9">
                  <c:v>0.10393409158887769</c:v>
                </c:pt>
                <c:pt idx="10">
                  <c:v>0.11154696395701805</c:v>
                </c:pt>
                <c:pt idx="11">
                  <c:v>0.14582348961469552</c:v>
                </c:pt>
                <c:pt idx="12">
                  <c:v>0.13538948150268901</c:v>
                </c:pt>
                <c:pt idx="13">
                  <c:v>0.1673894557941854</c:v>
                </c:pt>
                <c:pt idx="14">
                  <c:v>6.5855292344026109E-2</c:v>
                </c:pt>
                <c:pt idx="15">
                  <c:v>0.12445951268679435</c:v>
                </c:pt>
                <c:pt idx="16">
                  <c:v>0.137429886438652</c:v>
                </c:pt>
                <c:pt idx="17">
                  <c:v>0.12091598383843162</c:v>
                </c:pt>
                <c:pt idx="18">
                  <c:v>8.6886667280015525E-2</c:v>
                </c:pt>
                <c:pt idx="19">
                  <c:v>8.1112963527632434E-2</c:v>
                </c:pt>
                <c:pt idx="20">
                  <c:v>0.2073473394492393</c:v>
                </c:pt>
                <c:pt idx="21">
                  <c:v>0.11872359524962876</c:v>
                </c:pt>
                <c:pt idx="22">
                  <c:v>8.4488553561751514E-2</c:v>
                </c:pt>
                <c:pt idx="23">
                  <c:v>0.12317173531634787</c:v>
                </c:pt>
                <c:pt idx="24">
                  <c:v>0.23464000829723092</c:v>
                </c:pt>
                <c:pt idx="25">
                  <c:v>0.25436820422773254</c:v>
                </c:pt>
                <c:pt idx="26">
                  <c:v>0.122925234134715</c:v>
                </c:pt>
                <c:pt idx="27">
                  <c:v>9.9794641507192208E-2</c:v>
                </c:pt>
                <c:pt idx="28">
                  <c:v>9.8560834849098708E-2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排出量比較シート!$CA$21:$CA$50</c:f>
              <c:numCache>
                <c:formatCode>0%</c:formatCode>
                <c:ptCount val="30"/>
                <c:pt idx="0">
                  <c:v>0.1454040809321748</c:v>
                </c:pt>
                <c:pt idx="1">
                  <c:v>0.14793006279145773</c:v>
                </c:pt>
                <c:pt idx="2">
                  <c:v>0.32327940150736406</c:v>
                </c:pt>
                <c:pt idx="3">
                  <c:v>0.22172848370432724</c:v>
                </c:pt>
                <c:pt idx="4">
                  <c:v>0.25482346163835806</c:v>
                </c:pt>
                <c:pt idx="5">
                  <c:v>0.13827242867222361</c:v>
                </c:pt>
                <c:pt idx="6">
                  <c:v>0.21340309011303388</c:v>
                </c:pt>
                <c:pt idx="7">
                  <c:v>0.23628854218214454</c:v>
                </c:pt>
                <c:pt idx="8">
                  <c:v>0.19816773848417887</c:v>
                </c:pt>
                <c:pt idx="9">
                  <c:v>0.20464109743237258</c:v>
                </c:pt>
                <c:pt idx="10">
                  <c:v>0.16549208384343828</c:v>
                </c:pt>
                <c:pt idx="11">
                  <c:v>0.18934871465101621</c:v>
                </c:pt>
                <c:pt idx="12">
                  <c:v>0.32632046821848459</c:v>
                </c:pt>
                <c:pt idx="13">
                  <c:v>0.18673197568721717</c:v>
                </c:pt>
                <c:pt idx="14">
                  <c:v>8.6918927359531925E-2</c:v>
                </c:pt>
                <c:pt idx="15">
                  <c:v>0.20984152104554443</c:v>
                </c:pt>
                <c:pt idx="16">
                  <c:v>0.28695894271062516</c:v>
                </c:pt>
                <c:pt idx="17">
                  <c:v>0.16244453779601964</c:v>
                </c:pt>
                <c:pt idx="18">
                  <c:v>0.13499343709573755</c:v>
                </c:pt>
                <c:pt idx="19">
                  <c:v>0.14767200322236676</c:v>
                </c:pt>
                <c:pt idx="20">
                  <c:v>0.28266215270967715</c:v>
                </c:pt>
                <c:pt idx="21">
                  <c:v>0.16529616232076089</c:v>
                </c:pt>
                <c:pt idx="22">
                  <c:v>0.14079392803446059</c:v>
                </c:pt>
                <c:pt idx="23">
                  <c:v>0.12678986767160752</c:v>
                </c:pt>
                <c:pt idx="24">
                  <c:v>0.14821014915607386</c:v>
                </c:pt>
                <c:pt idx="25">
                  <c:v>0.22367493355223853</c:v>
                </c:pt>
                <c:pt idx="26">
                  <c:v>0.1811844404010832</c:v>
                </c:pt>
                <c:pt idx="27">
                  <c:v>0.20780895103844327</c:v>
                </c:pt>
                <c:pt idx="28">
                  <c:v>0.2049313883914072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排出量比較シート!$CB$21:$CB$50</c:f>
              <c:numCache>
                <c:formatCode>0%</c:formatCode>
                <c:ptCount val="30"/>
                <c:pt idx="0">
                  <c:v>0.17679289325032577</c:v>
                </c:pt>
                <c:pt idx="1">
                  <c:v>0.47231442073881386</c:v>
                </c:pt>
                <c:pt idx="2">
                  <c:v>0.22425574435964873</c:v>
                </c:pt>
                <c:pt idx="3">
                  <c:v>0.40949078468866323</c:v>
                </c:pt>
                <c:pt idx="4">
                  <c:v>0.26006018696737715</c:v>
                </c:pt>
                <c:pt idx="5">
                  <c:v>0.40899127291789061</c:v>
                </c:pt>
                <c:pt idx="6">
                  <c:v>0.29623788072386747</c:v>
                </c:pt>
                <c:pt idx="7">
                  <c:v>0.38693997441029065</c:v>
                </c:pt>
                <c:pt idx="8">
                  <c:v>0.27286201474382499</c:v>
                </c:pt>
                <c:pt idx="9">
                  <c:v>0.38829122887034229</c:v>
                </c:pt>
                <c:pt idx="10">
                  <c:v>0.16857580944466874</c:v>
                </c:pt>
                <c:pt idx="11">
                  <c:v>0.45453393804144687</c:v>
                </c:pt>
                <c:pt idx="12">
                  <c:v>0.2455046224884902</c:v>
                </c:pt>
                <c:pt idx="13">
                  <c:v>0.28405038538856031</c:v>
                </c:pt>
                <c:pt idx="14">
                  <c:v>0.15057026856191466</c:v>
                </c:pt>
                <c:pt idx="15">
                  <c:v>0.52536322526003865</c:v>
                </c:pt>
                <c:pt idx="16">
                  <c:v>0.26027827595713821</c:v>
                </c:pt>
                <c:pt idx="17">
                  <c:v>0.2585329158312657</c:v>
                </c:pt>
                <c:pt idx="18">
                  <c:v>0.47714161349183609</c:v>
                </c:pt>
                <c:pt idx="19">
                  <c:v>0.23446893500045715</c:v>
                </c:pt>
                <c:pt idx="20">
                  <c:v>0.20969213827689329</c:v>
                </c:pt>
                <c:pt idx="21">
                  <c:v>0.32396415689720265</c:v>
                </c:pt>
                <c:pt idx="22">
                  <c:v>0.14085445250069509</c:v>
                </c:pt>
                <c:pt idx="23">
                  <c:v>0.31988214445093854</c:v>
                </c:pt>
                <c:pt idx="24">
                  <c:v>0.42895384883657428</c:v>
                </c:pt>
                <c:pt idx="25">
                  <c:v>0.29616461145473305</c:v>
                </c:pt>
                <c:pt idx="26">
                  <c:v>0.35580995208744409</c:v>
                </c:pt>
                <c:pt idx="27">
                  <c:v>0.23987521303281104</c:v>
                </c:pt>
                <c:pt idx="28">
                  <c:v>0.35747264407960649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排出量比較シート!$CH$21:$CH$50</c:f>
              <c:numCache>
                <c:formatCode>0%</c:formatCode>
                <c:ptCount val="30"/>
                <c:pt idx="0">
                  <c:v>4.3325675545527083E-3</c:v>
                </c:pt>
                <c:pt idx="1">
                  <c:v>0</c:v>
                </c:pt>
                <c:pt idx="2">
                  <c:v>2.4015926090477705E-2</c:v>
                </c:pt>
                <c:pt idx="3">
                  <c:v>1.0874656427524524E-2</c:v>
                </c:pt>
                <c:pt idx="4">
                  <c:v>3.5724540562557167E-2</c:v>
                </c:pt>
                <c:pt idx="5">
                  <c:v>0</c:v>
                </c:pt>
                <c:pt idx="6">
                  <c:v>6.6495374539014005E-3</c:v>
                </c:pt>
                <c:pt idx="7">
                  <c:v>2.1724870557406406E-2</c:v>
                </c:pt>
                <c:pt idx="8">
                  <c:v>1.6340850830274728E-2</c:v>
                </c:pt>
                <c:pt idx="9">
                  <c:v>2.501382177160676E-2</c:v>
                </c:pt>
                <c:pt idx="10">
                  <c:v>1.191145469836395E-2</c:v>
                </c:pt>
                <c:pt idx="11">
                  <c:v>1.4999275836798717E-2</c:v>
                </c:pt>
                <c:pt idx="12">
                  <c:v>9.5480612977630729E-3</c:v>
                </c:pt>
                <c:pt idx="13">
                  <c:v>1.5614917740930068E-2</c:v>
                </c:pt>
                <c:pt idx="14">
                  <c:v>1.0173483739886623E-2</c:v>
                </c:pt>
                <c:pt idx="15">
                  <c:v>3.1635631226603678E-2</c:v>
                </c:pt>
                <c:pt idx="16">
                  <c:v>2.6501889272896088E-2</c:v>
                </c:pt>
                <c:pt idx="17">
                  <c:v>0</c:v>
                </c:pt>
                <c:pt idx="18">
                  <c:v>0</c:v>
                </c:pt>
                <c:pt idx="19">
                  <c:v>7.5097986399414209E-3</c:v>
                </c:pt>
                <c:pt idx="20">
                  <c:v>4.3677735642304892E-2</c:v>
                </c:pt>
                <c:pt idx="21">
                  <c:v>4.1495297843189881E-3</c:v>
                </c:pt>
                <c:pt idx="22">
                  <c:v>2.6430803670094353E-3</c:v>
                </c:pt>
                <c:pt idx="23">
                  <c:v>0</c:v>
                </c:pt>
                <c:pt idx="24">
                  <c:v>2.5240466613399449E-2</c:v>
                </c:pt>
                <c:pt idx="25">
                  <c:v>1.0174435934220509E-2</c:v>
                </c:pt>
                <c:pt idx="26">
                  <c:v>1.7980855947872538E-2</c:v>
                </c:pt>
                <c:pt idx="27">
                  <c:v>3.6261155436891193E-2</c:v>
                </c:pt>
                <c:pt idx="28">
                  <c:v>4.8825832562674198E-2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c:ext uri="{02D57815-91ED-43cb-92C2-25804820EDAC}">
                        <c15:formulaRef>
                          <c15:sqref>排出量比較シート!$BW$21:$BW$50</c15:sqref>
                        </c15:formulaRef>
                      </c:ext>
                    </c:extLst>
                    <c:numCache>
                      <c:formatCode>0%</c:formatCode>
                      <c:ptCount val="30"/>
                      <c:pt idx="0">
                        <c:v>0.40508636670436998</c:v>
                      </c:pt>
                      <c:pt idx="1">
                        <c:v>9.9889700327545294E-2</c:v>
                      </c:pt>
                      <c:pt idx="2">
                        <c:v>0.22785511890337556</c:v>
                      </c:pt>
                      <c:pt idx="3">
                        <c:v>0.21075983913789473</c:v>
                      </c:pt>
                      <c:pt idx="4">
                        <c:v>7.1855136207035028E-2</c:v>
                      </c:pt>
                      <c:pt idx="5">
                        <c:v>0.18090810809322486</c:v>
                      </c:pt>
                      <c:pt idx="6">
                        <c:v>0.10902335002733812</c:v>
                      </c:pt>
                      <c:pt idx="7">
                        <c:v>0</c:v>
                      </c:pt>
                      <c:pt idx="8">
                        <c:v>0.33920498762799545</c:v>
                      </c:pt>
                      <c:pt idx="9">
                        <c:v>0.21445991950917268</c:v>
                      </c:pt>
                      <c:pt idx="10">
                        <c:v>0.37778440447202027</c:v>
                      </c:pt>
                      <c:pt idx="11">
                        <c:v>0</c:v>
                      </c:pt>
                      <c:pt idx="12">
                        <c:v>0.15417979355991979</c:v>
                      </c:pt>
                      <c:pt idx="13">
                        <c:v>0.12706215811600957</c:v>
                      </c:pt>
                      <c:pt idx="14">
                        <c:v>0.64440111330742511</c:v>
                      </c:pt>
                      <c:pt idx="15">
                        <c:v>3.6352658419239514E-2</c:v>
                      </c:pt>
                      <c:pt idx="16">
                        <c:v>0.2074929168087592</c:v>
                      </c:pt>
                      <c:pt idx="17">
                        <c:v>0.3767935206694118</c:v>
                      </c:pt>
                      <c:pt idx="18">
                        <c:v>0.24915220792846185</c:v>
                      </c:pt>
                      <c:pt idx="19">
                        <c:v>0.34188860565204998</c:v>
                      </c:pt>
                      <c:pt idx="20">
                        <c:v>4.8706761249417675E-2</c:v>
                      </c:pt>
                      <c:pt idx="21">
                        <c:v>0.19430476929950058</c:v>
                      </c:pt>
                      <c:pt idx="22">
                        <c:v>0.44112430587659807</c:v>
                      </c:pt>
                      <c:pt idx="23">
                        <c:v>0.39991894112000342</c:v>
                      </c:pt>
                      <c:pt idx="24">
                        <c:v>5.6161869202299687E-2</c:v>
                      </c:pt>
                      <c:pt idx="25">
                        <c:v>4.1287573487230431E-2</c:v>
                      </c:pt>
                      <c:pt idx="26">
                        <c:v>0.25918205963738455</c:v>
                      </c:pt>
                      <c:pt idx="27">
                        <c:v>0</c:v>
                      </c:pt>
                      <c:pt idx="28">
                        <c:v>0.10357816863392971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1.1668487725162489E-2</c:v>
                      </c:pt>
                      <c:pt idx="1">
                        <c:v>1.1517971400583598E-2</c:v>
                      </c:pt>
                      <c:pt idx="2">
                        <c:v>2.3189121546004308E-2</c:v>
                      </c:pt>
                      <c:pt idx="3">
                        <c:v>1.1325088845705685E-2</c:v>
                      </c:pt>
                      <c:pt idx="4">
                        <c:v>9.3491432077099715E-3</c:v>
                      </c:pt>
                      <c:pt idx="5">
                        <c:v>1.1099059811869859E-2</c:v>
                      </c:pt>
                      <c:pt idx="6">
                        <c:v>1.5339136216864989E-2</c:v>
                      </c:pt>
                      <c:pt idx="7">
                        <c:v>1.2834428232390244E-2</c:v>
                      </c:pt>
                      <c:pt idx="8">
                        <c:v>1.3645716777174757E-2</c:v>
                      </c:pt>
                      <c:pt idx="9">
                        <c:v>1.7131256290552718E-2</c:v>
                      </c:pt>
                      <c:pt idx="10">
                        <c:v>1.2761369617479347E-2</c:v>
                      </c:pt>
                      <c:pt idx="11">
                        <c:v>1.255291920269468E-2</c:v>
                      </c:pt>
                      <c:pt idx="12">
                        <c:v>2.3079888500207171E-2</c:v>
                      </c:pt>
                      <c:pt idx="13">
                        <c:v>1.8060818389636902E-2</c:v>
                      </c:pt>
                      <c:pt idx="14">
                        <c:v>3.0402249280859503E-3</c:v>
                      </c:pt>
                      <c:pt idx="15">
                        <c:v>2.1678475386367919E-2</c:v>
                      </c:pt>
                      <c:pt idx="16">
                        <c:v>4.9042630678526452E-3</c:v>
                      </c:pt>
                      <c:pt idx="17">
                        <c:v>2.1353292127358495E-2</c:v>
                      </c:pt>
                      <c:pt idx="18">
                        <c:v>1.1266930695200647E-2</c:v>
                      </c:pt>
                      <c:pt idx="19">
                        <c:v>1.7219123726435897E-2</c:v>
                      </c:pt>
                      <c:pt idx="20">
                        <c:v>1.5316434043476797E-2</c:v>
                      </c:pt>
                      <c:pt idx="21">
                        <c:v>9.0979256327185405E-3</c:v>
                      </c:pt>
                      <c:pt idx="22">
                        <c:v>2.4967202596470586E-3</c:v>
                      </c:pt>
                      <c:pt idx="23">
                        <c:v>8.5036968662940259E-3</c:v>
                      </c:pt>
                      <c:pt idx="24">
                        <c:v>8.9365691463557852E-3</c:v>
                      </c:pt>
                      <c:pt idx="25">
                        <c:v>1.9905812026897955E-2</c:v>
                      </c:pt>
                      <c:pt idx="26">
                        <c:v>5.5342128762193351E-3</c:v>
                      </c:pt>
                      <c:pt idx="27">
                        <c:v>6.1813031114785486E-3</c:v>
                      </c:pt>
                      <c:pt idx="28">
                        <c:v>2.7490321809054221E-2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0.17036969577775576</c:v>
                      </c:pt>
                      <c:pt idx="1">
                        <c:v>0.13373004551845435</c:v>
                      </c:pt>
                      <c:pt idx="2">
                        <c:v>3.993514777386159E-2</c:v>
                      </c:pt>
                      <c:pt idx="3">
                        <c:v>2.9410053901453206E-2</c:v>
                      </c:pt>
                      <c:pt idx="4">
                        <c:v>0.22565830420463392</c:v>
                      </c:pt>
                      <c:pt idx="5">
                        <c:v>0.13787571405597918</c:v>
                      </c:pt>
                      <c:pt idx="6">
                        <c:v>0.23498682526035869</c:v>
                      </c:pt>
                      <c:pt idx="7">
                        <c:v>6.1510556668511684E-2</c:v>
                      </c:pt>
                      <c:pt idx="8">
                        <c:v>5.9390831631307657E-2</c:v>
                      </c:pt>
                      <c:pt idx="9">
                        <c:v>4.6528584537075361E-2</c:v>
                      </c:pt>
                      <c:pt idx="10">
                        <c:v>0.15192791396701133</c:v>
                      </c:pt>
                      <c:pt idx="11">
                        <c:v>0.18274166265334801</c:v>
                      </c:pt>
                      <c:pt idx="12">
                        <c:v>0.1059776844324461</c:v>
                      </c:pt>
                      <c:pt idx="13">
                        <c:v>0.20109028888346053</c:v>
                      </c:pt>
                      <c:pt idx="14">
                        <c:v>3.9040689759129665E-2</c:v>
                      </c:pt>
                      <c:pt idx="15">
                        <c:v>5.0668975975411479E-2</c:v>
                      </c:pt>
                      <c:pt idx="16">
                        <c:v>7.6433825744076672E-2</c:v>
                      </c:pt>
                      <c:pt idx="17">
                        <c:v>5.9959749737512759E-2</c:v>
                      </c:pt>
                      <c:pt idx="18">
                        <c:v>4.0559143508748445E-2</c:v>
                      </c:pt>
                      <c:pt idx="19">
                        <c:v>0.17012857023111647</c:v>
                      </c:pt>
                      <c:pt idx="20">
                        <c:v>0.1925974386289909</c:v>
                      </c:pt>
                      <c:pt idx="21">
                        <c:v>0.18446386081586982</c:v>
                      </c:pt>
                      <c:pt idx="22">
                        <c:v>0.18759895939983837</c:v>
                      </c:pt>
                      <c:pt idx="23">
                        <c:v>2.1733614574808699E-2</c:v>
                      </c:pt>
                      <c:pt idx="24">
                        <c:v>9.7857088748066035E-2</c:v>
                      </c:pt>
                      <c:pt idx="25">
                        <c:v>0.15442442931694697</c:v>
                      </c:pt>
                      <c:pt idx="26">
                        <c:v>5.7383244915281149E-2</c:v>
                      </c:pt>
                      <c:pt idx="27">
                        <c:v>0.41007873587318361</c:v>
                      </c:pt>
                      <c:pt idx="28">
                        <c:v>0.15914080967422953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0.17281162744853984</c:v>
                      </c:pt>
                      <c:pt idx="1">
                        <c:v>0.46291829744268642</c:v>
                      </c:pt>
                      <c:pt idx="2">
                        <c:v>0.21612452394189852</c:v>
                      </c:pt>
                      <c:pt idx="3">
                        <c:v>0.39883462062865527</c:v>
                      </c:pt>
                      <c:pt idx="4">
                        <c:v>0.25327783409205801</c:v>
                      </c:pt>
                      <c:pt idx="5">
                        <c:v>0.39984336546910026</c:v>
                      </c:pt>
                      <c:pt idx="6">
                        <c:v>0.2906537665379138</c:v>
                      </c:pt>
                      <c:pt idx="7">
                        <c:v>0.3765119554548183</c:v>
                      </c:pt>
                      <c:pt idx="8">
                        <c:v>0.26516387890647569</c:v>
                      </c:pt>
                      <c:pt idx="9">
                        <c:v>0.37815741849992779</c:v>
                      </c:pt>
                      <c:pt idx="10">
                        <c:v>0.16453125745504735</c:v>
                      </c:pt>
                      <c:pt idx="11">
                        <c:v>0.44428622418582864</c:v>
                      </c:pt>
                      <c:pt idx="12">
                        <c:v>0.2372737116795888</c:v>
                      </c:pt>
                      <c:pt idx="13">
                        <c:v>0.27743573733546689</c:v>
                      </c:pt>
                      <c:pt idx="14">
                        <c:v>0.14627619844691364</c:v>
                      </c:pt>
                      <c:pt idx="15">
                        <c:v>0.50975943169772731</c:v>
                      </c:pt>
                      <c:pt idx="16">
                        <c:v>0.24941131152782117</c:v>
                      </c:pt>
                      <c:pt idx="17">
                        <c:v>0.25253695409257715</c:v>
                      </c:pt>
                      <c:pt idx="18">
                        <c:v>0.46868008997725208</c:v>
                      </c:pt>
                      <c:pt idx="19">
                        <c:v>0.2296688122079413</c:v>
                      </c:pt>
                      <c:pt idx="20">
                        <c:v>0.20318233976812758</c:v>
                      </c:pt>
                      <c:pt idx="21">
                        <c:v>0.31877765806449304</c:v>
                      </c:pt>
                      <c:pt idx="22">
                        <c:v>0.13731749684270586</c:v>
                      </c:pt>
                      <c:pt idx="23">
                        <c:v>0.31349572159874561</c:v>
                      </c:pt>
                      <c:pt idx="24">
                        <c:v>0.41941563161717021</c:v>
                      </c:pt>
                      <c:pt idx="25">
                        <c:v>0.28927069355752855</c:v>
                      </c:pt>
                      <c:pt idx="26">
                        <c:v>0.34606486449844509</c:v>
                      </c:pt>
                      <c:pt idx="27">
                        <c:v>0.23212631876956999</c:v>
                      </c:pt>
                      <c:pt idx="28">
                        <c:v>0.35019363987142682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6.2658808368818236E-2</c:v>
                      </c:pt>
                      <c:pt idx="1">
                        <c:v>0.13105485402446065</c:v>
                      </c:pt>
                      <c:pt idx="2">
                        <c:v>0.10952080374367507</c:v>
                      </c:pt>
                      <c:pt idx="3">
                        <c:v>0.16285178398486416</c:v>
                      </c:pt>
                      <c:pt idx="4">
                        <c:v>9.7046528724424611E-2</c:v>
                      </c:pt>
                      <c:pt idx="5">
                        <c:v>0.12036770247583278</c:v>
                      </c:pt>
                      <c:pt idx="6">
                        <c:v>8.7054598365966296E-2</c:v>
                      </c:pt>
                      <c:pt idx="7">
                        <c:v>0.13912579693875549</c:v>
                      </c:pt>
                      <c:pt idx="8">
                        <c:v>0.1153378273083699</c:v>
                      </c:pt>
                      <c:pt idx="9">
                        <c:v>0.16690507341255054</c:v>
                      </c:pt>
                      <c:pt idx="10">
                        <c:v>6.2803108237247468E-2</c:v>
                      </c:pt>
                      <c:pt idx="11">
                        <c:v>0.17372827469434515</c:v>
                      </c:pt>
                      <c:pt idx="12">
                        <c:v>0.11299378535015529</c:v>
                      </c:pt>
                      <c:pt idx="13">
                        <c:v>8.8694907925308028E-2</c:v>
                      </c:pt>
                      <c:pt idx="14">
                        <c:v>6.7066270814998122E-2</c:v>
                      </c:pt>
                      <c:pt idx="15">
                        <c:v>0.21650367525578229</c:v>
                      </c:pt>
                      <c:pt idx="16">
                        <c:v>0.16726055402080936</c:v>
                      </c:pt>
                      <c:pt idx="17">
                        <c:v>7.7216079797410866E-2</c:v>
                      </c:pt>
                      <c:pt idx="18">
                        <c:v>0.14648770535489156</c:v>
                      </c:pt>
                      <c:pt idx="19">
                        <c:v>6.6029242736896962E-2</c:v>
                      </c:pt>
                      <c:pt idx="20">
                        <c:v>8.9983217557974074E-2</c:v>
                      </c:pt>
                      <c:pt idx="21">
                        <c:v>9.7039606093439271E-2</c:v>
                      </c:pt>
                      <c:pt idx="22">
                        <c:v>4.5131536628681766E-2</c:v>
                      </c:pt>
                      <c:pt idx="23">
                        <c:v>0.12417890531470298</c:v>
                      </c:pt>
                      <c:pt idx="24">
                        <c:v>0.16547778967234747</c:v>
                      </c:pt>
                      <c:pt idx="25">
                        <c:v>0.10109426394743326</c:v>
                      </c:pt>
                      <c:pt idx="26">
                        <c:v>0.15754028871937634</c:v>
                      </c:pt>
                      <c:pt idx="27">
                        <c:v>0.1002161482833677</c:v>
                      </c:pt>
                      <c:pt idx="28">
                        <c:v>0.11129583080292701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0.11015281907972159</c:v>
                      </c:pt>
                      <c:pt idx="1">
                        <c:v>0.33186344341822582</c:v>
                      </c:pt>
                      <c:pt idx="2">
                        <c:v>0.10660372019822344</c:v>
                      </c:pt>
                      <c:pt idx="3">
                        <c:v>0.23598283664379116</c:v>
                      </c:pt>
                      <c:pt idx="4">
                        <c:v>0.15623130536763341</c:v>
                      </c:pt>
                      <c:pt idx="5">
                        <c:v>0.27947566299326748</c:v>
                      </c:pt>
                      <c:pt idx="6">
                        <c:v>0.20359916817194751</c:v>
                      </c:pt>
                      <c:pt idx="7">
                        <c:v>0.23738615851606285</c:v>
                      </c:pt>
                      <c:pt idx="8">
                        <c:v>0.1498260515981058</c:v>
                      </c:pt>
                      <c:pt idx="9">
                        <c:v>0.21125234508737725</c:v>
                      </c:pt>
                      <c:pt idx="10">
                        <c:v>0.10172814921779991</c:v>
                      </c:pt>
                      <c:pt idx="11">
                        <c:v>0.27055794949148354</c:v>
                      </c:pt>
                      <c:pt idx="12">
                        <c:v>0.12427992632943352</c:v>
                      </c:pt>
                      <c:pt idx="13">
                        <c:v>0.18874082941015888</c:v>
                      </c:pt>
                      <c:pt idx="14">
                        <c:v>7.9209927631915519E-2</c:v>
                      </c:pt>
                      <c:pt idx="15">
                        <c:v>0.29325575644194507</c:v>
                      </c:pt>
                      <c:pt idx="16">
                        <c:v>8.2150757507011812E-2</c:v>
                      </c:pt>
                      <c:pt idx="17">
                        <c:v>0.17532087429516624</c:v>
                      </c:pt>
                      <c:pt idx="18">
                        <c:v>0.32219238462236055</c:v>
                      </c:pt>
                      <c:pt idx="19">
                        <c:v>0.16363956947104433</c:v>
                      </c:pt>
                      <c:pt idx="20">
                        <c:v>0.1131991222101535</c:v>
                      </c:pt>
                      <c:pt idx="21">
                        <c:v>0.22173805197105381</c:v>
                      </c:pt>
                      <c:pt idx="22">
                        <c:v>9.2185960214024087E-2</c:v>
                      </c:pt>
                      <c:pt idx="23">
                        <c:v>0.18931681628404262</c:v>
                      </c:pt>
                      <c:pt idx="24">
                        <c:v>0.25393784194482277</c:v>
                      </c:pt>
                      <c:pt idx="25">
                        <c:v>0.18817642961009531</c:v>
                      </c:pt>
                      <c:pt idx="26">
                        <c:v>0.1885245757790687</c:v>
                      </c:pt>
                      <c:pt idx="27">
                        <c:v>0.13191017048620229</c:v>
                      </c:pt>
                      <c:pt idx="28">
                        <c:v>0.23889780906849981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3.98126580178594E-3</c:v>
                      </c:pt>
                      <c:pt idx="1">
                        <c:v>9.39612329612745E-3</c:v>
                      </c:pt>
                      <c:pt idx="2">
                        <c:v>8.1312204177502144E-3</c:v>
                      </c:pt>
                      <c:pt idx="3">
                        <c:v>1.0656164060007935E-2</c:v>
                      </c:pt>
                      <c:pt idx="4">
                        <c:v>6.7823528753191654E-3</c:v>
                      </c:pt>
                      <c:pt idx="5">
                        <c:v>9.147907448790368E-3</c:v>
                      </c:pt>
                      <c:pt idx="6">
                        <c:v>5.5841141859536659E-3</c:v>
                      </c:pt>
                      <c:pt idx="7">
                        <c:v>1.0428018955472343E-2</c:v>
                      </c:pt>
                      <c:pt idx="8">
                        <c:v>7.6981358373493201E-3</c:v>
                      </c:pt>
                      <c:pt idx="9">
                        <c:v>1.0133810370414534E-2</c:v>
                      </c:pt>
                      <c:pt idx="10">
                        <c:v>4.0445519896213774E-3</c:v>
                      </c:pt>
                      <c:pt idx="11">
                        <c:v>1.024771385561821E-2</c:v>
                      </c:pt>
                      <c:pt idx="12">
                        <c:v>8.2309108089014E-3</c:v>
                      </c:pt>
                      <c:pt idx="13">
                        <c:v>6.6146480530934262E-3</c:v>
                      </c:pt>
                      <c:pt idx="14">
                        <c:v>4.2940701150010205E-3</c:v>
                      </c:pt>
                      <c:pt idx="15">
                        <c:v>1.5603793562311289E-2</c:v>
                      </c:pt>
                      <c:pt idx="16">
                        <c:v>1.0866964429317038E-2</c:v>
                      </c:pt>
                      <c:pt idx="17">
                        <c:v>5.995961738688535E-3</c:v>
                      </c:pt>
                      <c:pt idx="18">
                        <c:v>8.4615235145840146E-3</c:v>
                      </c:pt>
                      <c:pt idx="19">
                        <c:v>4.8001227925158398E-3</c:v>
                      </c:pt>
                      <c:pt idx="20">
                        <c:v>6.5097985087657073E-3</c:v>
                      </c:pt>
                      <c:pt idx="21">
                        <c:v>5.1864988327095761E-3</c:v>
                      </c:pt>
                      <c:pt idx="22">
                        <c:v>3.5369556579892252E-3</c:v>
                      </c:pt>
                      <c:pt idx="23">
                        <c:v>6.3864228521929326E-3</c:v>
                      </c:pt>
                      <c:pt idx="24">
                        <c:v>9.5382172194040365E-3</c:v>
                      </c:pt>
                      <c:pt idx="25">
                        <c:v>6.8939178972044742E-3</c:v>
                      </c:pt>
                      <c:pt idx="26">
                        <c:v>9.7450875889990452E-3</c:v>
                      </c:pt>
                      <c:pt idx="27">
                        <c:v>7.748894263241054E-3</c:v>
                      </c:pt>
                      <c:pt idx="28">
                        <c:v>7.279004208179657E-3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排出量比較シート!$BE$21:$BE$50</c:f>
              <c:numCache>
                <c:formatCode>#,##0_);[Red]\(#,##0\)</c:formatCode>
                <c:ptCount val="30"/>
                <c:pt idx="0">
                  <c:v>32.651252116516638</c:v>
                </c:pt>
                <c:pt idx="1">
                  <c:v>5.9132418452191278</c:v>
                </c:pt>
                <c:pt idx="2">
                  <c:v>8.1425812917633795</c:v>
                </c:pt>
                <c:pt idx="3">
                  <c:v>5.1349429614108972</c:v>
                </c:pt>
                <c:pt idx="4">
                  <c:v>9.6465675386918832</c:v>
                </c:pt>
                <c:pt idx="5">
                  <c:v>7.9161111969997249</c:v>
                </c:pt>
                <c:pt idx="6">
                  <c:v>14.043082389430351</c:v>
                </c:pt>
                <c:pt idx="7">
                  <c:v>1.4784378273980594</c:v>
                </c:pt>
                <c:pt idx="8">
                  <c:v>11.269212216245551</c:v>
                </c:pt>
                <c:pt idx="9">
                  <c:v>5.8531332864135255</c:v>
                </c:pt>
                <c:pt idx="10">
                  <c:v>27.584528439896882</c:v>
                </c:pt>
                <c:pt idx="11">
                  <c:v>4.0666108913639807</c:v>
                </c:pt>
                <c:pt idx="12">
                  <c:v>7.1421036312612829</c:v>
                </c:pt>
                <c:pt idx="13">
                  <c:v>10.570082337955869</c:v>
                </c:pt>
                <c:pt idx="14">
                  <c:v>32.115375628825781</c:v>
                </c:pt>
                <c:pt idx="15">
                  <c:v>1.3982028082683207</c:v>
                </c:pt>
                <c:pt idx="16">
                  <c:v>5.0337533932651572</c:v>
                </c:pt>
                <c:pt idx="17">
                  <c:v>15.334797440819889</c:v>
                </c:pt>
                <c:pt idx="18">
                  <c:v>7.0847914468619493</c:v>
                </c:pt>
                <c:pt idx="19">
                  <c:v>22.220312747353489</c:v>
                </c:pt>
                <c:pt idx="20">
                  <c:v>7.8982019384874151</c:v>
                </c:pt>
                <c:pt idx="21">
                  <c:v>13.89431959656471</c:v>
                </c:pt>
                <c:pt idx="22">
                  <c:v>33.84137479168831</c:v>
                </c:pt>
                <c:pt idx="23">
                  <c:v>12.458447325834728</c:v>
                </c:pt>
                <c:pt idx="24">
                  <c:v>3.2426770311709028</c:v>
                </c:pt>
                <c:pt idx="25">
                  <c:v>5.9068549191339912</c:v>
                </c:pt>
                <c:pt idx="26">
                  <c:v>6.2403146279465709</c:v>
                </c:pt>
                <c:pt idx="27">
                  <c:v>10.085069065832295</c:v>
                </c:pt>
                <c:pt idx="28">
                  <c:v>7.5061822668512193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排出量比較シート!$BI$21:$BI$50</c:f>
              <c:numCache>
                <c:formatCode>#,##0_);[Red]\(#,##0\)</c:formatCode>
                <c:ptCount val="30"/>
                <c:pt idx="0">
                  <c:v>4.801880643825057</c:v>
                </c:pt>
                <c:pt idx="1">
                  <c:v>3.2472669339450837</c:v>
                </c:pt>
                <c:pt idx="2">
                  <c:v>3.8468597722836426</c:v>
                </c:pt>
                <c:pt idx="3">
                  <c:v>2.1726671857731898</c:v>
                </c:pt>
                <c:pt idx="4">
                  <c:v>4.4805652104092548</c:v>
                </c:pt>
                <c:pt idx="5">
                  <c:v>2.9480805422782335</c:v>
                </c:pt>
                <c:pt idx="6">
                  <c:v>4.8598959304140212</c:v>
                </c:pt>
                <c:pt idx="7">
                  <c:v>5.5820833849865039</c:v>
                </c:pt>
                <c:pt idx="8">
                  <c:v>2.7442457838765986</c:v>
                </c:pt>
                <c:pt idx="9">
                  <c:v>2.1873314227486649</c:v>
                </c:pt>
                <c:pt idx="10">
                  <c:v>5.6721099426595236</c:v>
                </c:pt>
                <c:pt idx="11">
                  <c:v>3.0364764114190637</c:v>
                </c:pt>
                <c:pt idx="12">
                  <c:v>3.4139764800429075</c:v>
                </c:pt>
                <c:pt idx="13">
                  <c:v>5.1104925984324581</c:v>
                </c:pt>
                <c:pt idx="14">
                  <c:v>3.0808781068206561</c:v>
                </c:pt>
                <c:pt idx="15">
                  <c:v>1.6009150359181112</c:v>
                </c:pt>
                <c:pt idx="16">
                  <c:v>2.3951312142198145</c:v>
                </c:pt>
                <c:pt idx="17">
                  <c:v>4.0475781644822799</c:v>
                </c:pt>
                <c:pt idx="18">
                  <c:v>2.0452436396091245</c:v>
                </c:pt>
                <c:pt idx="19">
                  <c:v>3.4055778463763713</c:v>
                </c:pt>
                <c:pt idx="20">
                  <c:v>6.3816815247860887</c:v>
                </c:pt>
                <c:pt idx="21">
                  <c:v>4.2529667784063943</c:v>
                </c:pt>
                <c:pt idx="22">
                  <c:v>4.5296550682922243</c:v>
                </c:pt>
                <c:pt idx="23">
                  <c:v>3.5673748023746059</c:v>
                </c:pt>
                <c:pt idx="24">
                  <c:v>4.6691375190212154</c:v>
                </c:pt>
                <c:pt idx="25">
                  <c:v>6.9684227140090451</c:v>
                </c:pt>
                <c:pt idx="26">
                  <c:v>2.381537677665047</c:v>
                </c:pt>
                <c:pt idx="27">
                  <c:v>2.4178055968449366</c:v>
                </c:pt>
                <c:pt idx="28">
                  <c:v>2.5492483888405717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排出量比較シート!$BJ$21:$BJ$50</c:f>
              <c:numCache>
                <c:formatCode>#,##0_);[Red]\(#,##0\)</c:formatCode>
                <c:ptCount val="30"/>
                <c:pt idx="0">
                  <c:v>8.0862319649393779</c:v>
                </c:pt>
                <c:pt idx="1">
                  <c:v>3.5683869756543274</c:v>
                </c:pt>
                <c:pt idx="2">
                  <c:v>9.0464442268563143</c:v>
                </c:pt>
                <c:pt idx="3">
                  <c:v>4.5271802570686246</c:v>
                </c:pt>
                <c:pt idx="4">
                  <c:v>8.0106597035848051</c:v>
                </c:pt>
                <c:pt idx="5">
                  <c:v>3.3180864503836101</c:v>
                </c:pt>
                <c:pt idx="6">
                  <c:v>8.3396213118341276</c:v>
                </c:pt>
                <c:pt idx="7">
                  <c:v>4.6988767219264904</c:v>
                </c:pt>
                <c:pt idx="8">
                  <c:v>5.4171986667400107</c:v>
                </c:pt>
                <c:pt idx="9">
                  <c:v>4.3067476316644946</c:v>
                </c:pt>
                <c:pt idx="10">
                  <c:v>8.4151935731887004</c:v>
                </c:pt>
                <c:pt idx="11">
                  <c:v>3.9428003478006777</c:v>
                </c:pt>
                <c:pt idx="12">
                  <c:v>8.2284856333715179</c:v>
                </c:pt>
                <c:pt idx="13">
                  <c:v>5.7010304210173688</c:v>
                </c:pt>
                <c:pt idx="14">
                  <c:v>4.0662885371673312</c:v>
                </c:pt>
                <c:pt idx="15">
                  <c:v>2.6991785436854219</c:v>
                </c:pt>
                <c:pt idx="16">
                  <c:v>5.0011270379135686</c:v>
                </c:pt>
                <c:pt idx="17">
                  <c:v>5.4377175229467491</c:v>
                </c:pt>
                <c:pt idx="18">
                  <c:v>3.1776390699765638</c:v>
                </c:pt>
                <c:pt idx="19">
                  <c:v>6.200100216197729</c:v>
                </c:pt>
                <c:pt idx="20">
                  <c:v>8.699700910052977</c:v>
                </c:pt>
                <c:pt idx="21">
                  <c:v>5.9213089484877699</c:v>
                </c:pt>
                <c:pt idx="22">
                  <c:v>7.5483352811803544</c:v>
                </c:pt>
                <c:pt idx="23">
                  <c:v>3.6721653548715674</c:v>
                </c:pt>
                <c:pt idx="24">
                  <c:v>2.9492564935803478</c:v>
                </c:pt>
                <c:pt idx="25">
                  <c:v>6.1275798689227425</c:v>
                </c:pt>
                <c:pt idx="26">
                  <c:v>3.5102440476050205</c:v>
                </c:pt>
                <c:pt idx="27">
                  <c:v>5.034755747471797</c:v>
                </c:pt>
                <c:pt idx="28">
                  <c:v>5.3004929643656888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排出量比較シート!$BK$21:$BK$50</c:f>
              <c:numCache>
                <c:formatCode>#,##0_);[Red]\(#,##0\)</c:formatCode>
                <c:ptCount val="30"/>
                <c:pt idx="0">
                  <c:v>9.8318309596946278</c:v>
                </c:pt>
                <c:pt idx="1">
                  <c:v>11.393225931054127</c:v>
                </c:pt>
                <c:pt idx="2">
                  <c:v>6.2754294719748698</c:v>
                </c:pt>
                <c:pt idx="3">
                  <c:v>8.3608500131454964</c:v>
                </c:pt>
                <c:pt idx="4">
                  <c:v>8.1752820044601044</c:v>
                </c:pt>
                <c:pt idx="5">
                  <c:v>9.8144540746510227</c:v>
                </c:pt>
                <c:pt idx="6">
                  <c:v>11.57673837875908</c:v>
                </c:pt>
                <c:pt idx="7">
                  <c:v>7.6947583735896448</c:v>
                </c:pt>
                <c:pt idx="8">
                  <c:v>7.4590735796899299</c:v>
                </c:pt>
                <c:pt idx="9">
                  <c:v>8.1717326153710452</c:v>
                </c:pt>
                <c:pt idx="10">
                  <c:v>8.5719995499960362</c:v>
                </c:pt>
                <c:pt idx="11">
                  <c:v>9.4647411380640722</c:v>
                </c:pt>
                <c:pt idx="12">
                  <c:v>6.1906360643006959</c:v>
                </c:pt>
                <c:pt idx="13">
                  <c:v>8.6722152552726701</c:v>
                </c:pt>
                <c:pt idx="14">
                  <c:v>7.0440602028940784</c:v>
                </c:pt>
                <c:pt idx="15">
                  <c:v>6.7577147658755825</c:v>
                </c:pt>
                <c:pt idx="16">
                  <c:v>4.5361357655384742</c:v>
                </c:pt>
                <c:pt idx="17">
                  <c:v>8.6542089118409073</c:v>
                </c:pt>
                <c:pt idx="18">
                  <c:v>11.231537366279778</c:v>
                </c:pt>
                <c:pt idx="19">
                  <c:v>9.8443229783978445</c:v>
                </c:pt>
                <c:pt idx="20">
                  <c:v>6.4538491223907961</c:v>
                </c:pt>
                <c:pt idx="21">
                  <c:v>11.605180872271031</c:v>
                </c:pt>
                <c:pt idx="22">
                  <c:v>7.5515801580740565</c:v>
                </c:pt>
                <c:pt idx="23">
                  <c:v>9.2646214564809757</c:v>
                </c:pt>
                <c:pt idx="24">
                  <c:v>8.5358184397704875</c:v>
                </c:pt>
                <c:pt idx="25">
                  <c:v>8.1134362363117187</c:v>
                </c:pt>
                <c:pt idx="26">
                  <c:v>6.8934162537839603</c:v>
                </c:pt>
                <c:pt idx="27">
                  <c:v>5.8116510451445773</c:v>
                </c:pt>
                <c:pt idx="28">
                  <c:v>9.2459298195854238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排出量比較シート!$BQ$21:$BQ$50</c:f>
              <c:numCache>
                <c:formatCode>#,##0_);[Red]\(#,##0\)</c:formatCode>
                <c:ptCount val="30"/>
                <c:pt idx="0">
                  <c:v>0.2409433492188254</c:v>
                </c:pt>
                <c:pt idx="1">
                  <c:v>0</c:v>
                </c:pt>
                <c:pt idx="2">
                  <c:v>0.67204633181325957</c:v>
                </c:pt>
                <c:pt idx="3">
                  <c:v>0.22203520746907379</c:v>
                </c:pt>
                <c:pt idx="4">
                  <c:v>1.123040773693343</c:v>
                </c:pt>
                <c:pt idx="5">
                  <c:v>0</c:v>
                </c:pt>
                <c:pt idx="6">
                  <c:v>0.25985858140583878</c:v>
                </c:pt>
                <c:pt idx="7">
                  <c:v>0.432024708461624</c:v>
                </c:pt>
                <c:pt idx="8">
                  <c:v>0.44670053767722118</c:v>
                </c:pt>
                <c:pt idx="9">
                  <c:v>0.52642513661922652</c:v>
                </c:pt>
                <c:pt idx="10">
                  <c:v>0.60569179320884503</c:v>
                </c:pt>
                <c:pt idx="11">
                  <c:v>0.31232929198957671</c:v>
                </c:pt>
                <c:pt idx="12">
                  <c:v>0.24076358324722349</c:v>
                </c:pt>
                <c:pt idx="13">
                  <c:v>0.47673206870493212</c:v>
                </c:pt>
                <c:pt idx="14">
                  <c:v>0.47594144993809068</c:v>
                </c:pt>
                <c:pt idx="15">
                  <c:v>0.40692717340845003</c:v>
                </c:pt>
                <c:pt idx="16">
                  <c:v>0.46187553434125711</c:v>
                </c:pt>
                <c:pt idx="17">
                  <c:v>0</c:v>
                </c:pt>
                <c:pt idx="18">
                  <c:v>0</c:v>
                </c:pt>
                <c:pt idx="19">
                  <c:v>0.31530353184814042</c:v>
                </c:pt>
                <c:pt idx="20">
                  <c:v>1.344301785271885</c:v>
                </c:pt>
                <c:pt idx="21">
                  <c:v>0.14864620871369449</c:v>
                </c:pt>
                <c:pt idx="22">
                  <c:v>0.14170253691912971</c:v>
                </c:pt>
                <c:pt idx="23">
                  <c:v>0</c:v>
                </c:pt>
                <c:pt idx="24">
                  <c:v>0.50226391704238837</c:v>
                </c:pt>
                <c:pt idx="25">
                  <c:v>0.27872890277896678</c:v>
                </c:pt>
                <c:pt idx="26">
                  <c:v>0.34835879075566339</c:v>
                </c:pt>
                <c:pt idx="27">
                  <c:v>0.87852837827030195</c:v>
                </c:pt>
                <c:pt idx="28">
                  <c:v>1.2628664842862269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排出量比較シート!$BR$21:$BR$50</c:f>
              <c:numCache>
                <c:formatCode>#,##0_);[Red]\(#,##0\)</c:formatCode>
                <c:ptCount val="30"/>
                <c:pt idx="0">
                  <c:v>55.612139034194527</c:v>
                </c:pt>
                <c:pt idx="1">
                  <c:v>24.122121685872663</c:v>
                </c:pt>
                <c:pt idx="2">
                  <c:v>27.983361094691467</c:v>
                </c:pt>
                <c:pt idx="3">
                  <c:v>20.417675624867282</c:v>
                </c:pt>
                <c:pt idx="4">
                  <c:v>31.436115230839391</c:v>
                </c:pt>
                <c:pt idx="5">
                  <c:v>23.996732264312591</c:v>
                </c:pt>
                <c:pt idx="6">
                  <c:v>39.07919659184342</c:v>
                </c:pt>
                <c:pt idx="7">
                  <c:v>19.886181016362322</c:v>
                </c:pt>
                <c:pt idx="8">
                  <c:v>27.336430784229311</c:v>
                </c:pt>
                <c:pt idx="9">
                  <c:v>21.045370092816956</c:v>
                </c:pt>
                <c:pt idx="10">
                  <c:v>50.84952329894999</c:v>
                </c:pt>
                <c:pt idx="11">
                  <c:v>20.82295808063737</c:v>
                </c:pt>
                <c:pt idx="12">
                  <c:v>25.21596539222363</c:v>
                </c:pt>
                <c:pt idx="13">
                  <c:v>30.530552681383298</c:v>
                </c:pt>
                <c:pt idx="14">
                  <c:v>46.782543925645939</c:v>
                </c:pt>
                <c:pt idx="15">
                  <c:v>12.862938327155886</c:v>
                </c:pt>
                <c:pt idx="16">
                  <c:v>17.428022945278272</c:v>
                </c:pt>
                <c:pt idx="17">
                  <c:v>33.474302040089825</c:v>
                </c:pt>
                <c:pt idx="18">
                  <c:v>23.539211522727413</c:v>
                </c:pt>
                <c:pt idx="19">
                  <c:v>41.985617320173567</c:v>
                </c:pt>
                <c:pt idx="20">
                  <c:v>30.777735280989162</c:v>
                </c:pt>
                <c:pt idx="21">
                  <c:v>35.822422404443593</c:v>
                </c:pt>
                <c:pt idx="22">
                  <c:v>53.612647836154068</c:v>
                </c:pt>
                <c:pt idx="23">
                  <c:v>28.962608939561875</c:v>
                </c:pt>
                <c:pt idx="24">
                  <c:v>19.899153400585341</c:v>
                </c:pt>
                <c:pt idx="25">
                  <c:v>27.395022641156466</c:v>
                </c:pt>
                <c:pt idx="26">
                  <c:v>19.373871397756265</c:v>
                </c:pt>
                <c:pt idx="27">
                  <c:v>24.22780983356391</c:v>
                </c:pt>
                <c:pt idx="28">
                  <c:v>25.86471992392913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c:ext uri="{02D57815-91ED-43cb-92C2-25804820EDAC}">
                        <c15:formulaRef>
                          <c15:sqref>排出量比較シート!$BF$21:$BF$68</c15:sqref>
                        </c15:formulaRef>
                      </c:ext>
                    </c:extLst>
                    <c:numCache>
                      <c:formatCode>#,##0_);[Red]\(#,##0\)</c:formatCode>
                      <c:ptCount val="48"/>
                      <c:pt idx="0">
                        <c:v>22.527719346020131</c:v>
                      </c:pt>
                      <c:pt idx="1">
                        <c:v>2.4095515064664021</c:v>
                      </c:pt>
                      <c:pt idx="2">
                        <c:v>6.3761520695470182</c:v>
                      </c:pt>
                      <c:pt idx="3">
                        <c:v>4.3032260302667424</c:v>
                      </c:pt>
                      <c:pt idx="4">
                        <c:v>2.258846341732013</c:v>
                      </c:pt>
                      <c:pt idx="5">
                        <c:v>4.341203434356439</c:v>
                      </c:pt>
                      <c:pt idx="6">
                        <c:v>4.2605449288197041</c:v>
                      </c:pt>
                      <c:pt idx="7">
                        <c:v>0</c:v>
                      </c:pt>
                      <c:pt idx="8">
                        <c:v>9.2726536659580567</c:v>
                      </c:pt>
                      <c:pt idx="9">
                        <c:v>4.5133883761462741</c:v>
                      </c:pt>
                      <c:pt idx="10">
                        <c:v>19.210156877179941</c:v>
                      </c:pt>
                      <c:pt idx="11">
                        <c:v>0</c:v>
                      </c:pt>
                      <c:pt idx="12">
                        <c:v>3.8877923385871211</c:v>
                      </c:pt>
                      <c:pt idx="13">
                        <c:v>3.879277912171085</c:v>
                      </c:pt>
                      <c:pt idx="14">
                        <c:v>30.14672338903976</c:v>
                      </c:pt>
                      <c:pt idx="15">
                        <c:v>0.46760200327484203</c:v>
                      </c:pt>
                      <c:pt idx="16">
                        <c:v>3.616191315125771</c:v>
                      </c:pt>
                      <c:pt idx="17">
                        <c:v>12.61290011763672</c:v>
                      </c:pt>
                      <c:pt idx="18">
                        <c:v>5.8648465237826253</c:v>
                      </c:pt>
                      <c:pt idx="19">
                        <c:v>14.354404163034699</c:v>
                      </c:pt>
                      <c:pt idx="20">
                        <c:v>1.4990838041289181</c:v>
                      </c:pt>
                      <c:pt idx="21">
                        <c:v>6.9604675210446736</c:v>
                      </c:pt>
                      <c:pt idx="22">
                        <c:v>23.649842062929959</c:v>
                      </c:pt>
                      <c:pt idx="23">
                        <c:v>11.58269589918233</c:v>
                      </c:pt>
                      <c:pt idx="24">
                        <c:v>1.117573650520171</c:v>
                      </c:pt>
                      <c:pt idx="25">
                        <c:v>1.131074010481089</c:v>
                      </c:pt>
                      <c:pt idx="26">
                        <c:v>5.0213598920202829</c:v>
                      </c:pt>
                      <c:pt idx="27">
                        <c:v>0</c:v>
                      </c:pt>
                      <c:pt idx="28">
                        <c:v>2.6790203219500932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0.6489095616905286</c:v>
                      </c:pt>
                      <c:pt idx="1">
                        <c:v>0.27783790769927874</c:v>
                      </c:pt>
                      <c:pt idx="2">
                        <c:v>0.6489095616905286</c:v>
                      </c:pt>
                      <c:pt idx="3">
                        <c:v>0.23123199047442131</c:v>
                      </c:pt>
                      <c:pt idx="4">
                        <c:v>0.29390074318719006</c:v>
                      </c:pt>
                      <c:pt idx="5">
                        <c:v>0.26634116669103269</c:v>
                      </c:pt>
                      <c:pt idx="6">
                        <c:v>0.59944111976793224</c:v>
                      </c:pt>
                      <c:pt idx="7">
                        <c:v>0.25522776307082351</c:v>
                      </c:pt>
                      <c:pt idx="8">
                        <c:v>0.3730251921804344</c:v>
                      </c:pt>
                      <c:pt idx="9">
                        <c:v>0.36053362878958051</c:v>
                      </c:pt>
                      <c:pt idx="10">
                        <c:v>0.6489095616905286</c:v>
                      </c:pt>
                      <c:pt idx="11">
                        <c:v>0.26138891034733919</c:v>
                      </c:pt>
                      <c:pt idx="12">
                        <c:v>0.58198166967760412</c:v>
                      </c:pt>
                      <c:pt idx="13">
                        <c:v>0.55140676731370575</c:v>
                      </c:pt>
                      <c:pt idx="14">
                        <c:v>0.14222945624202474</c:v>
                      </c:pt>
                      <c:pt idx="15">
                        <c:v>0.27884889192161744</c:v>
                      </c:pt>
                      <c:pt idx="16">
                        <c:v>8.5471609276216706E-2</c:v>
                      </c:pt>
                      <c:pt idx="17">
                        <c:v>0.71478655022147042</c:v>
                      </c:pt>
                      <c:pt idx="18">
                        <c:v>0.26521466484623824</c:v>
                      </c:pt>
                      <c:pt idx="19">
                        <c:v>0.72295553936685863</c:v>
                      </c:pt>
                      <c:pt idx="20">
                        <c:v>0.47140515243885933</c:v>
                      </c:pt>
                      <c:pt idx="21">
                        <c:v>0.3259097350194583</c:v>
                      </c:pt>
                      <c:pt idx="22">
                        <c:v>0.13385578402584891</c:v>
                      </c:pt>
                      <c:pt idx="23">
                        <c:v>0.24628924687905165</c:v>
                      </c:pt>
                      <c:pt idx="24">
                        <c:v>0.17783016031827176</c:v>
                      </c:pt>
                      <c:pt idx="25">
                        <c:v>0.54532017116747411</c:v>
                      </c:pt>
                      <c:pt idx="26">
                        <c:v>0.10721912855168021</c:v>
                      </c:pt>
                      <c:pt idx="27">
                        <c:v>0.14975943630851918</c:v>
                      </c:pt>
                      <c:pt idx="28">
                        <c:v>0.71102947420986817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9.4746232088059781</c:v>
                      </c:pt>
                      <c:pt idx="1">
                        <c:v>3.2258524310534464</c:v>
                      </c:pt>
                      <c:pt idx="2">
                        <c:v>1.1175196605258331</c:v>
                      </c:pt>
                      <c:pt idx="3">
                        <c:v>0.60048494066973401</c:v>
                      </c:pt>
                      <c:pt idx="4">
                        <c:v>7.0938204537726808</c:v>
                      </c:pt>
                      <c:pt idx="5">
                        <c:v>3.3085665959522528</c:v>
                      </c:pt>
                      <c:pt idx="6">
                        <c:v>9.1830963408427149</c:v>
                      </c:pt>
                      <c:pt idx="7">
                        <c:v>1.2232100643272359</c:v>
                      </c:pt>
                      <c:pt idx="8">
                        <c:v>1.6235333581070586</c:v>
                      </c:pt>
                      <c:pt idx="9">
                        <c:v>0.97921128147767122</c:v>
                      </c:pt>
                      <c:pt idx="10">
                        <c:v>7.7254620010264121</c:v>
                      </c:pt>
                      <c:pt idx="11">
                        <c:v>3.8052219810166412</c:v>
                      </c:pt>
                      <c:pt idx="12">
                        <c:v>2.6723296229965579</c:v>
                      </c:pt>
                      <c:pt idx="13">
                        <c:v>6.1393976584710783</c:v>
                      </c:pt>
                      <c:pt idx="14">
                        <c:v>1.826422783543999</c:v>
                      </c:pt>
                      <c:pt idx="15">
                        <c:v>0.65175191307186109</c:v>
                      </c:pt>
                      <c:pt idx="16">
                        <c:v>1.3320904688631694</c:v>
                      </c:pt>
                      <c:pt idx="17">
                        <c:v>2.0071107729616986</c:v>
                      </c:pt>
                      <c:pt idx="18">
                        <c:v>0.9547302582330861</c:v>
                      </c:pt>
                      <c:pt idx="19">
                        <c:v>7.1429530449519287</c:v>
                      </c:pt>
                      <c:pt idx="20">
                        <c:v>5.9277129819196377</c:v>
                      </c:pt>
                      <c:pt idx="21">
                        <c:v>6.6079423405005793</c:v>
                      </c:pt>
                      <c:pt idx="22">
                        <c:v>10.057676944732499</c:v>
                      </c:pt>
                      <c:pt idx="23">
                        <c:v>0.62946217977334673</c:v>
                      </c:pt>
                      <c:pt idx="24">
                        <c:v>1.9472732203324599</c:v>
                      </c:pt>
                      <c:pt idx="25">
                        <c:v>4.2304607374854282</c:v>
                      </c:pt>
                      <c:pt idx="26">
                        <c:v>1.1117356073746081</c:v>
                      </c:pt>
                      <c:pt idx="27">
                        <c:v>9.9353096295237755</c:v>
                      </c:pt>
                      <c:pt idx="28">
                        <c:v>4.1161324706912579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9.6104242523936243</c:v>
                      </c:pt>
                      <c:pt idx="1">
                        <c:v>11.166571501529479</c:v>
                      </c:pt>
                      <c:pt idx="2">
                        <c:v>6.0478905948844375</c:v>
                      </c:pt>
                      <c:pt idx="3">
                        <c:v>8.1432759119628848</c:v>
                      </c:pt>
                      <c:pt idx="4">
                        <c:v>7.962071177935357</c:v>
                      </c:pt>
                      <c:pt idx="5">
                        <c:v>9.5949341888236894</c:v>
                      </c:pt>
                      <c:pt idx="6">
                        <c:v>11.358515682694895</c:v>
                      </c:pt>
                      <c:pt idx="7">
                        <c:v>7.4873849009990643</c:v>
                      </c:pt>
                      <c:pt idx="8">
                        <c:v>7.2486340222046355</c:v>
                      </c:pt>
                      <c:pt idx="9">
                        <c:v>7.9584628256752454</c:v>
                      </c:pt>
                      <c:pt idx="10">
                        <c:v>8.3663360093659698</c:v>
                      </c:pt>
                      <c:pt idx="11">
                        <c:v>9.2513534220261668</c:v>
                      </c:pt>
                      <c:pt idx="12">
                        <c:v>5.9830857021969592</c:v>
                      </c:pt>
                      <c:pt idx="13">
                        <c:v>8.470266394418891</c:v>
                      </c:pt>
                      <c:pt idx="14">
                        <c:v>6.84317267911924</c:v>
                      </c:pt>
                      <c:pt idx="15">
                        <c:v>6.5570041316139003</c:v>
                      </c:pt>
                      <c:pt idx="16">
                        <c:v>4.3467460601188144</c:v>
                      </c:pt>
                      <c:pt idx="17">
                        <c:v>8.4534982775792251</c:v>
                      </c:pt>
                      <c:pt idx="18">
                        <c:v>11.032359774465453</c:v>
                      </c:pt>
                      <c:pt idx="19">
                        <c:v>9.642786859741431</c:v>
                      </c:pt>
                      <c:pt idx="20">
                        <c:v>6.2534922671554272</c:v>
                      </c:pt>
                      <c:pt idx="21">
                        <c:v>11.419387920285555</c:v>
                      </c:pt>
                      <c:pt idx="22">
                        <c:v>7.3619545999701872</c:v>
                      </c:pt>
                      <c:pt idx="23">
                        <c:v>9.0796539888902306</c:v>
                      </c:pt>
                      <c:pt idx="24">
                        <c:v>8.3460159921534611</c:v>
                      </c:pt>
                      <c:pt idx="25">
                        <c:v>7.9245771994315284</c:v>
                      </c:pt>
                      <c:pt idx="26">
                        <c:v>6.7046161800748223</c:v>
                      </c:pt>
                      <c:pt idx="27">
                        <c:v>5.6239123085143783</c:v>
                      </c:pt>
                      <c:pt idx="28">
                        <c:v>9.0576604144157553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4.9578754417726962</c:v>
                </c:pt>
                <c:pt idx="2">
                  <c:v>0.24795324782178907</c:v>
                </c:pt>
                <c:pt idx="3">
                  <c:v>0.7877888110379847</c:v>
                </c:pt>
                <c:pt idx="4">
                  <c:v>2.698829682175381</c:v>
                </c:pt>
                <c:pt idx="5">
                  <c:v>4.8117025879121105</c:v>
                </c:pt>
                <c:pt idx="7">
                  <c:v>8.1345462889672095</c:v>
                </c:pt>
                <c:pt idx="8">
                  <c:v>0.2151728215660389</c:v>
                </c:pt>
                <c:pt idx="9">
                  <c:v>0</c:v>
                </c:pt>
                <c:pt idx="10">
                  <c:v>0.28147300126788771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5.9936175006324692</c:v>
                </c:pt>
                <c:pt idx="4">
                  <c:v>2.698829682175381</c:v>
                </c:pt>
                <c:pt idx="5">
                  <c:v>4.8117025879121105</c:v>
                </c:pt>
                <c:pt idx="6">
                  <c:v>8.3497191105332487</c:v>
                </c:pt>
                <c:pt idx="10">
                  <c:v>0.28147300126788771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135654.6199055</c:v>
                </c:pt>
                <c:pt idx="5">
                  <c:v>2119.7350000000001</c:v>
                </c:pt>
                <c:pt idx="6">
                  <c:v>8206.3080000000027</c:v>
                </c:pt>
                <c:pt idx="7">
                  <c:v>43654.911</c:v>
                </c:pt>
                <c:pt idx="8">
                  <c:v>31304.623</c:v>
                </c:pt>
                <c:pt idx="9">
                  <c:v>28739.281999999999</c:v>
                </c:pt>
                <c:pt idx="10">
                  <c:v>144.38399999999996</c:v>
                </c:pt>
                <c:pt idx="11">
                  <c:v>0</c:v>
                </c:pt>
                <c:pt idx="12">
                  <c:v>218613.87899999999</c:v>
                </c:pt>
                <c:pt idx="13">
                  <c:v>153482.70124393998</c:v>
                </c:pt>
                <c:pt idx="14">
                  <c:v>0</c:v>
                </c:pt>
                <c:pt idx="15">
                  <c:v>112730.65799999998</c:v>
                </c:pt>
                <c:pt idx="16">
                  <c:v>120134.93799999998</c:v>
                </c:pt>
                <c:pt idx="17">
                  <c:v>19257.496999999999</c:v>
                </c:pt>
                <c:pt idx="18">
                  <c:v>179466.2208408</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41849.467149580007</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407823.07904436003</c:v>
                </c:pt>
                <c:pt idx="68">
                  <c:v>8418.3130000000001</c:v>
                </c:pt>
                <c:pt idx="69">
                  <c:v>38016.972999999998</c:v>
                </c:pt>
                <c:pt idx="70">
                  <c:v>12521.759</c:v>
                </c:pt>
                <c:pt idx="71">
                  <c:v>24958.904706710004</c:v>
                </c:pt>
                <c:pt idx="72">
                  <c:v>51683.252</c:v>
                </c:pt>
                <c:pt idx="73">
                  <c:v>4784.7785781899984</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3808957.7689055004</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3786834.4872439397</c:v>
                </c:pt>
                <c:pt idx="14">
                  <c:v>339796.74800000002</c:v>
                </c:pt>
                <c:pt idx="15">
                  <c:v>138817.12</c:v>
                </c:pt>
                <c:pt idx="16">
                  <c:v>232252.527</c:v>
                </c:pt>
                <c:pt idx="17">
                  <c:v>114601.901</c:v>
                </c:pt>
                <c:pt idx="18">
                  <c:v>1722573.3908408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1433014.9341495798</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5207683.0420443593</c:v>
                </c:pt>
                <c:pt idx="68">
                  <c:v>120632.94099999999</c:v>
                </c:pt>
                <c:pt idx="69">
                  <c:v>1200152.558</c:v>
                </c:pt>
                <c:pt idx="70">
                  <c:v>543754.66099999985</c:v>
                </c:pt>
                <c:pt idx="71">
                  <c:v>804746.76270671003</c:v>
                </c:pt>
                <c:pt idx="72">
                  <c:v>343110.27099999995</c:v>
                </c:pt>
                <c:pt idx="73">
                  <c:v>542470.42957819009</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再エネ比較シート!$CO$13:$CO$42</c:f>
              <c:numCache>
                <c:formatCode>0.0%</c:formatCode>
                <c:ptCount val="30"/>
                <c:pt idx="0">
                  <c:v>1.5546918378678512E-2</c:v>
                </c:pt>
                <c:pt idx="1">
                  <c:v>0.13625304136253041</c:v>
                </c:pt>
                <c:pt idx="2">
                  <c:v>7.0281124497991966E-3</c:v>
                </c:pt>
                <c:pt idx="3">
                  <c:v>0.14484895429899303</c:v>
                </c:pt>
                <c:pt idx="4">
                  <c:v>2.8764805414551606E-2</c:v>
                </c:pt>
                <c:pt idx="5">
                  <c:v>6.3068920676202858E-2</c:v>
                </c:pt>
                <c:pt idx="6">
                  <c:v>1.1357490535424553E-2</c:v>
                </c:pt>
                <c:pt idx="7">
                  <c:v>4.4809559372666168E-3</c:v>
                </c:pt>
                <c:pt idx="8">
                  <c:v>6.2868369351669937E-2</c:v>
                </c:pt>
                <c:pt idx="9">
                  <c:v>4.5897079276773299E-2</c:v>
                </c:pt>
                <c:pt idx="10">
                  <c:v>5.2938062466913712E-3</c:v>
                </c:pt>
                <c:pt idx="11">
                  <c:v>5.5290102389078499E-2</c:v>
                </c:pt>
                <c:pt idx="12">
                  <c:v>6.0109289617486343E-3</c:v>
                </c:pt>
                <c:pt idx="13">
                  <c:v>4.1644131963223363E-2</c:v>
                </c:pt>
                <c:pt idx="14">
                  <c:v>6.486941870261162E-2</c:v>
                </c:pt>
                <c:pt idx="15">
                  <c:v>0.11129568106312292</c:v>
                </c:pt>
                <c:pt idx="16">
                  <c:v>3.4662045060658578E-2</c:v>
                </c:pt>
                <c:pt idx="17">
                  <c:v>0.11092150170648464</c:v>
                </c:pt>
                <c:pt idx="18">
                  <c:v>4.6944858420268257E-2</c:v>
                </c:pt>
                <c:pt idx="19">
                  <c:v>2.2988505747126436E-2</c:v>
                </c:pt>
                <c:pt idx="20">
                  <c:v>4.6801872074882997E-3</c:v>
                </c:pt>
                <c:pt idx="21">
                  <c:v>9.1979396615158207E-2</c:v>
                </c:pt>
                <c:pt idx="22">
                  <c:v>1.8765133171912834E-2</c:v>
                </c:pt>
                <c:pt idx="23">
                  <c:v>7.4468085106382975E-2</c:v>
                </c:pt>
                <c:pt idx="24">
                  <c:v>5.4673721340388004E-2</c:v>
                </c:pt>
                <c:pt idx="25">
                  <c:v>2.12636695018226E-2</c:v>
                </c:pt>
                <c:pt idx="26">
                  <c:v>6.1343719571567673E-2</c:v>
                </c:pt>
                <c:pt idx="27">
                  <c:v>2.5974025974025976E-2</c:v>
                </c:pt>
                <c:pt idx="28">
                  <c:v>6.2957540263543194E-2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再エネ比較シート!$CC$13:$CC$42</c:f>
              <c:numCache>
                <c:formatCode>0.0%</c:formatCode>
                <c:ptCount val="30"/>
                <c:pt idx="0">
                  <c:v>9.1652687988488402E-3</c:v>
                </c:pt>
                <c:pt idx="1">
                  <c:v>9.7385662468077963E-2</c:v>
                </c:pt>
                <c:pt idx="2">
                  <c:v>6.17174033754619E-3</c:v>
                </c:pt>
                <c:pt idx="3">
                  <c:v>5.7210767536240381E-2</c:v>
                </c:pt>
                <c:pt idx="4">
                  <c:v>2.0941986735954016E-2</c:v>
                </c:pt>
                <c:pt idx="5">
                  <c:v>4.1168428013735228E-2</c:v>
                </c:pt>
                <c:pt idx="6">
                  <c:v>8.9547812171570929E-3</c:v>
                </c:pt>
                <c:pt idx="7">
                  <c:v>1.2724236741742357E-3</c:v>
                </c:pt>
                <c:pt idx="8">
                  <c:v>1.685317040342393E-2</c:v>
                </c:pt>
                <c:pt idx="9">
                  <c:v>2.1476852219014759E-2</c:v>
                </c:pt>
                <c:pt idx="10">
                  <c:v>3.4930188711948733E-3</c:v>
                </c:pt>
                <c:pt idx="11">
                  <c:v>2.5377716186089E-2</c:v>
                </c:pt>
                <c:pt idx="12">
                  <c:v>4.3320373829903707E-3</c:v>
                </c:pt>
                <c:pt idx="13">
                  <c:v>2.4213578724671725E-2</c:v>
                </c:pt>
                <c:pt idx="14">
                  <c:v>8.363601873195901E-3</c:v>
                </c:pt>
                <c:pt idx="15">
                  <c:v>9.1347204147344332E-2</c:v>
                </c:pt>
                <c:pt idx="16">
                  <c:v>1.2732294479946305E-2</c:v>
                </c:pt>
                <c:pt idx="17">
                  <c:v>5.9715994317127E-2</c:v>
                </c:pt>
                <c:pt idx="18">
                  <c:v>1.6206373846065263E-2</c:v>
                </c:pt>
                <c:pt idx="19">
                  <c:v>1.3730694256904078E-2</c:v>
                </c:pt>
                <c:pt idx="20">
                  <c:v>3.2840395044144112E-3</c:v>
                </c:pt>
                <c:pt idx="21">
                  <c:v>7.6942379958661336E-2</c:v>
                </c:pt>
                <c:pt idx="22">
                  <c:v>9.8405424501071485E-3</c:v>
                </c:pt>
                <c:pt idx="23">
                  <c:v>2.0602834497855962E-2</c:v>
                </c:pt>
                <c:pt idx="24">
                  <c:v>2.2916011402693934E-2</c:v>
                </c:pt>
                <c:pt idx="25">
                  <c:v>9.8477455076027304E-3</c:v>
                </c:pt>
                <c:pt idx="26">
                  <c:v>2.3837169770191579E-2</c:v>
                </c:pt>
                <c:pt idx="27">
                  <c:v>1.2857292593834981E-2</c:v>
                </c:pt>
                <c:pt idx="28">
                  <c:v>3.960741463020253E-2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再エネ比較シート!$CD$13:$CD$42</c:f>
              <c:numCache>
                <c:formatCode>0.0%</c:formatCode>
                <c:ptCount val="30"/>
                <c:pt idx="0">
                  <c:v>6.720256591488008E-2</c:v>
                </c:pt>
                <c:pt idx="1">
                  <c:v>4.4759895567679495E-2</c:v>
                </c:pt>
                <c:pt idx="2">
                  <c:v>0</c:v>
                </c:pt>
                <c:pt idx="3">
                  <c:v>0.43568068041562041</c:v>
                </c:pt>
                <c:pt idx="4">
                  <c:v>1.7174423538589206E-2</c:v>
                </c:pt>
                <c:pt idx="5">
                  <c:v>2.2505270135800472E-2</c:v>
                </c:pt>
                <c:pt idx="6">
                  <c:v>0.20952439925574343</c:v>
                </c:pt>
                <c:pt idx="7">
                  <c:v>4.9050237740343589E-3</c:v>
                </c:pt>
                <c:pt idx="8">
                  <c:v>6.7354228860294546E-2</c:v>
                </c:pt>
                <c:pt idx="9">
                  <c:v>0.37473992142229695</c:v>
                </c:pt>
                <c:pt idx="10">
                  <c:v>0.10531154356562032</c:v>
                </c:pt>
                <c:pt idx="11">
                  <c:v>2.5525708727573146</c:v>
                </c:pt>
                <c:pt idx="12">
                  <c:v>1.4418973402832821E-2</c:v>
                </c:pt>
                <c:pt idx="13">
                  <c:v>0.18491471587521657</c:v>
                </c:pt>
                <c:pt idx="14">
                  <c:v>7.7551430932256193E-2</c:v>
                </c:pt>
                <c:pt idx="15">
                  <c:v>0.34708805507886126</c:v>
                </c:pt>
                <c:pt idx="16">
                  <c:v>3.6851188351889774E-2</c:v>
                </c:pt>
                <c:pt idx="17">
                  <c:v>5.8134192354125473E-2</c:v>
                </c:pt>
                <c:pt idx="18">
                  <c:v>0.37224836350893209</c:v>
                </c:pt>
                <c:pt idx="19">
                  <c:v>4.9333676939027328E-2</c:v>
                </c:pt>
                <c:pt idx="20">
                  <c:v>8.5355871799396896E-2</c:v>
                </c:pt>
                <c:pt idx="21">
                  <c:v>2.9412564724875776</c:v>
                </c:pt>
                <c:pt idx="22">
                  <c:v>7.0281624477871854E-2</c:v>
                </c:pt>
                <c:pt idx="23">
                  <c:v>0.21518174231458356</c:v>
                </c:pt>
                <c:pt idx="24">
                  <c:v>0.14333653461252741</c:v>
                </c:pt>
                <c:pt idx="25">
                  <c:v>1.7253781526179523E-2</c:v>
                </c:pt>
                <c:pt idx="26">
                  <c:v>3.4249127712792551E-2</c:v>
                </c:pt>
                <c:pt idx="27">
                  <c:v>6.3515817493634469E-2</c:v>
                </c:pt>
                <c:pt idx="28">
                  <c:v>0.31857514061533326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再エネ比較シート!$CE$13:$CE$42</c:f>
              <c:numCache>
                <c:formatCode>0.0%</c:formatCode>
                <c:ptCount val="30"/>
                <c:pt idx="0">
                  <c:v>0</c:v>
                </c:pt>
                <c:pt idx="1">
                  <c:v>0</c:v>
                </c:pt>
                <c:pt idx="2">
                  <c:v>0</c:v>
                </c:pt>
                <c:pt idx="3">
                  <c:v>0</c:v>
                </c:pt>
                <c:pt idx="4">
                  <c:v>0</c:v>
                </c:pt>
                <c:pt idx="5">
                  <c:v>2.266756487321175</c:v>
                </c:pt>
                <c:pt idx="6">
                  <c:v>0</c:v>
                </c:pt>
                <c:pt idx="7">
                  <c:v>0</c:v>
                </c:pt>
                <c:pt idx="8">
                  <c:v>0</c:v>
                </c:pt>
                <c:pt idx="9">
                  <c:v>0</c:v>
                </c:pt>
                <c:pt idx="10">
                  <c:v>0.69656947480060094</c:v>
                </c:pt>
                <c:pt idx="11">
                  <c:v>0</c:v>
                </c:pt>
                <c:pt idx="12">
                  <c:v>0</c:v>
                </c:pt>
                <c:pt idx="13">
                  <c:v>0</c:v>
                </c:pt>
                <c:pt idx="14">
                  <c:v>0</c:v>
                </c:pt>
                <c:pt idx="15">
                  <c:v>0</c:v>
                </c:pt>
                <c:pt idx="16">
                  <c:v>0</c:v>
                </c:pt>
                <c:pt idx="17">
                  <c:v>0.15027807423021408</c:v>
                </c:pt>
                <c:pt idx="18">
                  <c:v>0</c:v>
                </c:pt>
                <c:pt idx="19">
                  <c:v>1.9370463787464374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再エネ比較シート!$CF$13:$CF$42</c:f>
              <c:numCache>
                <c:formatCode>0.0%</c:formatCode>
                <c:ptCount val="30"/>
                <c:pt idx="0">
                  <c:v>0</c:v>
                </c:pt>
                <c:pt idx="1">
                  <c:v>5.4223494011018571</c:v>
                </c:pt>
                <c:pt idx="2">
                  <c:v>0</c:v>
                </c:pt>
                <c:pt idx="3">
                  <c:v>0</c:v>
                </c:pt>
                <c:pt idx="4">
                  <c:v>0</c:v>
                </c:pt>
                <c:pt idx="5">
                  <c:v>0.48002910188910874</c:v>
                </c:pt>
                <c:pt idx="6">
                  <c:v>0</c:v>
                </c:pt>
                <c:pt idx="7">
                  <c:v>2.7438978041772762E-2</c:v>
                </c:pt>
                <c:pt idx="8">
                  <c:v>8.2029162290911853E-2</c:v>
                </c:pt>
                <c:pt idx="9">
                  <c:v>0</c:v>
                </c:pt>
                <c:pt idx="10">
                  <c:v>0</c:v>
                </c:pt>
                <c:pt idx="11">
                  <c:v>0</c:v>
                </c:pt>
                <c:pt idx="12">
                  <c:v>0</c:v>
                </c:pt>
                <c:pt idx="13">
                  <c:v>0</c:v>
                </c:pt>
                <c:pt idx="14">
                  <c:v>0</c:v>
                </c:pt>
                <c:pt idx="15">
                  <c:v>0</c:v>
                </c:pt>
                <c:pt idx="16">
                  <c:v>0</c:v>
                </c:pt>
                <c:pt idx="17">
                  <c:v>1.7088071343919504E-2</c:v>
                </c:pt>
                <c:pt idx="18">
                  <c:v>1.405017877211273E-2</c:v>
                </c:pt>
                <c:pt idx="19">
                  <c:v>0</c:v>
                </c:pt>
                <c:pt idx="20">
                  <c:v>7.2484014087700777</c:v>
                </c:pt>
                <c:pt idx="21">
                  <c:v>0</c:v>
                </c:pt>
                <c:pt idx="22">
                  <c:v>0</c:v>
                </c:pt>
                <c:pt idx="23">
                  <c:v>0</c:v>
                </c:pt>
                <c:pt idx="24">
                  <c:v>6.4918962951376502E-2</c:v>
                </c:pt>
                <c:pt idx="25">
                  <c:v>0</c:v>
                </c:pt>
                <c:pt idx="26">
                  <c:v>0</c:v>
                </c:pt>
                <c:pt idx="27">
                  <c:v>0.16905432764879241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再エネ比較シート!$CH$13:$CH$42</c:f>
              <c:numCache>
                <c:formatCode>0.0%</c:formatCode>
                <c:ptCount val="30"/>
                <c:pt idx="0">
                  <c:v>0.1484243064408319</c:v>
                </c:pt>
                <c:pt idx="1">
                  <c:v>0</c:v>
                </c:pt>
                <c:pt idx="2">
                  <c:v>0</c:v>
                </c:pt>
                <c:pt idx="3">
                  <c:v>0</c:v>
                </c:pt>
                <c:pt idx="4">
                  <c:v>0</c:v>
                </c:pt>
                <c:pt idx="5">
                  <c:v>0</c:v>
                </c:pt>
                <c:pt idx="6">
                  <c:v>0</c:v>
                </c:pt>
                <c:pt idx="7">
                  <c:v>0</c:v>
                </c:pt>
                <c:pt idx="8">
                  <c:v>0</c:v>
                </c:pt>
                <c:pt idx="9">
                  <c:v>0</c:v>
                </c:pt>
                <c:pt idx="10">
                  <c:v>0</c:v>
                </c:pt>
                <c:pt idx="11">
                  <c:v>0</c:v>
                </c:pt>
                <c:pt idx="12">
                  <c:v>0</c:v>
                </c:pt>
                <c:pt idx="13">
                  <c:v>0.79687897881781322</c:v>
                </c:pt>
                <c:pt idx="14">
                  <c:v>0</c:v>
                </c:pt>
                <c:pt idx="15">
                  <c:v>0</c:v>
                </c:pt>
                <c:pt idx="16">
                  <c:v>0</c:v>
                </c:pt>
                <c:pt idx="17">
                  <c:v>0</c:v>
                </c:pt>
                <c:pt idx="18">
                  <c:v>0</c:v>
                </c:pt>
                <c:pt idx="19">
                  <c:v>0</c:v>
                </c:pt>
                <c:pt idx="20">
                  <c:v>0</c:v>
                </c:pt>
                <c:pt idx="21">
                  <c:v>0</c:v>
                </c:pt>
                <c:pt idx="22">
                  <c:v>0</c:v>
                </c:pt>
                <c:pt idx="23">
                  <c:v>0</c:v>
                </c:pt>
                <c:pt idx="24">
                  <c:v>1.9672413015568636E-2</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再エネ比較シート!$CI$13:$CI$42</c:f>
              <c:numCache>
                <c:formatCode>0.0%</c:formatCode>
                <c:ptCount val="30"/>
                <c:pt idx="0">
                  <c:v>0.22479214115456084</c:v>
                </c:pt>
                <c:pt idx="1">
                  <c:v>5.5644949591376145</c:v>
                </c:pt>
                <c:pt idx="2">
                  <c:v>6.17174033754619E-3</c:v>
                </c:pt>
                <c:pt idx="3">
                  <c:v>0.49289144795186085</c:v>
                </c:pt>
                <c:pt idx="4">
                  <c:v>3.8116410274543225E-2</c:v>
                </c:pt>
                <c:pt idx="5">
                  <c:v>2.8104592873598198</c:v>
                </c:pt>
                <c:pt idx="6">
                  <c:v>0.21847918047290049</c:v>
                </c:pt>
                <c:pt idx="7">
                  <c:v>3.3616425489981359E-2</c:v>
                </c:pt>
                <c:pt idx="8">
                  <c:v>0.16623656155463032</c:v>
                </c:pt>
                <c:pt idx="9">
                  <c:v>0.39621677364131169</c:v>
                </c:pt>
                <c:pt idx="10">
                  <c:v>0.80537403723741618</c:v>
                </c:pt>
                <c:pt idx="11">
                  <c:v>2.5779485889434035</c:v>
                </c:pt>
                <c:pt idx="12">
                  <c:v>1.875101078582319E-2</c:v>
                </c:pt>
                <c:pt idx="13">
                  <c:v>1.0060072734177015</c:v>
                </c:pt>
                <c:pt idx="14">
                  <c:v>8.5915032805452096E-2</c:v>
                </c:pt>
                <c:pt idx="15">
                  <c:v>0.43843525922620563</c:v>
                </c:pt>
                <c:pt idx="16">
                  <c:v>4.9583482831836084E-2</c:v>
                </c:pt>
                <c:pt idx="17">
                  <c:v>0.28521633224538606</c:v>
                </c:pt>
                <c:pt idx="18">
                  <c:v>0.40250491612711015</c:v>
                </c:pt>
                <c:pt idx="19">
                  <c:v>2.0001107499423689</c:v>
                </c:pt>
                <c:pt idx="20">
                  <c:v>7.3370413200738893</c:v>
                </c:pt>
                <c:pt idx="21">
                  <c:v>3.0181988524462389</c:v>
                </c:pt>
                <c:pt idx="22">
                  <c:v>8.0122166927979008E-2</c:v>
                </c:pt>
                <c:pt idx="23">
                  <c:v>0.2357845768124395</c:v>
                </c:pt>
                <c:pt idx="24">
                  <c:v>0.25084392198216648</c:v>
                </c:pt>
                <c:pt idx="25">
                  <c:v>2.7101527033782255E-2</c:v>
                </c:pt>
                <c:pt idx="26">
                  <c:v>5.8086297482984134E-2</c:v>
                </c:pt>
                <c:pt idx="27">
                  <c:v>0.24542743773626186</c:v>
                </c:pt>
                <c:pt idx="28">
                  <c:v>0.35818255524553583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再エネ比較シート!$BE$13:$BE$42</c:f>
              <c:numCache>
                <c:formatCode>#,##0_);[Red]\(#,##0\)</c:formatCode>
                <c:ptCount val="30"/>
                <c:pt idx="0">
                  <c:v>184.113</c:v>
                </c:pt>
                <c:pt idx="1">
                  <c:v>1234.288</c:v>
                </c:pt>
                <c:pt idx="2">
                  <c:v>80.531999999999996</c:v>
                </c:pt>
                <c:pt idx="3">
                  <c:v>906.3</c:v>
                </c:pt>
                <c:pt idx="4">
                  <c:v>266.24200000000002</c:v>
                </c:pt>
                <c:pt idx="5">
                  <c:v>526.03</c:v>
                </c:pt>
                <c:pt idx="6">
                  <c:v>128.00600000000003</c:v>
                </c:pt>
                <c:pt idx="7">
                  <c:v>19.700000000000003</c:v>
                </c:pt>
                <c:pt idx="8">
                  <c:v>440.90000000000003</c:v>
                </c:pt>
                <c:pt idx="9">
                  <c:v>316.19999999999993</c:v>
                </c:pt>
                <c:pt idx="10">
                  <c:v>73.389999999999986</c:v>
                </c:pt>
                <c:pt idx="11">
                  <c:v>416.2</c:v>
                </c:pt>
                <c:pt idx="12">
                  <c:v>53.645000000000003</c:v>
                </c:pt>
                <c:pt idx="13">
                  <c:v>353.09300000000007</c:v>
                </c:pt>
                <c:pt idx="14">
                  <c:v>395.6</c:v>
                </c:pt>
                <c:pt idx="15">
                  <c:v>705.03</c:v>
                </c:pt>
                <c:pt idx="16">
                  <c:v>194.9</c:v>
                </c:pt>
                <c:pt idx="17">
                  <c:v>863.19200000000023</c:v>
                </c:pt>
                <c:pt idx="18">
                  <c:v>303.09999999999997</c:v>
                </c:pt>
                <c:pt idx="19">
                  <c:v>235.71800000000002</c:v>
                </c:pt>
                <c:pt idx="20">
                  <c:v>50.4</c:v>
                </c:pt>
                <c:pt idx="21">
                  <c:v>842.98899999999969</c:v>
                </c:pt>
                <c:pt idx="22">
                  <c:v>186.30000000000007</c:v>
                </c:pt>
                <c:pt idx="23">
                  <c:v>540.19999999999982</c:v>
                </c:pt>
                <c:pt idx="24">
                  <c:v>306.09999999999997</c:v>
                </c:pt>
                <c:pt idx="25">
                  <c:v>175.2</c:v>
                </c:pt>
                <c:pt idx="26">
                  <c:v>329.4</c:v>
                </c:pt>
                <c:pt idx="27">
                  <c:v>178.20000000000002</c:v>
                </c:pt>
                <c:pt idx="28">
                  <c:v>455.00000000000006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再エネ比較シート!$BF$13:$BF$42</c:f>
              <c:numCache>
                <c:formatCode>#,##0_);[Red]\(#,##0\)</c:formatCode>
                <c:ptCount val="30"/>
                <c:pt idx="0">
                  <c:v>1224.81</c:v>
                </c:pt>
                <c:pt idx="1">
                  <c:v>514.70000000000005</c:v>
                </c:pt>
                <c:pt idx="2">
                  <c:v>0</c:v>
                </c:pt>
                <c:pt idx="3">
                  <c:v>6261.9</c:v>
                </c:pt>
                <c:pt idx="4">
                  <c:v>198.10000000000002</c:v>
                </c:pt>
                <c:pt idx="5">
                  <c:v>260.89999999999998</c:v>
                </c:pt>
                <c:pt idx="6">
                  <c:v>2717.3999999999996</c:v>
                </c:pt>
                <c:pt idx="7">
                  <c:v>68.900000000000006</c:v>
                </c:pt>
                <c:pt idx="8">
                  <c:v>1598.7</c:v>
                </c:pt>
                <c:pt idx="9">
                  <c:v>5005.7</c:v>
                </c:pt>
                <c:pt idx="10">
                  <c:v>2007.5</c:v>
                </c:pt>
                <c:pt idx="11">
                  <c:v>37981.399999999994</c:v>
                </c:pt>
                <c:pt idx="12">
                  <c:v>162</c:v>
                </c:pt>
                <c:pt idx="13">
                  <c:v>2446.5</c:v>
                </c:pt>
                <c:pt idx="14">
                  <c:v>3328.1</c:v>
                </c:pt>
                <c:pt idx="15">
                  <c:v>2430.4999999999995</c:v>
                </c:pt>
                <c:pt idx="16">
                  <c:v>511.8</c:v>
                </c:pt>
                <c:pt idx="17">
                  <c:v>762.41600000000017</c:v>
                </c:pt>
                <c:pt idx="18">
                  <c:v>6316.5</c:v>
                </c:pt>
                <c:pt idx="19">
                  <c:v>768.4</c:v>
                </c:pt>
                <c:pt idx="20">
                  <c:v>1188.5</c:v>
                </c:pt>
                <c:pt idx="21">
                  <c:v>29237.000000000004</c:v>
                </c:pt>
                <c:pt idx="22">
                  <c:v>1207.2</c:v>
                </c:pt>
                <c:pt idx="23">
                  <c:v>5118.8999999999996</c:v>
                </c:pt>
                <c:pt idx="24">
                  <c:v>1737.1000000000001</c:v>
                </c:pt>
                <c:pt idx="25">
                  <c:v>278.5</c:v>
                </c:pt>
                <c:pt idx="26">
                  <c:v>429.4</c:v>
                </c:pt>
                <c:pt idx="27">
                  <c:v>798.7</c:v>
                </c:pt>
                <c:pt idx="28">
                  <c:v>3320.4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再エネ比較シート!$BG$13:$BG$42</c:f>
              <c:numCache>
                <c:formatCode>#,##0_);[Red]\(#,##0\)</c:formatCode>
                <c:ptCount val="30"/>
                <c:pt idx="0">
                  <c:v>0</c:v>
                </c:pt>
                <c:pt idx="1">
                  <c:v>0</c:v>
                </c:pt>
                <c:pt idx="2">
                  <c:v>0</c:v>
                </c:pt>
                <c:pt idx="3">
                  <c:v>0</c:v>
                </c:pt>
                <c:pt idx="4">
                  <c:v>0</c:v>
                </c:pt>
                <c:pt idx="5">
                  <c:v>16000</c:v>
                </c:pt>
                <c:pt idx="6">
                  <c:v>0</c:v>
                </c:pt>
                <c:pt idx="7">
                  <c:v>0</c:v>
                </c:pt>
                <c:pt idx="8">
                  <c:v>0</c:v>
                </c:pt>
                <c:pt idx="9">
                  <c:v>0</c:v>
                </c:pt>
                <c:pt idx="10">
                  <c:v>8084.8</c:v>
                </c:pt>
                <c:pt idx="11">
                  <c:v>0</c:v>
                </c:pt>
                <c:pt idx="12">
                  <c:v>0</c:v>
                </c:pt>
                <c:pt idx="13">
                  <c:v>0</c:v>
                </c:pt>
                <c:pt idx="14">
                  <c:v>0</c:v>
                </c:pt>
                <c:pt idx="15">
                  <c:v>0</c:v>
                </c:pt>
                <c:pt idx="16">
                  <c:v>0</c:v>
                </c:pt>
                <c:pt idx="17">
                  <c:v>1200</c:v>
                </c:pt>
                <c:pt idx="18">
                  <c:v>0</c:v>
                </c:pt>
                <c:pt idx="19">
                  <c:v>18370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再エネ比較シート!$BH$13:$BH$42</c:f>
              <c:numCache>
                <c:formatCode>#,##0_);[Red]\(#,##0\)</c:formatCode>
                <c:ptCount val="30"/>
                <c:pt idx="0">
                  <c:v>0</c:v>
                </c:pt>
                <c:pt idx="1">
                  <c:v>15692</c:v>
                </c:pt>
                <c:pt idx="2">
                  <c:v>0</c:v>
                </c:pt>
                <c:pt idx="3">
                  <c:v>0</c:v>
                </c:pt>
                <c:pt idx="4">
                  <c:v>0</c:v>
                </c:pt>
                <c:pt idx="5">
                  <c:v>1400.5</c:v>
                </c:pt>
                <c:pt idx="6">
                  <c:v>0</c:v>
                </c:pt>
                <c:pt idx="7">
                  <c:v>97</c:v>
                </c:pt>
                <c:pt idx="8">
                  <c:v>490</c:v>
                </c:pt>
                <c:pt idx="9">
                  <c:v>0</c:v>
                </c:pt>
                <c:pt idx="10">
                  <c:v>0</c:v>
                </c:pt>
                <c:pt idx="11">
                  <c:v>0</c:v>
                </c:pt>
                <c:pt idx="12">
                  <c:v>0</c:v>
                </c:pt>
                <c:pt idx="13">
                  <c:v>0</c:v>
                </c:pt>
                <c:pt idx="14">
                  <c:v>0</c:v>
                </c:pt>
                <c:pt idx="15">
                  <c:v>0</c:v>
                </c:pt>
                <c:pt idx="16">
                  <c:v>0</c:v>
                </c:pt>
                <c:pt idx="17">
                  <c:v>56.4</c:v>
                </c:pt>
                <c:pt idx="18">
                  <c:v>60</c:v>
                </c:pt>
                <c:pt idx="19">
                  <c:v>0</c:v>
                </c:pt>
                <c:pt idx="20">
                  <c:v>25400</c:v>
                </c:pt>
                <c:pt idx="21">
                  <c:v>0</c:v>
                </c:pt>
                <c:pt idx="22">
                  <c:v>0</c:v>
                </c:pt>
                <c:pt idx="23">
                  <c:v>0</c:v>
                </c:pt>
                <c:pt idx="24">
                  <c:v>198</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再エネ比較シート!$BJ$13:$BJ$42</c:f>
              <c:numCache>
                <c:formatCode>#,##0_);[Red]\(#,##0\)</c:formatCode>
                <c:ptCount val="30"/>
                <c:pt idx="0">
                  <c:v>510.59299999999996</c:v>
                </c:pt>
                <c:pt idx="1">
                  <c:v>0</c:v>
                </c:pt>
                <c:pt idx="2">
                  <c:v>0</c:v>
                </c:pt>
                <c:pt idx="3">
                  <c:v>0</c:v>
                </c:pt>
                <c:pt idx="4">
                  <c:v>0</c:v>
                </c:pt>
                <c:pt idx="5">
                  <c:v>0</c:v>
                </c:pt>
                <c:pt idx="6">
                  <c:v>0</c:v>
                </c:pt>
                <c:pt idx="7">
                  <c:v>0</c:v>
                </c:pt>
                <c:pt idx="8">
                  <c:v>0</c:v>
                </c:pt>
                <c:pt idx="9">
                  <c:v>0</c:v>
                </c:pt>
                <c:pt idx="10">
                  <c:v>0</c:v>
                </c:pt>
                <c:pt idx="11">
                  <c:v>0</c:v>
                </c:pt>
                <c:pt idx="12">
                  <c:v>0</c:v>
                </c:pt>
                <c:pt idx="13">
                  <c:v>1990</c:v>
                </c:pt>
                <c:pt idx="14">
                  <c:v>0</c:v>
                </c:pt>
                <c:pt idx="15">
                  <c:v>0</c:v>
                </c:pt>
                <c:pt idx="16">
                  <c:v>0</c:v>
                </c:pt>
                <c:pt idx="17">
                  <c:v>0</c:v>
                </c:pt>
                <c:pt idx="18">
                  <c:v>0</c:v>
                </c:pt>
                <c:pt idx="19">
                  <c:v>0</c:v>
                </c:pt>
                <c:pt idx="20">
                  <c:v>0</c:v>
                </c:pt>
                <c:pt idx="21">
                  <c:v>0</c:v>
                </c:pt>
                <c:pt idx="22">
                  <c:v>0</c:v>
                </c:pt>
                <c:pt idx="23">
                  <c:v>0</c:v>
                </c:pt>
                <c:pt idx="24">
                  <c:v>45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再エネ比較シート!$BK$13:$BK$42</c:f>
              <c:numCache>
                <c:formatCode>#,##0_);[Red]\(#,##0\)</c:formatCode>
                <c:ptCount val="30"/>
                <c:pt idx="0">
                  <c:v>1919.5160000000001</c:v>
                </c:pt>
                <c:pt idx="1">
                  <c:v>17440.988000000001</c:v>
                </c:pt>
                <c:pt idx="2">
                  <c:v>80.531999999999996</c:v>
                </c:pt>
                <c:pt idx="3">
                  <c:v>7168.2</c:v>
                </c:pt>
                <c:pt idx="4">
                  <c:v>464.34200000000004</c:v>
                </c:pt>
                <c:pt idx="5">
                  <c:v>18187.43</c:v>
                </c:pt>
                <c:pt idx="6">
                  <c:v>2845.4059999999995</c:v>
                </c:pt>
                <c:pt idx="7">
                  <c:v>185.60000000000002</c:v>
                </c:pt>
                <c:pt idx="8">
                  <c:v>2529.6000000000004</c:v>
                </c:pt>
                <c:pt idx="9">
                  <c:v>5321.9</c:v>
                </c:pt>
                <c:pt idx="10">
                  <c:v>10165.69</c:v>
                </c:pt>
                <c:pt idx="11">
                  <c:v>38397.599999999991</c:v>
                </c:pt>
                <c:pt idx="12">
                  <c:v>215.64500000000001</c:v>
                </c:pt>
                <c:pt idx="13">
                  <c:v>4789.5929999999998</c:v>
                </c:pt>
                <c:pt idx="14">
                  <c:v>3723.7</c:v>
                </c:pt>
                <c:pt idx="15">
                  <c:v>3135.5299999999997</c:v>
                </c:pt>
                <c:pt idx="16">
                  <c:v>706.7</c:v>
                </c:pt>
                <c:pt idx="17">
                  <c:v>2882.0080000000003</c:v>
                </c:pt>
                <c:pt idx="18">
                  <c:v>6679.6</c:v>
                </c:pt>
                <c:pt idx="19">
                  <c:v>19374.117999999999</c:v>
                </c:pt>
                <c:pt idx="20">
                  <c:v>26638.9</c:v>
                </c:pt>
                <c:pt idx="21">
                  <c:v>30079.989000000005</c:v>
                </c:pt>
                <c:pt idx="22">
                  <c:v>1393.5</c:v>
                </c:pt>
                <c:pt idx="23">
                  <c:v>5659.0999999999995</c:v>
                </c:pt>
                <c:pt idx="24">
                  <c:v>2286.1999999999998</c:v>
                </c:pt>
                <c:pt idx="25">
                  <c:v>453.7</c:v>
                </c:pt>
                <c:pt idx="26">
                  <c:v>758.8</c:v>
                </c:pt>
                <c:pt idx="27">
                  <c:v>1511.9</c:v>
                </c:pt>
                <c:pt idx="28">
                  <c:v>3775.4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再エネ比較シート!$BO$13:$BO$42</c:f>
              <c:numCache>
                <c:formatCode>#,##0_);[Red]\(#,##0\)</c:formatCode>
                <c:ptCount val="30"/>
                <c:pt idx="0">
                  <c:v>220.95769355999997</c:v>
                </c:pt>
                <c:pt idx="1">
                  <c:v>1481.2937145599999</c:v>
                </c:pt>
                <c:pt idx="2">
                  <c:v>96.648063839999992</c:v>
                </c:pt>
                <c:pt idx="3">
                  <c:v>1087.668756</c:v>
                </c:pt>
                <c:pt idx="4">
                  <c:v>319.52234903999999</c:v>
                </c:pt>
                <c:pt idx="5">
                  <c:v>631.29912359999992</c:v>
                </c:pt>
                <c:pt idx="6">
                  <c:v>153.62256072</c:v>
                </c:pt>
                <c:pt idx="7">
                  <c:v>23.642364000000004</c:v>
                </c:pt>
                <c:pt idx="8">
                  <c:v>529.13290800000004</c:v>
                </c:pt>
                <c:pt idx="9">
                  <c:v>379.47794399999992</c:v>
                </c:pt>
                <c:pt idx="10">
                  <c:v>88.076806799999986</c:v>
                </c:pt>
                <c:pt idx="11">
                  <c:v>499.48994399999998</c:v>
                </c:pt>
                <c:pt idx="12">
                  <c:v>64.380437400000005</c:v>
                </c:pt>
                <c:pt idx="13">
                  <c:v>423.75397116000005</c:v>
                </c:pt>
                <c:pt idx="14">
                  <c:v>474.767472</c:v>
                </c:pt>
                <c:pt idx="15">
                  <c:v>846.12060359999975</c:v>
                </c:pt>
                <c:pt idx="16">
                  <c:v>233.90338800000001</c:v>
                </c:pt>
                <c:pt idx="17">
                  <c:v>1035.9339830400002</c:v>
                </c:pt>
                <c:pt idx="18">
                  <c:v>363.756372</c:v>
                </c:pt>
                <c:pt idx="19">
                  <c:v>282.88988616</c:v>
                </c:pt>
                <c:pt idx="20">
                  <c:v>60.48604799999999</c:v>
                </c:pt>
                <c:pt idx="21">
                  <c:v>1011.6879586799996</c:v>
                </c:pt>
                <c:pt idx="22">
                  <c:v>223.58235600000009</c:v>
                </c:pt>
                <c:pt idx="23">
                  <c:v>648.30482399999983</c:v>
                </c:pt>
                <c:pt idx="24">
                  <c:v>367.35673199999997</c:v>
                </c:pt>
                <c:pt idx="25">
                  <c:v>210.26102399999996</c:v>
                </c:pt>
                <c:pt idx="26">
                  <c:v>395.31952799999999</c:v>
                </c:pt>
                <c:pt idx="27">
                  <c:v>213.86138400000002</c:v>
                </c:pt>
                <c:pt idx="28">
                  <c:v>546.05460000000005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再エネ比較シート!$BP$13:$BP$42</c:f>
              <c:numCache>
                <c:formatCode>#,##0_);[Red]\(#,##0\)</c:formatCode>
                <c:ptCount val="30"/>
                <c:pt idx="0">
                  <c:v>1620.1296755999999</c:v>
                </c:pt>
                <c:pt idx="1">
                  <c:v>680.82457199999999</c:v>
                </c:pt>
                <c:pt idx="2">
                  <c:v>0</c:v>
                </c:pt>
                <c:pt idx="3">
                  <c:v>8282.9908439999981</c:v>
                </c:pt>
                <c:pt idx="4">
                  <c:v>262.03875600000003</c:v>
                </c:pt>
                <c:pt idx="5">
                  <c:v>345.10808399999996</c:v>
                </c:pt>
                <c:pt idx="6">
                  <c:v>3594.4680239999993</c:v>
                </c:pt>
                <c:pt idx="7">
                  <c:v>91.138164000000003</c:v>
                </c:pt>
                <c:pt idx="8">
                  <c:v>2114.6964120000002</c:v>
                </c:pt>
                <c:pt idx="9">
                  <c:v>6621.3397319999995</c:v>
                </c:pt>
                <c:pt idx="10">
                  <c:v>2655.4406999999997</c:v>
                </c:pt>
                <c:pt idx="11">
                  <c:v>50240.27666399999</c:v>
                </c:pt>
                <c:pt idx="12">
                  <c:v>214.28711999999999</c:v>
                </c:pt>
                <c:pt idx="13">
                  <c:v>3236.1323400000001</c:v>
                </c:pt>
                <c:pt idx="14">
                  <c:v>4402.277556</c:v>
                </c:pt>
                <c:pt idx="15">
                  <c:v>3214.9681799999998</c:v>
                </c:pt>
                <c:pt idx="16">
                  <c:v>676.9885680000001</c:v>
                </c:pt>
                <c:pt idx="17">
                  <c:v>1008.4933881600002</c:v>
                </c:pt>
                <c:pt idx="18">
                  <c:v>8355.2135399999988</c:v>
                </c:pt>
                <c:pt idx="19">
                  <c:v>1016.408784</c:v>
                </c:pt>
                <c:pt idx="20">
                  <c:v>1572.1002599999997</c:v>
                </c:pt>
                <c:pt idx="21">
                  <c:v>38673.534120000004</c:v>
                </c:pt>
                <c:pt idx="22">
                  <c:v>1596.8358720000001</c:v>
                </c:pt>
                <c:pt idx="23">
                  <c:v>6771.0761640000001</c:v>
                </c:pt>
                <c:pt idx="24">
                  <c:v>2297.7663960000004</c:v>
                </c:pt>
                <c:pt idx="25">
                  <c:v>368.3886599999999</c:v>
                </c:pt>
                <c:pt idx="26">
                  <c:v>567.99314399999992</c:v>
                </c:pt>
                <c:pt idx="27">
                  <c:v>1056.4884119999999</c:v>
                </c:pt>
                <c:pt idx="28">
                  <c:v>4392.0923040000007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再エネ比較シート!$BQ$13:$BQ$42</c:f>
              <c:numCache>
                <c:formatCode>#,##0_);[Red]\(#,##0\)</c:formatCode>
                <c:ptCount val="30"/>
                <c:pt idx="0">
                  <c:v>0</c:v>
                </c:pt>
                <c:pt idx="1">
                  <c:v>0</c:v>
                </c:pt>
                <c:pt idx="2">
                  <c:v>0</c:v>
                </c:pt>
                <c:pt idx="3">
                  <c:v>0</c:v>
                </c:pt>
                <c:pt idx="4">
                  <c:v>0</c:v>
                </c:pt>
                <c:pt idx="5">
                  <c:v>34759.68</c:v>
                </c:pt>
                <c:pt idx="6">
                  <c:v>0</c:v>
                </c:pt>
                <c:pt idx="7">
                  <c:v>0</c:v>
                </c:pt>
                <c:pt idx="8">
                  <c:v>0</c:v>
                </c:pt>
                <c:pt idx="9">
                  <c:v>0</c:v>
                </c:pt>
                <c:pt idx="10">
                  <c:v>17564.066304</c:v>
                </c:pt>
                <c:pt idx="11">
                  <c:v>0</c:v>
                </c:pt>
                <c:pt idx="12">
                  <c:v>0</c:v>
                </c:pt>
                <c:pt idx="13">
                  <c:v>0</c:v>
                </c:pt>
                <c:pt idx="14">
                  <c:v>0</c:v>
                </c:pt>
                <c:pt idx="15">
                  <c:v>0</c:v>
                </c:pt>
                <c:pt idx="16">
                  <c:v>0</c:v>
                </c:pt>
                <c:pt idx="17">
                  <c:v>2606.9760000000001</c:v>
                </c:pt>
                <c:pt idx="18">
                  <c:v>0</c:v>
                </c:pt>
                <c:pt idx="19">
                  <c:v>39908.457600000002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再エネ比較シート!$BR$13:$BR$42</c:f>
              <c:numCache>
                <c:formatCode>#,##0_);[Red]\(#,##0\)</c:formatCode>
                <c:ptCount val="30"/>
                <c:pt idx="0">
                  <c:v>0</c:v>
                </c:pt>
                <c:pt idx="1">
                  <c:v>82477.152000000002</c:v>
                </c:pt>
                <c:pt idx="2">
                  <c:v>0</c:v>
                </c:pt>
                <c:pt idx="3">
                  <c:v>0</c:v>
                </c:pt>
                <c:pt idx="4">
                  <c:v>0</c:v>
                </c:pt>
                <c:pt idx="5">
                  <c:v>7361.0280000000002</c:v>
                </c:pt>
                <c:pt idx="6">
                  <c:v>0</c:v>
                </c:pt>
                <c:pt idx="7">
                  <c:v>509.83199999999999</c:v>
                </c:pt>
                <c:pt idx="8">
                  <c:v>2575.44</c:v>
                </c:pt>
                <c:pt idx="9">
                  <c:v>0</c:v>
                </c:pt>
                <c:pt idx="10">
                  <c:v>0</c:v>
                </c:pt>
                <c:pt idx="11">
                  <c:v>0</c:v>
                </c:pt>
                <c:pt idx="12">
                  <c:v>0</c:v>
                </c:pt>
                <c:pt idx="13">
                  <c:v>0</c:v>
                </c:pt>
                <c:pt idx="14">
                  <c:v>0</c:v>
                </c:pt>
                <c:pt idx="15">
                  <c:v>0</c:v>
                </c:pt>
                <c:pt idx="16">
                  <c:v>0</c:v>
                </c:pt>
                <c:pt idx="17">
                  <c:v>296.4384</c:v>
                </c:pt>
                <c:pt idx="18">
                  <c:v>315.36</c:v>
                </c:pt>
                <c:pt idx="19">
                  <c:v>0</c:v>
                </c:pt>
                <c:pt idx="20">
                  <c:v>133502.39999999999</c:v>
                </c:pt>
                <c:pt idx="21">
                  <c:v>0</c:v>
                </c:pt>
                <c:pt idx="22">
                  <c:v>0</c:v>
                </c:pt>
                <c:pt idx="23">
                  <c:v>0</c:v>
                </c:pt>
                <c:pt idx="24">
                  <c:v>1040.6880000000001</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再エネ比較シート!$BT$13:$BT$42</c:f>
              <c:numCache>
                <c:formatCode>#,##0_);[Red]\(#,##0\)</c:formatCode>
                <c:ptCount val="30"/>
                <c:pt idx="0">
                  <c:v>3578.2357439999996</c:v>
                </c:pt>
                <c:pt idx="1">
                  <c:v>0</c:v>
                </c:pt>
                <c:pt idx="2">
                  <c:v>0</c:v>
                </c:pt>
                <c:pt idx="3">
                  <c:v>0</c:v>
                </c:pt>
                <c:pt idx="4">
                  <c:v>0</c:v>
                </c:pt>
                <c:pt idx="5">
                  <c:v>0</c:v>
                </c:pt>
                <c:pt idx="6">
                  <c:v>0</c:v>
                </c:pt>
                <c:pt idx="7">
                  <c:v>0</c:v>
                </c:pt>
                <c:pt idx="8">
                  <c:v>0</c:v>
                </c:pt>
                <c:pt idx="9">
                  <c:v>0</c:v>
                </c:pt>
                <c:pt idx="10">
                  <c:v>0</c:v>
                </c:pt>
                <c:pt idx="11">
                  <c:v>0</c:v>
                </c:pt>
                <c:pt idx="12">
                  <c:v>0</c:v>
                </c:pt>
                <c:pt idx="13">
                  <c:v>13945.92</c:v>
                </c:pt>
                <c:pt idx="14">
                  <c:v>0</c:v>
                </c:pt>
                <c:pt idx="15">
                  <c:v>0</c:v>
                </c:pt>
                <c:pt idx="16">
                  <c:v>0</c:v>
                </c:pt>
                <c:pt idx="17">
                  <c:v>0</c:v>
                </c:pt>
                <c:pt idx="18">
                  <c:v>0</c:v>
                </c:pt>
                <c:pt idx="19">
                  <c:v>0</c:v>
                </c:pt>
                <c:pt idx="20">
                  <c:v>0</c:v>
                </c:pt>
                <c:pt idx="21">
                  <c:v>0</c:v>
                </c:pt>
                <c:pt idx="22">
                  <c:v>0</c:v>
                </c:pt>
                <c:pt idx="23">
                  <c:v>0</c:v>
                </c:pt>
                <c:pt idx="24">
                  <c:v>315.36</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興部町</c:v>
                </c:pt>
                <c:pt idx="1">
                  <c:v>日之影町</c:v>
                </c:pt>
                <c:pt idx="2">
                  <c:v>福島町</c:v>
                </c:pt>
                <c:pt idx="3">
                  <c:v>下條村</c:v>
                </c:pt>
                <c:pt idx="4">
                  <c:v>比布町</c:v>
                </c:pt>
                <c:pt idx="5">
                  <c:v>五ヶ瀬町</c:v>
                </c:pt>
                <c:pt idx="6">
                  <c:v>厚沢部町</c:v>
                </c:pt>
                <c:pt idx="7">
                  <c:v>野沢温泉村</c:v>
                </c:pt>
                <c:pt idx="8">
                  <c:v>大桑村</c:v>
                </c:pt>
                <c:pt idx="9">
                  <c:v>七宗町</c:v>
                </c:pt>
                <c:pt idx="10">
                  <c:v>浜頓別町</c:v>
                </c:pt>
                <c:pt idx="11">
                  <c:v>高山村</c:v>
                </c:pt>
                <c:pt idx="12">
                  <c:v>乙部町</c:v>
                </c:pt>
                <c:pt idx="13">
                  <c:v>本山町</c:v>
                </c:pt>
                <c:pt idx="14">
                  <c:v>磐梯町</c:v>
                </c:pt>
                <c:pt idx="15">
                  <c:v>山江村</c:v>
                </c:pt>
                <c:pt idx="16">
                  <c:v>舟橋村</c:v>
                </c:pt>
                <c:pt idx="17">
                  <c:v>梼原町</c:v>
                </c:pt>
                <c:pt idx="18">
                  <c:v>山添村</c:v>
                </c:pt>
                <c:pt idx="19">
                  <c:v>大豊町</c:v>
                </c:pt>
                <c:pt idx="20">
                  <c:v>上川町</c:v>
                </c:pt>
                <c:pt idx="21">
                  <c:v>更別村</c:v>
                </c:pt>
                <c:pt idx="22">
                  <c:v>仁木町</c:v>
                </c:pt>
                <c:pt idx="23">
                  <c:v>鳴沢村</c:v>
                </c:pt>
                <c:pt idx="24">
                  <c:v>川場村</c:v>
                </c:pt>
                <c:pt idx="25">
                  <c:v>川本町</c:v>
                </c:pt>
                <c:pt idx="26">
                  <c:v>湯川村</c:v>
                </c:pt>
                <c:pt idx="27">
                  <c:v>阿武町</c:v>
                </c:pt>
                <c:pt idx="28">
                  <c:v>田野畑村</c:v>
                </c:pt>
              </c:strCache>
            </c:strRef>
          </c:cat>
          <c:val>
            <c:numRef>
              <c:f>再エネ比較シート!$BU$13:$BU$42</c:f>
              <c:numCache>
                <c:formatCode>#,##0_);[Red]\(#,##0\)</c:formatCode>
                <c:ptCount val="30"/>
                <c:pt idx="0">
                  <c:v>5419.3231131599996</c:v>
                </c:pt>
                <c:pt idx="1">
                  <c:v>84639.27028656</c:v>
                </c:pt>
                <c:pt idx="2">
                  <c:v>96.648063839999992</c:v>
                </c:pt>
                <c:pt idx="3">
                  <c:v>9370.659599999999</c:v>
                </c:pt>
                <c:pt idx="4">
                  <c:v>581.56110504000003</c:v>
                </c:pt>
                <c:pt idx="5">
                  <c:v>43097.1152076</c:v>
                </c:pt>
                <c:pt idx="6">
                  <c:v>3748.0905847199992</c:v>
                </c:pt>
                <c:pt idx="7">
                  <c:v>624.612528</c:v>
                </c:pt>
                <c:pt idx="8">
                  <c:v>5219.2693200000003</c:v>
                </c:pt>
                <c:pt idx="9">
                  <c:v>7000.8176759999997</c:v>
                </c:pt>
                <c:pt idx="10">
                  <c:v>20307.583810799999</c:v>
                </c:pt>
                <c:pt idx="11">
                  <c:v>50739.766607999991</c:v>
                </c:pt>
                <c:pt idx="12">
                  <c:v>278.66755739999996</c:v>
                </c:pt>
                <c:pt idx="13">
                  <c:v>17605.806311159999</c:v>
                </c:pt>
                <c:pt idx="14">
                  <c:v>4877.0450280000005</c:v>
                </c:pt>
                <c:pt idx="15">
                  <c:v>4061.0887835999997</c:v>
                </c:pt>
                <c:pt idx="16">
                  <c:v>910.89195600000016</c:v>
                </c:pt>
                <c:pt idx="17">
                  <c:v>4947.8417712</c:v>
                </c:pt>
                <c:pt idx="18">
                  <c:v>9034.3299119999992</c:v>
                </c:pt>
                <c:pt idx="19">
                  <c:v>41207.756270160004</c:v>
                </c:pt>
                <c:pt idx="20">
                  <c:v>135134.98630799999</c:v>
                </c:pt>
                <c:pt idx="21">
                  <c:v>39685.222078680003</c:v>
                </c:pt>
                <c:pt idx="22">
                  <c:v>1820.4182280000002</c:v>
                </c:pt>
                <c:pt idx="23">
                  <c:v>7419.3809879999999</c:v>
                </c:pt>
                <c:pt idx="24">
                  <c:v>4021.1711280000004</c:v>
                </c:pt>
                <c:pt idx="25">
                  <c:v>578.64968399999987</c:v>
                </c:pt>
                <c:pt idx="26">
                  <c:v>963.31267199999991</c:v>
                </c:pt>
                <c:pt idx="27">
                  <c:v>4082.309796</c:v>
                </c:pt>
                <c:pt idx="28">
                  <c:v>4938.1469040000011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①CO2排出量の現状把握!$AX$43:$AX$45</c:f>
              <c:numCache>
                <c:formatCode>0%</c:formatCode>
                <c:ptCount val="3"/>
                <c:pt idx="0">
                  <c:v>0.44203583680298503</c:v>
                </c:pt>
                <c:pt idx="1">
                  <c:v>0.23067016843220295</c:v>
                </c:pt>
                <c:pt idx="2">
                  <c:v>0.27077139953122914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①CO2排出量の現状把握!$AY$43:$AY$45</c:f>
              <c:numCache>
                <c:formatCode>0%</c:formatCode>
                <c:ptCount val="3"/>
                <c:pt idx="0">
                  <c:v>0.19220740382343474</c:v>
                </c:pt>
                <c:pt idx="1">
                  <c:v>0.21712754363161405</c:v>
                </c:pt>
                <c:pt idx="2">
                  <c:v>0.12192401167774504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①CO2排出量の現状把握!$AZ$43:$AZ$45</c:f>
              <c:numCache>
                <c:formatCode>0%</c:formatCode>
                <c:ptCount val="3"/>
                <c:pt idx="0">
                  <c:v>0.1618007278049024</c:v>
                </c:pt>
                <c:pt idx="1">
                  <c:v>0.23900741318908594</c:v>
                </c:pt>
                <c:pt idx="2">
                  <c:v>0.21737647484503561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①CO2排出量の現状把握!$BA$43:$BA$45</c:f>
              <c:numCache>
                <c:formatCode>0%</c:formatCode>
                <c:ptCount val="3"/>
                <c:pt idx="0">
                  <c:v>0.18830241870300451</c:v>
                </c:pt>
                <c:pt idx="1">
                  <c:v>0.29879813208616401</c:v>
                </c:pt>
                <c:pt idx="2">
                  <c:v>0.37721211422203071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下條村</c:v>
                </c:pt>
              </c:strCache>
            </c:strRef>
          </c:cat>
          <c:val>
            <c:numRef>
              <c:f>①CO2排出量の現状把握!$BB$43:$BB$45</c:f>
              <c:numCache>
                <c:formatCode>0%</c:formatCode>
                <c:ptCount val="3"/>
                <c:pt idx="0">
                  <c:v>1.5653612865673284E-2</c:v>
                </c:pt>
                <c:pt idx="1">
                  <c:v>1.4396742660933154E-2</c:v>
                </c:pt>
                <c:pt idx="2">
                  <c:v>1.2715999723959513E-2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809</c:v>
                </c:pt>
                <c:pt idx="1">
                  <c:v>749</c:v>
                </c:pt>
                <c:pt idx="2">
                  <c:v>749</c:v>
                </c:pt>
                <c:pt idx="3">
                  <c:v>749</c:v>
                </c:pt>
                <c:pt idx="4">
                  <c:v>749</c:v>
                </c:pt>
                <c:pt idx="5">
                  <c:v>749</c:v>
                </c:pt>
                <c:pt idx="6">
                  <c:v>655</c:v>
                </c:pt>
                <c:pt idx="7">
                  <c:v>655</c:v>
                </c:pt>
                <c:pt idx="8">
                  <c:v>655</c:v>
                </c:pt>
                <c:pt idx="9">
                  <c:v>655</c:v>
                </c:pt>
                <c:pt idx="10">
                  <c:v>655</c:v>
                </c:pt>
                <c:pt idx="11">
                  <c:v>655</c:v>
                </c:pt>
                <c:pt idx="12">
                  <c:v>650</c:v>
                </c:pt>
                <c:pt idx="13">
                  <c:v>650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8.1904949148572159E-2</c:v>
                </c:pt>
                <c:pt idx="1">
                  <c:v>8.6445615921346391E-2</c:v>
                </c:pt>
                <c:pt idx="2">
                  <c:v>7.5894013549609771E-2</c:v>
                </c:pt>
                <c:pt idx="3">
                  <c:v>7.6083989634295066E-2</c:v>
                </c:pt>
                <c:pt idx="4">
                  <c:v>9.9044975385506343E-2</c:v>
                </c:pt>
                <c:pt idx="5">
                  <c:v>9.0657777224239774E-2</c:v>
                </c:pt>
                <c:pt idx="6">
                  <c:v>8.7706054914886991E-2</c:v>
                </c:pt>
                <c:pt idx="7">
                  <c:v>0.10007532232345615</c:v>
                </c:pt>
                <c:pt idx="8">
                  <c:v>0.1092610846046549</c:v>
                </c:pt>
                <c:pt idx="9">
                  <c:v>0.23727187118246601</c:v>
                </c:pt>
                <c:pt idx="10">
                  <c:v>0.36310863571944912</c:v>
                </c:pt>
                <c:pt idx="11">
                  <c:v>0.27456822210868431</c:v>
                </c:pt>
                <c:pt idx="12">
                  <c:v>0.22203520746907379</c:v>
                </c:pt>
                <c:pt idx="13">
                  <c:v>0.28147300126788771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4183</c:v>
                </c:pt>
                <c:pt idx="1">
                  <c:v>4165</c:v>
                </c:pt>
                <c:pt idx="2">
                  <c:v>4119</c:v>
                </c:pt>
                <c:pt idx="3">
                  <c:v>4081</c:v>
                </c:pt>
                <c:pt idx="4">
                  <c:v>4052</c:v>
                </c:pt>
                <c:pt idx="5">
                  <c:v>4041</c:v>
                </c:pt>
                <c:pt idx="6">
                  <c:v>4012</c:v>
                </c:pt>
                <c:pt idx="7">
                  <c:v>3941</c:v>
                </c:pt>
                <c:pt idx="8">
                  <c:v>3856</c:v>
                </c:pt>
                <c:pt idx="9">
                  <c:v>3801</c:v>
                </c:pt>
                <c:pt idx="10">
                  <c:v>3775</c:v>
                </c:pt>
                <c:pt idx="11">
                  <c:v>3730</c:v>
                </c:pt>
                <c:pt idx="12">
                  <c:v>3690</c:v>
                </c:pt>
                <c:pt idx="13">
                  <c:v>3606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下條村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1782</v>
      </c>
      <c r="B9" s="80">
        <v>35</v>
      </c>
      <c r="C9" s="80">
        <v>1</v>
      </c>
      <c r="D9" s="80">
        <v>3</v>
      </c>
      <c r="E9" s="80">
        <v>1990</v>
      </c>
      <c r="F9" s="80" t="s">
        <v>562</v>
      </c>
      <c r="G9" s="80" t="s">
        <v>1696</v>
      </c>
      <c r="H9" s="80" t="s">
        <v>1697</v>
      </c>
      <c r="I9" s="177"/>
      <c r="J9" s="81">
        <v>54.66695052746531</v>
      </c>
      <c r="K9" s="81">
        <v>2.7873406600604502</v>
      </c>
      <c r="L9" s="81">
        <v>15.047214992377997</v>
      </c>
      <c r="M9" s="81">
        <v>4.1482047874368959</v>
      </c>
      <c r="N9" s="81">
        <v>9.1854087140381839</v>
      </c>
      <c r="O9" s="81">
        <v>4.8527674519566899</v>
      </c>
      <c r="P9" s="81">
        <v>7.1701831061606205</v>
      </c>
      <c r="Q9" s="81">
        <v>0.35075070383184342</v>
      </c>
      <c r="R9" s="81">
        <v>0</v>
      </c>
      <c r="S9" s="81">
        <v>0.28562058020283687</v>
      </c>
      <c r="T9" s="82"/>
      <c r="U9" s="81">
        <v>1534854</v>
      </c>
      <c r="V9" s="81">
        <v>510</v>
      </c>
      <c r="W9" s="81">
        <v>176</v>
      </c>
      <c r="X9" s="81">
        <v>1391</v>
      </c>
      <c r="Y9" s="81">
        <v>1965</v>
      </c>
      <c r="Z9" s="81">
        <v>1996</v>
      </c>
      <c r="AA9" s="81">
        <v>1741</v>
      </c>
      <c r="AB9" s="81">
        <v>5695</v>
      </c>
      <c r="AC9" s="81">
        <v>0</v>
      </c>
      <c r="AD9" s="81">
        <v>0.28562058020283687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1783</v>
      </c>
      <c r="B10" s="80">
        <v>36</v>
      </c>
      <c r="C10" s="80">
        <v>2</v>
      </c>
      <c r="D10" s="80">
        <v>3</v>
      </c>
      <c r="E10" s="80">
        <v>2005</v>
      </c>
      <c r="F10" s="80" t="s">
        <v>565</v>
      </c>
      <c r="G10" s="80" t="s">
        <v>1696</v>
      </c>
      <c r="H10" s="80" t="s">
        <v>1697</v>
      </c>
      <c r="I10" s="177"/>
      <c r="J10" s="81">
        <v>47.266609243411629</v>
      </c>
      <c r="K10" s="81">
        <v>1.0654451151008366</v>
      </c>
      <c r="L10" s="81">
        <v>5.4054750932304909</v>
      </c>
      <c r="M10" s="81">
        <v>5.0862971881191035</v>
      </c>
      <c r="N10" s="81">
        <v>9.3290920436783118</v>
      </c>
      <c r="O10" s="81">
        <v>5.5718259205368534</v>
      </c>
      <c r="P10" s="81">
        <v>6.5322338969364528</v>
      </c>
      <c r="Q10" s="81">
        <v>0.2721863893682725</v>
      </c>
      <c r="R10" s="81">
        <v>0</v>
      </c>
      <c r="S10" s="81">
        <v>0</v>
      </c>
      <c r="T10" s="82"/>
      <c r="U10" s="81">
        <v>1459847</v>
      </c>
      <c r="V10" s="81">
        <v>325</v>
      </c>
      <c r="W10" s="81">
        <v>48</v>
      </c>
      <c r="X10" s="81">
        <v>826</v>
      </c>
      <c r="Y10" s="81">
        <v>1902</v>
      </c>
      <c r="Z10" s="81">
        <v>2652</v>
      </c>
      <c r="AA10" s="81">
        <v>1299</v>
      </c>
      <c r="AB10" s="81">
        <v>4620</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1784</v>
      </c>
      <c r="B11" s="80">
        <v>37</v>
      </c>
      <c r="C11" s="80">
        <v>3</v>
      </c>
      <c r="D11" s="80">
        <v>3</v>
      </c>
      <c r="E11" s="80">
        <v>2006</v>
      </c>
      <c r="F11" s="80" t="s">
        <v>566</v>
      </c>
      <c r="G11" s="80" t="s">
        <v>1696</v>
      </c>
      <c r="H11" s="80" t="s">
        <v>1697</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1785</v>
      </c>
      <c r="B12" s="80">
        <v>38</v>
      </c>
      <c r="C12" s="80">
        <v>4</v>
      </c>
      <c r="D12" s="80">
        <v>3</v>
      </c>
      <c r="E12" s="80">
        <v>2007</v>
      </c>
      <c r="F12" s="80" t="s">
        <v>567</v>
      </c>
      <c r="G12" s="80" t="s">
        <v>1696</v>
      </c>
      <c r="H12" s="80" t="s">
        <v>1697</v>
      </c>
      <c r="I12" s="177"/>
      <c r="J12" s="81">
        <v>31.346324023859918</v>
      </c>
      <c r="K12" s="81">
        <v>0.95577030805307683</v>
      </c>
      <c r="L12" s="81">
        <v>11.325496687361301</v>
      </c>
      <c r="M12" s="81">
        <v>5.4962736134485777</v>
      </c>
      <c r="N12" s="81">
        <v>9.2165504838514689</v>
      </c>
      <c r="O12" s="81">
        <v>5.2688883288309212</v>
      </c>
      <c r="P12" s="81">
        <v>6.4495112813197712</v>
      </c>
      <c r="Q12" s="81">
        <v>0.27967146189039166</v>
      </c>
      <c r="R12" s="81">
        <v>0</v>
      </c>
      <c r="S12" s="81">
        <v>0</v>
      </c>
      <c r="T12" s="82"/>
      <c r="U12" s="81">
        <v>1029420</v>
      </c>
      <c r="V12" s="81">
        <v>318</v>
      </c>
      <c r="W12" s="81">
        <v>138</v>
      </c>
      <c r="X12" s="81">
        <v>1118</v>
      </c>
      <c r="Y12" s="81">
        <v>1884</v>
      </c>
      <c r="Z12" s="81">
        <v>2607</v>
      </c>
      <c r="AA12" s="81">
        <v>1263</v>
      </c>
      <c r="AB12" s="81">
        <v>4496</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1786</v>
      </c>
      <c r="B13" s="80">
        <v>39</v>
      </c>
      <c r="C13" s="80">
        <v>5</v>
      </c>
      <c r="D13" s="80">
        <v>3</v>
      </c>
      <c r="E13" s="80">
        <v>2008</v>
      </c>
      <c r="F13" s="80" t="s">
        <v>84</v>
      </c>
      <c r="G13" s="80" t="s">
        <v>1696</v>
      </c>
      <c r="H13" s="80" t="s">
        <v>1697</v>
      </c>
      <c r="I13" s="177"/>
      <c r="J13" s="81">
        <v>37.108754844717261</v>
      </c>
      <c r="K13" s="81">
        <v>0.83883895470086545</v>
      </c>
      <c r="L13" s="81">
        <v>9.7791389434382587</v>
      </c>
      <c r="M13" s="81">
        <v>6.4311723620018579</v>
      </c>
      <c r="N13" s="81">
        <v>9.2513633727150406</v>
      </c>
      <c r="O13" s="81">
        <v>5.055084737682626</v>
      </c>
      <c r="P13" s="81">
        <v>6.2330331549094691</v>
      </c>
      <c r="Q13" s="81">
        <v>0.26884666499768173</v>
      </c>
      <c r="R13" s="81">
        <v>0</v>
      </c>
      <c r="S13" s="81">
        <v>0</v>
      </c>
      <c r="T13" s="82"/>
      <c r="U13" s="81">
        <v>1280433</v>
      </c>
      <c r="V13" s="81">
        <v>318</v>
      </c>
      <c r="W13" s="81">
        <v>138</v>
      </c>
      <c r="X13" s="81">
        <v>1118</v>
      </c>
      <c r="Y13" s="81">
        <v>1866</v>
      </c>
      <c r="Z13" s="81">
        <v>2589</v>
      </c>
      <c r="AA13" s="81">
        <v>1222</v>
      </c>
      <c r="AB13" s="81">
        <v>4393</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1787</v>
      </c>
      <c r="B14" s="80">
        <v>40</v>
      </c>
      <c r="C14" s="80">
        <v>6</v>
      </c>
      <c r="D14" s="80">
        <v>3</v>
      </c>
      <c r="E14" s="80">
        <v>2009</v>
      </c>
      <c r="F14" s="80" t="s">
        <v>85</v>
      </c>
      <c r="G14" s="80" t="s">
        <v>1696</v>
      </c>
      <c r="H14" s="80" t="s">
        <v>1697</v>
      </c>
      <c r="I14" s="177"/>
      <c r="J14" s="81">
        <v>32.276778425580652</v>
      </c>
      <c r="K14" s="81">
        <v>0.63967062779871375</v>
      </c>
      <c r="L14" s="81">
        <v>7.8536159870226525</v>
      </c>
      <c r="M14" s="81">
        <v>5.3337705503561583</v>
      </c>
      <c r="N14" s="81">
        <v>7.9079402539596293</v>
      </c>
      <c r="O14" s="81">
        <v>5.1411957091671523</v>
      </c>
      <c r="P14" s="81">
        <v>6.0714543053791052</v>
      </c>
      <c r="Q14" s="81">
        <v>0.25225638780505971</v>
      </c>
      <c r="R14" s="81">
        <v>0</v>
      </c>
      <c r="S14" s="81">
        <v>0</v>
      </c>
      <c r="T14" s="82"/>
      <c r="U14" s="81">
        <v>1124687</v>
      </c>
      <c r="V14" s="81">
        <v>297</v>
      </c>
      <c r="W14" s="81">
        <v>127</v>
      </c>
      <c r="X14" s="81">
        <v>1171</v>
      </c>
      <c r="Y14" s="81">
        <v>1857</v>
      </c>
      <c r="Z14" s="81">
        <v>2599</v>
      </c>
      <c r="AA14" s="81">
        <v>1222</v>
      </c>
      <c r="AB14" s="81">
        <v>4327</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4.42</v>
      </c>
      <c r="BJ14" s="81">
        <v>0</v>
      </c>
      <c r="BK14" s="81">
        <v>0</v>
      </c>
      <c r="BL14" s="81">
        <v>0</v>
      </c>
      <c r="BM14" s="82"/>
      <c r="BN14" s="81">
        <v>0</v>
      </c>
      <c r="BO14" s="81">
        <v>0</v>
      </c>
      <c r="BP14" s="81">
        <v>1</v>
      </c>
      <c r="BQ14" s="81">
        <v>0</v>
      </c>
      <c r="BR14" s="81">
        <v>0</v>
      </c>
      <c r="BS14" s="81">
        <v>0</v>
      </c>
      <c r="BT14"/>
      <c r="BU14" s="80"/>
      <c r="BV14" s="80"/>
      <c r="BW14" s="80"/>
      <c r="BX14" s="80"/>
      <c r="BY14" s="80"/>
      <c r="BZ14" s="80"/>
      <c r="CA14" s="80"/>
      <c r="CB14" s="80"/>
      <c r="CC14" s="80"/>
    </row>
    <row r="15" spans="1:81">
      <c r="A15" s="80" t="s">
        <v>1788</v>
      </c>
      <c r="B15" s="80">
        <v>41</v>
      </c>
      <c r="C15" s="80">
        <v>7</v>
      </c>
      <c r="D15" s="80">
        <v>3</v>
      </c>
      <c r="E15" s="80">
        <v>2010</v>
      </c>
      <c r="F15" s="80" t="s">
        <v>86</v>
      </c>
      <c r="G15" s="80" t="s">
        <v>1696</v>
      </c>
      <c r="H15" s="80" t="s">
        <v>1697</v>
      </c>
      <c r="I15" s="177"/>
      <c r="J15" s="81">
        <v>39.096838270198795</v>
      </c>
      <c r="K15" s="81">
        <v>0.66711647943420405</v>
      </c>
      <c r="L15" s="81">
        <v>7.1499496896786585</v>
      </c>
      <c r="M15" s="81">
        <v>4.7744685320340814</v>
      </c>
      <c r="N15" s="81">
        <v>7.7252646725217282</v>
      </c>
      <c r="O15" s="81">
        <v>5.0819742055893578</v>
      </c>
      <c r="P15" s="81">
        <v>6.1199545557992758</v>
      </c>
      <c r="Q15" s="81">
        <v>0.25930550800010371</v>
      </c>
      <c r="R15" s="81">
        <v>0</v>
      </c>
      <c r="S15" s="81">
        <v>0</v>
      </c>
      <c r="T15" s="82"/>
      <c r="U15" s="81">
        <v>1525018</v>
      </c>
      <c r="V15" s="81">
        <v>297</v>
      </c>
      <c r="W15" s="81">
        <v>127</v>
      </c>
      <c r="X15" s="81">
        <v>1171</v>
      </c>
      <c r="Y15" s="81">
        <v>1845</v>
      </c>
      <c r="Z15" s="81">
        <v>2581</v>
      </c>
      <c r="AA15" s="81">
        <v>1201</v>
      </c>
      <c r="AB15" s="81">
        <v>4262</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1789</v>
      </c>
      <c r="B16" s="80">
        <v>42</v>
      </c>
      <c r="C16" s="80">
        <v>8</v>
      </c>
      <c r="D16" s="80">
        <v>3</v>
      </c>
      <c r="E16" s="80">
        <v>2011</v>
      </c>
      <c r="F16" s="80" t="s">
        <v>87</v>
      </c>
      <c r="G16" s="80" t="s">
        <v>1696</v>
      </c>
      <c r="H16" s="80" t="s">
        <v>1697</v>
      </c>
      <c r="I16" s="177"/>
      <c r="J16" s="81">
        <v>29.53228002181752</v>
      </c>
      <c r="K16" s="81">
        <v>0.93475427573669867</v>
      </c>
      <c r="L16" s="81">
        <v>6.6714240404182599</v>
      </c>
      <c r="M16" s="81">
        <v>6.0314960713594967</v>
      </c>
      <c r="N16" s="81">
        <v>9.2029777417558485</v>
      </c>
      <c r="O16" s="81">
        <v>4.8602153466802323</v>
      </c>
      <c r="P16" s="81">
        <v>5.7204168508993787</v>
      </c>
      <c r="Q16" s="81">
        <v>0.29488928287013277</v>
      </c>
      <c r="R16" s="81">
        <v>0</v>
      </c>
      <c r="S16" s="81">
        <v>0</v>
      </c>
      <c r="T16" s="82"/>
      <c r="U16" s="81">
        <v>1084894</v>
      </c>
      <c r="V16" s="81">
        <v>297</v>
      </c>
      <c r="W16" s="81">
        <v>127</v>
      </c>
      <c r="X16" s="81">
        <v>1171</v>
      </c>
      <c r="Y16" s="81">
        <v>1826</v>
      </c>
      <c r="Z16" s="81">
        <v>2522</v>
      </c>
      <c r="AA16" s="81">
        <v>1156</v>
      </c>
      <c r="AB16" s="81">
        <v>4202</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3.7810000000000001</v>
      </c>
      <c r="BJ16" s="81">
        <v>0</v>
      </c>
      <c r="BK16" s="81">
        <v>0</v>
      </c>
      <c r="BL16" s="81">
        <v>0</v>
      </c>
      <c r="BM16" s="82"/>
      <c r="BN16" s="81">
        <v>0</v>
      </c>
      <c r="BO16" s="81">
        <v>0</v>
      </c>
      <c r="BP16" s="81">
        <v>1</v>
      </c>
      <c r="BQ16" s="81">
        <v>0</v>
      </c>
      <c r="BR16" s="81">
        <v>0</v>
      </c>
      <c r="BS16" s="81">
        <v>0</v>
      </c>
      <c r="BT16"/>
      <c r="BU16" s="80">
        <v>3.7810000000000001</v>
      </c>
      <c r="BV16" s="80">
        <v>0</v>
      </c>
      <c r="BW16" s="80">
        <v>0</v>
      </c>
      <c r="BX16" s="80">
        <v>0</v>
      </c>
      <c r="BY16" s="80">
        <v>0</v>
      </c>
      <c r="BZ16" s="80">
        <v>0</v>
      </c>
      <c r="CA16" s="80">
        <v>0</v>
      </c>
      <c r="CB16" s="80">
        <v>0</v>
      </c>
      <c r="CC16" s="80">
        <v>0</v>
      </c>
    </row>
    <row r="17" spans="1:81">
      <c r="A17" s="80" t="s">
        <v>1790</v>
      </c>
      <c r="B17" s="80">
        <v>43</v>
      </c>
      <c r="C17" s="80">
        <v>9</v>
      </c>
      <c r="D17" s="80">
        <v>3</v>
      </c>
      <c r="E17" s="80">
        <v>2012</v>
      </c>
      <c r="F17" s="80" t="s">
        <v>88</v>
      </c>
      <c r="G17" s="80" t="s">
        <v>1696</v>
      </c>
      <c r="H17" s="80" t="s">
        <v>1697</v>
      </c>
      <c r="I17" s="177"/>
      <c r="J17" s="81">
        <v>28.173492020655388</v>
      </c>
      <c r="K17" s="81">
        <v>1.0530368441971922</v>
      </c>
      <c r="L17" s="81">
        <v>6.7312684766921231</v>
      </c>
      <c r="M17" s="81">
        <v>7.4910989565333024</v>
      </c>
      <c r="N17" s="81">
        <v>10.3531644924015</v>
      </c>
      <c r="O17" s="81">
        <v>4.8104976034838671</v>
      </c>
      <c r="P17" s="81">
        <v>5.7181275902522275</v>
      </c>
      <c r="Q17" s="81">
        <v>0.31901771029503267</v>
      </c>
      <c r="R17" s="81">
        <v>0</v>
      </c>
      <c r="S17" s="81">
        <v>0</v>
      </c>
      <c r="T17" s="82"/>
      <c r="U17" s="81">
        <v>991650</v>
      </c>
      <c r="V17" s="81">
        <v>297</v>
      </c>
      <c r="W17" s="81">
        <v>127</v>
      </c>
      <c r="X17" s="81">
        <v>1171</v>
      </c>
      <c r="Y17" s="81">
        <v>1870</v>
      </c>
      <c r="Z17" s="81">
        <v>2516</v>
      </c>
      <c r="AA17" s="81">
        <v>1149</v>
      </c>
      <c r="AB17" s="81">
        <v>4184</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3.879</v>
      </c>
      <c r="BJ17" s="81">
        <v>0</v>
      </c>
      <c r="BK17" s="81">
        <v>0</v>
      </c>
      <c r="BL17" s="81">
        <v>0</v>
      </c>
      <c r="BM17" s="82"/>
      <c r="BN17" s="81">
        <v>0</v>
      </c>
      <c r="BO17" s="81">
        <v>0</v>
      </c>
      <c r="BP17" s="81">
        <v>1</v>
      </c>
      <c r="BQ17" s="81">
        <v>0</v>
      </c>
      <c r="BR17" s="81">
        <v>0</v>
      </c>
      <c r="BS17" s="81">
        <v>0</v>
      </c>
      <c r="BT17"/>
      <c r="BU17" s="80">
        <v>3.879</v>
      </c>
      <c r="BV17" s="80">
        <v>0</v>
      </c>
      <c r="BW17" s="80">
        <v>0</v>
      </c>
      <c r="BX17" s="80">
        <v>0</v>
      </c>
      <c r="BY17" s="80">
        <v>0</v>
      </c>
      <c r="BZ17" s="80">
        <v>0</v>
      </c>
      <c r="CA17" s="80">
        <v>0</v>
      </c>
      <c r="CB17" s="80">
        <v>0</v>
      </c>
      <c r="CC17" s="80">
        <v>0</v>
      </c>
    </row>
    <row r="18" spans="1:81">
      <c r="A18" s="80" t="s">
        <v>1791</v>
      </c>
      <c r="B18" s="80">
        <v>44</v>
      </c>
      <c r="C18" s="80">
        <v>10</v>
      </c>
      <c r="D18" s="80">
        <v>3</v>
      </c>
      <c r="E18" s="80">
        <v>2013</v>
      </c>
      <c r="F18" s="80" t="s">
        <v>89</v>
      </c>
      <c r="G18" s="80" t="s">
        <v>1696</v>
      </c>
      <c r="H18" s="80" t="s">
        <v>1697</v>
      </c>
      <c r="I18" s="177"/>
      <c r="J18" s="81">
        <v>26.869110680545386</v>
      </c>
      <c r="K18" s="81">
        <v>0.87033854360247609</v>
      </c>
      <c r="L18" s="81">
        <v>5.9442408363553803</v>
      </c>
      <c r="M18" s="81">
        <v>6.9669011282766657</v>
      </c>
      <c r="N18" s="81">
        <v>10.06042125473336</v>
      </c>
      <c r="O18" s="81">
        <v>4.6598047649042194</v>
      </c>
      <c r="P18" s="81">
        <v>5.9394874275914349</v>
      </c>
      <c r="Q18" s="81">
        <v>0.32180185702426173</v>
      </c>
      <c r="R18" s="81">
        <v>0</v>
      </c>
      <c r="S18" s="81">
        <v>0.34870493044405615</v>
      </c>
      <c r="T18" s="82"/>
      <c r="U18" s="81">
        <v>962956</v>
      </c>
      <c r="V18" s="81">
        <v>297</v>
      </c>
      <c r="W18" s="81">
        <v>127</v>
      </c>
      <c r="X18" s="81">
        <v>1171</v>
      </c>
      <c r="Y18" s="81">
        <v>1875</v>
      </c>
      <c r="Z18" s="81">
        <v>2546</v>
      </c>
      <c r="AA18" s="81">
        <v>1189</v>
      </c>
      <c r="AB18" s="81">
        <v>4160</v>
      </c>
      <c r="AC18" s="81">
        <v>0</v>
      </c>
      <c r="AD18" s="81">
        <v>0.34870493044405615</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4.0880000000000001</v>
      </c>
      <c r="BJ18" s="81">
        <v>0</v>
      </c>
      <c r="BK18" s="81">
        <v>0</v>
      </c>
      <c r="BL18" s="81">
        <v>0</v>
      </c>
      <c r="BM18" s="82"/>
      <c r="BN18" s="81">
        <v>0</v>
      </c>
      <c r="BO18" s="81">
        <v>0</v>
      </c>
      <c r="BP18" s="81">
        <v>1</v>
      </c>
      <c r="BQ18" s="81">
        <v>0</v>
      </c>
      <c r="BR18" s="81">
        <v>0</v>
      </c>
      <c r="BS18" s="81">
        <v>0</v>
      </c>
      <c r="BT18"/>
      <c r="BU18" s="80">
        <v>4.0880000000000001</v>
      </c>
      <c r="BV18" s="80">
        <v>0</v>
      </c>
      <c r="BW18" s="80">
        <v>0</v>
      </c>
      <c r="BX18" s="80">
        <v>0</v>
      </c>
      <c r="BY18" s="80">
        <v>0</v>
      </c>
      <c r="BZ18" s="80">
        <v>0</v>
      </c>
      <c r="CA18" s="80">
        <v>0</v>
      </c>
      <c r="CB18" s="80">
        <v>0</v>
      </c>
      <c r="CC18" s="80">
        <v>0</v>
      </c>
    </row>
    <row r="19" spans="1:81">
      <c r="A19" s="80" t="s">
        <v>1792</v>
      </c>
      <c r="B19" s="80">
        <v>45</v>
      </c>
      <c r="C19" s="80">
        <v>11</v>
      </c>
      <c r="D19" s="80">
        <v>3</v>
      </c>
      <c r="E19" s="80">
        <v>2014</v>
      </c>
      <c r="F19" s="80" t="s">
        <v>90</v>
      </c>
      <c r="G19" s="80" t="s">
        <v>1696</v>
      </c>
      <c r="H19" s="80" t="s">
        <v>1697</v>
      </c>
      <c r="I19" s="177"/>
      <c r="J19" s="81">
        <v>28.751713619429591</v>
      </c>
      <c r="K19" s="81">
        <v>0.56998152183799222</v>
      </c>
      <c r="L19" s="81">
        <v>6.5111347944296902</v>
      </c>
      <c r="M19" s="81">
        <v>6.1078514594239772</v>
      </c>
      <c r="N19" s="81">
        <v>10.595873117322709</v>
      </c>
      <c r="O19" s="81">
        <v>4.4209026466720189</v>
      </c>
      <c r="P19" s="81">
        <v>6.0205926557865759</v>
      </c>
      <c r="Q19" s="81">
        <v>0.3047464816308243</v>
      </c>
      <c r="R19" s="81">
        <v>0</v>
      </c>
      <c r="S19" s="81">
        <v>0.29115286763866671</v>
      </c>
      <c r="T19" s="82"/>
      <c r="U19" s="81">
        <v>1144408</v>
      </c>
      <c r="V19" s="81">
        <v>169</v>
      </c>
      <c r="W19" s="81">
        <v>142</v>
      </c>
      <c r="X19" s="81">
        <v>976</v>
      </c>
      <c r="Y19" s="81">
        <v>1865</v>
      </c>
      <c r="Z19" s="81">
        <v>2544</v>
      </c>
      <c r="AA19" s="81">
        <v>1199</v>
      </c>
      <c r="AB19" s="81">
        <v>4106</v>
      </c>
      <c r="AC19" s="81">
        <v>0</v>
      </c>
      <c r="AD19" s="81">
        <v>0.29115286763866671</v>
      </c>
      <c r="AE19" s="82"/>
      <c r="AF19" s="81">
        <v>9320234.3045115024</v>
      </c>
      <c r="AG19" s="81">
        <v>399952.97913462302</v>
      </c>
      <c r="AH19" s="81">
        <v>1059036.7467232323</v>
      </c>
      <c r="AI19" s="81">
        <v>6427363.8267166158</v>
      </c>
      <c r="AJ19" s="81">
        <v>8021320.0060512172</v>
      </c>
      <c r="AK19" s="81">
        <v>0</v>
      </c>
      <c r="AL19" s="81">
        <v>0</v>
      </c>
      <c r="AM19" s="81">
        <v>563692.44315934333</v>
      </c>
      <c r="AN19" s="81">
        <v>0</v>
      </c>
      <c r="AO19" s="81">
        <v>0</v>
      </c>
      <c r="AP19" s="82"/>
      <c r="AQ19" s="81">
        <v>17</v>
      </c>
      <c r="AR19" s="81">
        <v>5</v>
      </c>
      <c r="AS19" s="81">
        <v>0</v>
      </c>
      <c r="AT19" s="81">
        <v>0</v>
      </c>
      <c r="AU19" s="81">
        <v>0</v>
      </c>
      <c r="AV19" s="81">
        <v>1</v>
      </c>
      <c r="AW19" s="81" t="s">
        <v>564</v>
      </c>
      <c r="AX19" s="82"/>
      <c r="AY19" s="81">
        <v>105.788</v>
      </c>
      <c r="AZ19" s="81">
        <v>1125.81</v>
      </c>
      <c r="BA19" s="81">
        <v>0</v>
      </c>
      <c r="BB19" s="81">
        <v>0</v>
      </c>
      <c r="BC19" s="81">
        <v>0</v>
      </c>
      <c r="BD19" s="81">
        <v>46.8</v>
      </c>
      <c r="BE19" s="81" t="s">
        <v>564</v>
      </c>
      <c r="BF19" s="82"/>
      <c r="BG19" s="81">
        <v>0</v>
      </c>
      <c r="BH19" s="81">
        <v>0</v>
      </c>
      <c r="BI19" s="81">
        <v>4.05</v>
      </c>
      <c r="BJ19" s="81">
        <v>0</v>
      </c>
      <c r="BK19" s="81">
        <v>0</v>
      </c>
      <c r="BL19" s="81">
        <v>0</v>
      </c>
      <c r="BM19" s="82"/>
      <c r="BN19" s="81">
        <v>0</v>
      </c>
      <c r="BO19" s="81">
        <v>0</v>
      </c>
      <c r="BP19" s="81">
        <v>1</v>
      </c>
      <c r="BQ19" s="81">
        <v>0</v>
      </c>
      <c r="BR19" s="81">
        <v>0</v>
      </c>
      <c r="BS19" s="81">
        <v>0</v>
      </c>
      <c r="BT19"/>
      <c r="BU19" s="80">
        <v>4.05</v>
      </c>
      <c r="BV19" s="80">
        <v>0</v>
      </c>
      <c r="BW19" s="80">
        <v>0</v>
      </c>
      <c r="BX19" s="80">
        <v>0</v>
      </c>
      <c r="BY19" s="80">
        <v>0</v>
      </c>
      <c r="BZ19" s="80">
        <v>0</v>
      </c>
      <c r="CA19" s="80">
        <v>0</v>
      </c>
      <c r="CB19" s="80">
        <v>0</v>
      </c>
      <c r="CC19" s="80">
        <v>0</v>
      </c>
    </row>
    <row r="20" spans="1:81">
      <c r="A20" s="80" t="s">
        <v>1793</v>
      </c>
      <c r="B20" s="80">
        <v>46</v>
      </c>
      <c r="C20" s="80">
        <v>12</v>
      </c>
      <c r="D20" s="80">
        <v>3</v>
      </c>
      <c r="E20" s="80">
        <v>2015</v>
      </c>
      <c r="F20" s="80" t="s">
        <v>91</v>
      </c>
      <c r="G20" s="80" t="s">
        <v>1696</v>
      </c>
      <c r="H20" s="80" t="s">
        <v>1697</v>
      </c>
      <c r="I20" s="177"/>
      <c r="J20" s="81">
        <v>32.825543282983702</v>
      </c>
      <c r="K20" s="81">
        <v>0.54655302827433827</v>
      </c>
      <c r="L20" s="81">
        <v>6.8536486370255787</v>
      </c>
      <c r="M20" s="81">
        <v>5.9097911926008813</v>
      </c>
      <c r="N20" s="81">
        <v>9.6583085037340588</v>
      </c>
      <c r="O20" s="81">
        <v>4.3442909192060482</v>
      </c>
      <c r="P20" s="81">
        <v>6.0806080137961409</v>
      </c>
      <c r="Q20" s="81">
        <v>0.29106592729029551</v>
      </c>
      <c r="R20" s="81">
        <v>0</v>
      </c>
      <c r="S20" s="81">
        <v>0.23165459491456225</v>
      </c>
      <c r="T20" s="82"/>
      <c r="U20" s="81">
        <v>1309970</v>
      </c>
      <c r="V20" s="81">
        <v>169</v>
      </c>
      <c r="W20" s="81">
        <v>142</v>
      </c>
      <c r="X20" s="81">
        <v>976</v>
      </c>
      <c r="Y20" s="81">
        <v>1847</v>
      </c>
      <c r="Z20" s="81">
        <v>2524</v>
      </c>
      <c r="AA20" s="81">
        <v>1210</v>
      </c>
      <c r="AB20" s="81">
        <v>4006</v>
      </c>
      <c r="AC20" s="81">
        <v>0</v>
      </c>
      <c r="AD20" s="81">
        <v>0.23165459491456225</v>
      </c>
      <c r="AE20" s="82"/>
      <c r="AF20" s="81">
        <v>10109432.225319577</v>
      </c>
      <c r="AG20" s="81">
        <v>364124.48623972561</v>
      </c>
      <c r="AH20" s="81">
        <v>886189.54661005188</v>
      </c>
      <c r="AI20" s="81">
        <v>6207439.2162800767</v>
      </c>
      <c r="AJ20" s="81">
        <v>7623593.5530396942</v>
      </c>
      <c r="AK20" s="81">
        <v>0</v>
      </c>
      <c r="AL20" s="81">
        <v>0</v>
      </c>
      <c r="AM20" s="81">
        <v>549005.49546203075</v>
      </c>
      <c r="AN20" s="81">
        <v>0</v>
      </c>
      <c r="AO20" s="81">
        <v>0</v>
      </c>
      <c r="AP20" s="82"/>
      <c r="AQ20" s="81">
        <v>18</v>
      </c>
      <c r="AR20" s="81">
        <v>5</v>
      </c>
      <c r="AS20" s="81">
        <v>0</v>
      </c>
      <c r="AT20" s="81">
        <v>0</v>
      </c>
      <c r="AU20" s="81">
        <v>0</v>
      </c>
      <c r="AV20" s="81">
        <v>2</v>
      </c>
      <c r="AW20" s="81" t="s">
        <v>564</v>
      </c>
      <c r="AX20" s="82"/>
      <c r="AY20" s="81">
        <v>115.38800000000001</v>
      </c>
      <c r="AZ20" s="81">
        <v>1125.81</v>
      </c>
      <c r="BA20" s="81">
        <v>0</v>
      </c>
      <c r="BB20" s="81">
        <v>0</v>
      </c>
      <c r="BC20" s="81">
        <v>0</v>
      </c>
      <c r="BD20" s="81">
        <v>346.8</v>
      </c>
      <c r="BE20" s="81" t="s">
        <v>564</v>
      </c>
      <c r="BF20" s="82"/>
      <c r="BG20" s="81">
        <v>0</v>
      </c>
      <c r="BH20" s="81">
        <v>0</v>
      </c>
      <c r="BI20" s="81">
        <v>4.2930000000000001</v>
      </c>
      <c r="BJ20" s="81">
        <v>0</v>
      </c>
      <c r="BK20" s="81">
        <v>0</v>
      </c>
      <c r="BL20" s="81">
        <v>0</v>
      </c>
      <c r="BM20" s="82"/>
      <c r="BN20" s="81">
        <v>0</v>
      </c>
      <c r="BO20" s="81">
        <v>0</v>
      </c>
      <c r="BP20" s="81">
        <v>1</v>
      </c>
      <c r="BQ20" s="81">
        <v>0</v>
      </c>
      <c r="BR20" s="81">
        <v>0</v>
      </c>
      <c r="BS20" s="81">
        <v>0</v>
      </c>
      <c r="BT20"/>
      <c r="BU20" s="80">
        <v>4.2930000000000001</v>
      </c>
      <c r="BV20" s="80">
        <v>0</v>
      </c>
      <c r="BW20" s="80">
        <v>0</v>
      </c>
      <c r="BX20" s="80">
        <v>0</v>
      </c>
      <c r="BY20" s="80">
        <v>0</v>
      </c>
      <c r="BZ20" s="80">
        <v>0</v>
      </c>
      <c r="CA20" s="80">
        <v>0</v>
      </c>
      <c r="CB20" s="80">
        <v>0</v>
      </c>
      <c r="CC20" s="80">
        <v>0</v>
      </c>
    </row>
    <row r="21" spans="1:81">
      <c r="A21" s="80" t="s">
        <v>1794</v>
      </c>
      <c r="B21" s="80">
        <v>47</v>
      </c>
      <c r="C21" s="80">
        <v>13</v>
      </c>
      <c r="D21" s="80">
        <v>3</v>
      </c>
      <c r="E21" s="80">
        <v>2016</v>
      </c>
      <c r="F21" s="80" t="s">
        <v>92</v>
      </c>
      <c r="G21" s="80" t="s">
        <v>1696</v>
      </c>
      <c r="H21" s="80" t="s">
        <v>1697</v>
      </c>
      <c r="I21" s="177"/>
      <c r="J21" s="81">
        <v>29.280128050603373</v>
      </c>
      <c r="K21" s="81">
        <v>0.51555147914984645</v>
      </c>
      <c r="L21" s="81">
        <v>7.370058546637873</v>
      </c>
      <c r="M21" s="81">
        <v>5.0669605672734122</v>
      </c>
      <c r="N21" s="81">
        <v>9.657011770606081</v>
      </c>
      <c r="O21" s="81">
        <v>4.2439280859907447</v>
      </c>
      <c r="P21" s="81">
        <v>6.5884269425863344</v>
      </c>
      <c r="Q21" s="81">
        <v>0.27701881323282246</v>
      </c>
      <c r="R21" s="81">
        <v>0</v>
      </c>
      <c r="S21" s="81">
        <v>0.24844040026073896</v>
      </c>
      <c r="T21" s="82"/>
      <c r="U21" s="81">
        <v>1112238</v>
      </c>
      <c r="V21" s="81">
        <v>169</v>
      </c>
      <c r="W21" s="81">
        <v>142</v>
      </c>
      <c r="X21" s="81">
        <v>976</v>
      </c>
      <c r="Y21" s="81">
        <v>1816</v>
      </c>
      <c r="Z21" s="81">
        <v>2496</v>
      </c>
      <c r="AA21" s="81">
        <v>1356</v>
      </c>
      <c r="AB21" s="81">
        <v>3922</v>
      </c>
      <c r="AC21" s="81">
        <v>0</v>
      </c>
      <c r="AD21" s="81">
        <v>0.24844040026073899</v>
      </c>
      <c r="AE21" s="82"/>
      <c r="AF21" s="81">
        <v>9175402.8150486536</v>
      </c>
      <c r="AG21" s="81">
        <v>347085.10275620181</v>
      </c>
      <c r="AH21" s="81">
        <v>751089.30827622931</v>
      </c>
      <c r="AI21" s="81">
        <v>6196261.9618007317</v>
      </c>
      <c r="AJ21" s="81">
        <v>7801890.4855591776</v>
      </c>
      <c r="AK21" s="81">
        <v>0</v>
      </c>
      <c r="AL21" s="81">
        <v>0</v>
      </c>
      <c r="AM21" s="81">
        <v>537911.22765473707</v>
      </c>
      <c r="AN21" s="81">
        <v>0</v>
      </c>
      <c r="AO21" s="81">
        <v>0</v>
      </c>
      <c r="AP21" s="82"/>
      <c r="AQ21" s="81">
        <v>19</v>
      </c>
      <c r="AR21" s="81">
        <v>6</v>
      </c>
      <c r="AS21" s="81">
        <v>0</v>
      </c>
      <c r="AT21" s="81">
        <v>0</v>
      </c>
      <c r="AU21" s="81">
        <v>0</v>
      </c>
      <c r="AV21" s="81">
        <v>3</v>
      </c>
      <c r="AW21" s="81" t="s">
        <v>564</v>
      </c>
      <c r="AX21" s="82"/>
      <c r="AY21" s="81">
        <v>125.288</v>
      </c>
      <c r="AZ21" s="81">
        <v>1175.31</v>
      </c>
      <c r="BA21" s="81">
        <v>0</v>
      </c>
      <c r="BB21" s="81">
        <v>0</v>
      </c>
      <c r="BC21" s="81">
        <v>0</v>
      </c>
      <c r="BD21" s="81">
        <v>516.79999999999995</v>
      </c>
      <c r="BE21" s="81" t="s">
        <v>564</v>
      </c>
      <c r="BF21" s="82"/>
      <c r="BG21" s="81">
        <v>0</v>
      </c>
      <c r="BH21" s="81">
        <v>0</v>
      </c>
      <c r="BI21" s="81">
        <v>4.2839999999999998</v>
      </c>
      <c r="BJ21" s="81">
        <v>0</v>
      </c>
      <c r="BK21" s="81">
        <v>0</v>
      </c>
      <c r="BL21" s="81">
        <v>0</v>
      </c>
      <c r="BM21" s="82"/>
      <c r="BN21" s="81">
        <v>0</v>
      </c>
      <c r="BO21" s="81">
        <v>0</v>
      </c>
      <c r="BP21" s="81">
        <v>1</v>
      </c>
      <c r="BQ21" s="81">
        <v>0</v>
      </c>
      <c r="BR21" s="81">
        <v>0</v>
      </c>
      <c r="BS21" s="81">
        <v>0</v>
      </c>
      <c r="BT21"/>
      <c r="BU21" s="80">
        <v>4.2839999999999998</v>
      </c>
      <c r="BV21" s="80">
        <v>0</v>
      </c>
      <c r="BW21" s="80">
        <v>0</v>
      </c>
      <c r="BX21" s="80">
        <v>0</v>
      </c>
      <c r="BY21" s="80">
        <v>0</v>
      </c>
      <c r="BZ21" s="80">
        <v>0</v>
      </c>
      <c r="CA21" s="80">
        <v>0</v>
      </c>
      <c r="CB21" s="80">
        <v>0</v>
      </c>
      <c r="CC21" s="80">
        <v>0</v>
      </c>
    </row>
    <row r="22" spans="1:81">
      <c r="A22" s="80" t="s">
        <v>1795</v>
      </c>
      <c r="B22" s="80">
        <v>48</v>
      </c>
      <c r="C22" s="80">
        <v>14</v>
      </c>
      <c r="D22" s="80">
        <v>3</v>
      </c>
      <c r="E22" s="80">
        <v>2017</v>
      </c>
      <c r="F22" s="80" t="s">
        <v>71</v>
      </c>
      <c r="G22" s="80" t="s">
        <v>1696</v>
      </c>
      <c r="H22" s="80" t="s">
        <v>1697</v>
      </c>
      <c r="I22" s="177"/>
      <c r="J22" s="81">
        <v>29.929329692742883</v>
      </c>
      <c r="K22" s="81">
        <v>0.52681641919103595</v>
      </c>
      <c r="L22" s="81">
        <v>6.6530259563918666</v>
      </c>
      <c r="M22" s="81">
        <v>5.0805905416538755</v>
      </c>
      <c r="N22" s="81">
        <v>9.3822952163104656</v>
      </c>
      <c r="O22" s="81">
        <v>4.2014380436914536</v>
      </c>
      <c r="P22" s="81">
        <v>6.6335945965280061</v>
      </c>
      <c r="Q22" s="81">
        <v>0.26548466101000295</v>
      </c>
      <c r="R22" s="81">
        <v>0</v>
      </c>
      <c r="S22" s="81">
        <v>0.20746594844027325</v>
      </c>
      <c r="T22" s="82"/>
      <c r="U22" s="81">
        <v>1118687</v>
      </c>
      <c r="V22" s="81">
        <v>169</v>
      </c>
      <c r="W22" s="81">
        <v>142</v>
      </c>
      <c r="X22" s="81">
        <v>976</v>
      </c>
      <c r="Y22" s="81">
        <v>1803</v>
      </c>
      <c r="Z22" s="81">
        <v>2512</v>
      </c>
      <c r="AA22" s="81">
        <v>1374</v>
      </c>
      <c r="AB22" s="81">
        <v>3887</v>
      </c>
      <c r="AC22" s="81">
        <v>0</v>
      </c>
      <c r="AD22" s="81">
        <v>0.20746594844027319</v>
      </c>
      <c r="AE22" s="82"/>
      <c r="AF22" s="81">
        <v>9068382.657057032</v>
      </c>
      <c r="AG22" s="81">
        <v>348093.57524013403</v>
      </c>
      <c r="AH22" s="81">
        <v>917535.05769230984</v>
      </c>
      <c r="AI22" s="81">
        <v>6042962.5405433197</v>
      </c>
      <c r="AJ22" s="81">
        <v>6788152.9584296914</v>
      </c>
      <c r="AK22" s="81">
        <v>0</v>
      </c>
      <c r="AL22" s="81">
        <v>0</v>
      </c>
      <c r="AM22" s="81">
        <v>533945.07101589278</v>
      </c>
      <c r="AN22" s="81">
        <v>0</v>
      </c>
      <c r="AO22" s="81">
        <v>0</v>
      </c>
      <c r="AP22" s="82"/>
      <c r="AQ22" s="81">
        <v>22</v>
      </c>
      <c r="AR22" s="81">
        <v>6</v>
      </c>
      <c r="AS22" s="81">
        <v>0</v>
      </c>
      <c r="AT22" s="81">
        <v>0</v>
      </c>
      <c r="AU22" s="81">
        <v>0</v>
      </c>
      <c r="AV22" s="81">
        <v>3</v>
      </c>
      <c r="AW22" s="81" t="s">
        <v>564</v>
      </c>
      <c r="AX22" s="82"/>
      <c r="AY22" s="81">
        <v>149.18799999999999</v>
      </c>
      <c r="AZ22" s="81">
        <v>1175.31</v>
      </c>
      <c r="BA22" s="81">
        <v>0</v>
      </c>
      <c r="BB22" s="81">
        <v>0</v>
      </c>
      <c r="BC22" s="81">
        <v>0</v>
      </c>
      <c r="BD22" s="81">
        <v>516.75</v>
      </c>
      <c r="BE22" s="81" t="s">
        <v>564</v>
      </c>
      <c r="BF22" s="82"/>
      <c r="BG22" s="81">
        <v>0</v>
      </c>
      <c r="BH22" s="81">
        <v>0</v>
      </c>
      <c r="BI22" s="81">
        <v>3.95</v>
      </c>
      <c r="BJ22" s="81">
        <v>0</v>
      </c>
      <c r="BK22" s="81">
        <v>0</v>
      </c>
      <c r="BL22" s="81">
        <v>0</v>
      </c>
      <c r="BM22" s="82"/>
      <c r="BN22" s="81">
        <v>0</v>
      </c>
      <c r="BO22" s="81">
        <v>0</v>
      </c>
      <c r="BP22" s="81">
        <v>1</v>
      </c>
      <c r="BQ22" s="81">
        <v>0</v>
      </c>
      <c r="BR22" s="81">
        <v>0</v>
      </c>
      <c r="BS22" s="81">
        <v>0</v>
      </c>
      <c r="BT22"/>
      <c r="BU22" s="80">
        <v>3.95</v>
      </c>
      <c r="BV22" s="80">
        <v>0</v>
      </c>
      <c r="BW22" s="80">
        <v>0</v>
      </c>
      <c r="BX22" s="80">
        <v>0</v>
      </c>
      <c r="BY22" s="80">
        <v>0</v>
      </c>
      <c r="BZ22" s="80">
        <v>0</v>
      </c>
      <c r="CA22" s="80">
        <v>0</v>
      </c>
      <c r="CB22" s="80">
        <v>0</v>
      </c>
      <c r="CC22" s="80">
        <v>0</v>
      </c>
    </row>
    <row r="23" spans="1:81">
      <c r="A23" s="80" t="s">
        <v>1796</v>
      </c>
      <c r="B23" s="80">
        <v>49</v>
      </c>
      <c r="C23" s="80">
        <v>15</v>
      </c>
      <c r="D23" s="80">
        <v>3</v>
      </c>
      <c r="E23" s="80">
        <v>2018</v>
      </c>
      <c r="F23" s="80" t="s">
        <v>93</v>
      </c>
      <c r="G23" s="80" t="s">
        <v>1696</v>
      </c>
      <c r="H23" s="80" t="s">
        <v>1697</v>
      </c>
      <c r="I23" s="177"/>
      <c r="J23" s="81">
        <v>23.510524579887761</v>
      </c>
      <c r="K23" s="81">
        <v>0.49032339587196511</v>
      </c>
      <c r="L23" s="81">
        <v>6.1032943818049867</v>
      </c>
      <c r="M23" s="81">
        <v>5.1056484022613411</v>
      </c>
      <c r="N23" s="81">
        <v>8.5902110143933861</v>
      </c>
      <c r="O23" s="81">
        <v>4.1077320808939053</v>
      </c>
      <c r="P23" s="81">
        <v>6.5723421065531369</v>
      </c>
      <c r="Q23" s="81">
        <v>0.24179303885071785</v>
      </c>
      <c r="R23" s="81">
        <v>0</v>
      </c>
      <c r="S23" s="81">
        <v>0.28055181416699621</v>
      </c>
      <c r="T23" s="82"/>
      <c r="U23" s="81">
        <v>918208</v>
      </c>
      <c r="V23" s="81">
        <v>169</v>
      </c>
      <c r="W23" s="81">
        <v>142</v>
      </c>
      <c r="X23" s="81">
        <v>976</v>
      </c>
      <c r="Y23" s="81">
        <v>1793</v>
      </c>
      <c r="Z23" s="81">
        <v>2503</v>
      </c>
      <c r="AA23" s="81">
        <v>1375</v>
      </c>
      <c r="AB23" s="81">
        <v>3815</v>
      </c>
      <c r="AC23" s="81">
        <v>0</v>
      </c>
      <c r="AD23" s="81">
        <v>0.28055181416699621</v>
      </c>
      <c r="AE23" s="82"/>
      <c r="AF23" s="81">
        <v>7471709.770202239</v>
      </c>
      <c r="AG23" s="81">
        <v>314941.41399669292</v>
      </c>
      <c r="AH23" s="81">
        <v>864776.90477267315</v>
      </c>
      <c r="AI23" s="81">
        <v>6177142.0792828901</v>
      </c>
      <c r="AJ23" s="81">
        <v>6542437.0545107462</v>
      </c>
      <c r="AK23" s="81">
        <v>0</v>
      </c>
      <c r="AL23" s="81">
        <v>0</v>
      </c>
      <c r="AM23" s="81">
        <v>525138.98736494035</v>
      </c>
      <c r="AN23" s="81">
        <v>0</v>
      </c>
      <c r="AO23" s="81">
        <v>0</v>
      </c>
      <c r="AP23" s="82"/>
      <c r="AQ23" s="81">
        <v>24</v>
      </c>
      <c r="AR23" s="81">
        <v>6</v>
      </c>
      <c r="AS23" s="81">
        <v>0</v>
      </c>
      <c r="AT23" s="81">
        <v>0</v>
      </c>
      <c r="AU23" s="81">
        <v>0</v>
      </c>
      <c r="AV23" s="81">
        <v>3</v>
      </c>
      <c r="AW23" s="81" t="s">
        <v>564</v>
      </c>
      <c r="AX23" s="82"/>
      <c r="AY23" s="81">
        <v>166.78800000000001</v>
      </c>
      <c r="AZ23" s="81">
        <v>1175.1099999999999</v>
      </c>
      <c r="BA23" s="81">
        <v>0</v>
      </c>
      <c r="BB23" s="81">
        <v>0</v>
      </c>
      <c r="BC23" s="81">
        <v>0</v>
      </c>
      <c r="BD23" s="81">
        <v>510.75</v>
      </c>
      <c r="BE23" s="81" t="s">
        <v>564</v>
      </c>
      <c r="BF23" s="82"/>
      <c r="BG23" s="81">
        <v>0</v>
      </c>
      <c r="BH23" s="81">
        <v>0</v>
      </c>
      <c r="BI23" s="81">
        <v>3.802</v>
      </c>
      <c r="BJ23" s="81">
        <v>0</v>
      </c>
      <c r="BK23" s="81">
        <v>0</v>
      </c>
      <c r="BL23" s="81">
        <v>0</v>
      </c>
      <c r="BM23" s="82"/>
      <c r="BN23" s="81">
        <v>0</v>
      </c>
      <c r="BO23" s="81">
        <v>0</v>
      </c>
      <c r="BP23" s="81">
        <v>1</v>
      </c>
      <c r="BQ23" s="81">
        <v>0</v>
      </c>
      <c r="BR23" s="81">
        <v>0</v>
      </c>
      <c r="BS23" s="81">
        <v>0</v>
      </c>
      <c r="BT23"/>
      <c r="BU23" s="80">
        <v>3.802</v>
      </c>
      <c r="BV23" s="80">
        <v>0</v>
      </c>
      <c r="BW23" s="80">
        <v>0</v>
      </c>
      <c r="BX23" s="80">
        <v>0</v>
      </c>
      <c r="BY23" s="80">
        <v>0</v>
      </c>
      <c r="BZ23" s="80">
        <v>0</v>
      </c>
      <c r="CA23" s="80">
        <v>0</v>
      </c>
      <c r="CB23" s="80">
        <v>0</v>
      </c>
      <c r="CC23" s="80">
        <v>0</v>
      </c>
    </row>
    <row r="24" spans="1:81">
      <c r="A24" s="80" t="s">
        <v>1797</v>
      </c>
      <c r="B24" s="80">
        <v>50</v>
      </c>
      <c r="C24" s="80">
        <v>16</v>
      </c>
      <c r="D24" s="80">
        <v>3</v>
      </c>
      <c r="E24" s="80">
        <v>2019</v>
      </c>
      <c r="F24" s="80" t="s">
        <v>73</v>
      </c>
      <c r="G24" s="80" t="s">
        <v>1696</v>
      </c>
      <c r="H24" s="80" t="s">
        <v>1697</v>
      </c>
      <c r="I24" s="177"/>
      <c r="J24" s="81">
        <v>23.360692769371305</v>
      </c>
      <c r="K24" s="81">
        <v>0.45498400630012387</v>
      </c>
      <c r="L24" s="81">
        <v>6.1306392231469848</v>
      </c>
      <c r="M24" s="81">
        <v>4.5802302247614293</v>
      </c>
      <c r="N24" s="81">
        <v>8.7108514459919295</v>
      </c>
      <c r="O24" s="81">
        <v>4.0011594758041094</v>
      </c>
      <c r="P24" s="81">
        <v>5.7454041870302053</v>
      </c>
      <c r="Q24" s="81">
        <v>0.23313580832075087</v>
      </c>
      <c r="R24" s="81">
        <v>0</v>
      </c>
      <c r="S24" s="81">
        <v>0.25835901006710649</v>
      </c>
      <c r="T24" s="82"/>
      <c r="U24" s="81">
        <v>959753</v>
      </c>
      <c r="V24" s="81">
        <v>169</v>
      </c>
      <c r="W24" s="81">
        <v>142</v>
      </c>
      <c r="X24" s="81">
        <v>976</v>
      </c>
      <c r="Y24" s="81">
        <v>1796</v>
      </c>
      <c r="Z24" s="81">
        <v>2505</v>
      </c>
      <c r="AA24" s="81">
        <v>1193</v>
      </c>
      <c r="AB24" s="81">
        <v>3778</v>
      </c>
      <c r="AC24" s="81">
        <v>0</v>
      </c>
      <c r="AD24" s="81">
        <v>0.25835901006710649</v>
      </c>
      <c r="AE24" s="82"/>
      <c r="AF24" s="81">
        <v>7663464.6490709614</v>
      </c>
      <c r="AG24" s="81">
        <v>314848.15100524871</v>
      </c>
      <c r="AH24" s="81">
        <v>933700.74643281789</v>
      </c>
      <c r="AI24" s="81">
        <v>6053086.4408240812</v>
      </c>
      <c r="AJ24" s="81">
        <v>6665068.5816491852</v>
      </c>
      <c r="AK24" s="81">
        <v>0</v>
      </c>
      <c r="AL24" s="81">
        <v>0</v>
      </c>
      <c r="AM24" s="81">
        <v>514535.15923122707</v>
      </c>
      <c r="AN24" s="81">
        <v>0</v>
      </c>
      <c r="AO24" s="81">
        <v>0</v>
      </c>
      <c r="AP24" s="82"/>
      <c r="AQ24" s="81">
        <v>26</v>
      </c>
      <c r="AR24" s="81">
        <v>6</v>
      </c>
      <c r="AS24" s="81">
        <v>0</v>
      </c>
      <c r="AT24" s="81">
        <v>0</v>
      </c>
      <c r="AU24" s="81">
        <v>0</v>
      </c>
      <c r="AV24" s="81">
        <v>3</v>
      </c>
      <c r="AW24" s="81" t="s">
        <v>564</v>
      </c>
      <c r="AX24" s="82"/>
      <c r="AY24" s="81">
        <v>173.18799999999999</v>
      </c>
      <c r="AZ24" s="81">
        <v>1175.31</v>
      </c>
      <c r="BA24" s="81">
        <v>0</v>
      </c>
      <c r="BB24" s="81">
        <v>0</v>
      </c>
      <c r="BC24" s="81">
        <v>0</v>
      </c>
      <c r="BD24" s="81">
        <v>510.59199999999998</v>
      </c>
      <c r="BE24" s="81" t="s">
        <v>564</v>
      </c>
      <c r="BF24" s="82"/>
      <c r="BG24" s="81">
        <v>0</v>
      </c>
      <c r="BH24" s="81">
        <v>0</v>
      </c>
      <c r="BI24" s="81">
        <v>3.69</v>
      </c>
      <c r="BJ24" s="81">
        <v>0</v>
      </c>
      <c r="BK24" s="81">
        <v>0</v>
      </c>
      <c r="BL24" s="81">
        <v>0</v>
      </c>
      <c r="BM24" s="82"/>
      <c r="BN24" s="81">
        <v>0</v>
      </c>
      <c r="BO24" s="81">
        <v>0</v>
      </c>
      <c r="BP24" s="81">
        <v>1</v>
      </c>
      <c r="BQ24" s="81">
        <v>0</v>
      </c>
      <c r="BR24" s="81">
        <v>0</v>
      </c>
      <c r="BS24" s="81">
        <v>0</v>
      </c>
      <c r="BT24"/>
      <c r="BU24" s="80">
        <v>3.69</v>
      </c>
      <c r="BV24" s="80">
        <v>0</v>
      </c>
      <c r="BW24" s="80">
        <v>0</v>
      </c>
      <c r="BX24" s="80">
        <v>0</v>
      </c>
      <c r="BY24" s="80">
        <v>0</v>
      </c>
      <c r="BZ24" s="80">
        <v>0</v>
      </c>
      <c r="CA24" s="80">
        <v>0</v>
      </c>
      <c r="CB24" s="80">
        <v>0</v>
      </c>
      <c r="CC24" s="80">
        <v>0</v>
      </c>
    </row>
    <row r="25" spans="1:81">
      <c r="A25" s="80" t="s">
        <v>1798</v>
      </c>
      <c r="B25" s="80">
        <v>51</v>
      </c>
      <c r="C25" s="80">
        <v>17</v>
      </c>
      <c r="D25" s="80">
        <v>3</v>
      </c>
      <c r="E25" s="80">
        <v>2020</v>
      </c>
      <c r="F25" s="80" t="s">
        <v>218</v>
      </c>
      <c r="G25" s="80" t="s">
        <v>1696</v>
      </c>
      <c r="H25" s="80" t="s">
        <v>1697</v>
      </c>
      <c r="I25" s="177"/>
      <c r="J25" s="81">
        <v>22.527719346020131</v>
      </c>
      <c r="K25" s="81">
        <v>0.6489095616905286</v>
      </c>
      <c r="L25" s="81">
        <v>9.4746232088059781</v>
      </c>
      <c r="M25" s="81">
        <v>4.801880643825057</v>
      </c>
      <c r="N25" s="81">
        <v>8.0862319649393779</v>
      </c>
      <c r="O25" s="81">
        <v>3.4845903627236714</v>
      </c>
      <c r="P25" s="81">
        <v>6.1258338896699529</v>
      </c>
      <c r="Q25" s="81">
        <v>0.22140670730100365</v>
      </c>
      <c r="R25" s="81">
        <v>0</v>
      </c>
      <c r="S25" s="81">
        <v>0.2409433492188254</v>
      </c>
      <c r="T25" s="82"/>
      <c r="U25" s="81">
        <v>1049171</v>
      </c>
      <c r="V25" s="81">
        <v>223</v>
      </c>
      <c r="W25" s="81">
        <v>195</v>
      </c>
      <c r="X25" s="81">
        <v>1076</v>
      </c>
      <c r="Y25" s="81">
        <v>1819</v>
      </c>
      <c r="Z25" s="81">
        <v>2490</v>
      </c>
      <c r="AA25" s="81">
        <v>1382</v>
      </c>
      <c r="AB25" s="81">
        <v>3755</v>
      </c>
      <c r="AC25" s="81">
        <v>0</v>
      </c>
      <c r="AD25" s="81">
        <v>0.2409433492188254</v>
      </c>
      <c r="AE25" s="82"/>
      <c r="AF25" s="81">
        <v>8191830.0506444024</v>
      </c>
      <c r="AG25" s="81">
        <v>415756.74288540502</v>
      </c>
      <c r="AH25" s="81">
        <v>1389437.2737769783</v>
      </c>
      <c r="AI25" s="81">
        <v>6178049.4640772194</v>
      </c>
      <c r="AJ25" s="81">
        <v>6891498.3680893052</v>
      </c>
      <c r="AK25" s="81"/>
      <c r="AL25" s="81"/>
      <c r="AM25" s="81">
        <v>490069.21892013343</v>
      </c>
      <c r="AN25" s="81"/>
      <c r="AO25" s="81"/>
      <c r="AP25" s="82"/>
      <c r="AQ25" s="81">
        <v>27</v>
      </c>
      <c r="AR25" s="81">
        <v>6</v>
      </c>
      <c r="AS25" s="81">
        <v>0</v>
      </c>
      <c r="AT25" s="81">
        <v>0</v>
      </c>
      <c r="AU25" s="81">
        <v>0</v>
      </c>
      <c r="AV25" s="81">
        <v>3</v>
      </c>
      <c r="AW25" s="81">
        <v>0</v>
      </c>
      <c r="AX25" s="82"/>
      <c r="AY25" s="81">
        <v>178.68799999999999</v>
      </c>
      <c r="AZ25" s="81">
        <v>1175.31</v>
      </c>
      <c r="BA25" s="81">
        <v>0</v>
      </c>
      <c r="BB25" s="81">
        <v>0</v>
      </c>
      <c r="BC25" s="81">
        <v>0</v>
      </c>
      <c r="BD25" s="81">
        <v>510.59300000000002</v>
      </c>
      <c r="BE25" s="81">
        <v>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1701</v>
      </c>
      <c r="B26" s="80">
        <v>51</v>
      </c>
      <c r="C26" s="80">
        <v>18</v>
      </c>
      <c r="D26" s="80">
        <v>3</v>
      </c>
      <c r="E26" s="80">
        <v>2021</v>
      </c>
      <c r="F26" s="80" t="s">
        <v>75</v>
      </c>
      <c r="G26" s="174" t="s">
        <v>1696</v>
      </c>
      <c r="H26" s="80" t="s">
        <v>1697</v>
      </c>
      <c r="I26" s="177"/>
      <c r="J26" s="81">
        <v>23.38015854914493</v>
      </c>
      <c r="K26" s="81">
        <v>0.62508003412763247</v>
      </c>
      <c r="L26" s="81">
        <v>8.6464363865891762</v>
      </c>
      <c r="M26" s="81">
        <v>4.8500521248481308</v>
      </c>
      <c r="N26" s="81">
        <v>7.6051652010600437</v>
      </c>
      <c r="O26" s="81">
        <v>3.3827723275720296</v>
      </c>
      <c r="P26" s="81">
        <v>6.3315916331103974</v>
      </c>
      <c r="Q26" s="81">
        <v>0.22000615449639083</v>
      </c>
      <c r="R26" s="81">
        <v>0</v>
      </c>
      <c r="S26" s="81">
        <v>0.28022435270233981</v>
      </c>
      <c r="T26" s="82"/>
      <c r="U26" s="81">
        <v>1118196</v>
      </c>
      <c r="V26" s="81">
        <v>223</v>
      </c>
      <c r="W26" s="81">
        <v>195</v>
      </c>
      <c r="X26" s="81">
        <v>1076</v>
      </c>
      <c r="Y26" s="81">
        <v>1801</v>
      </c>
      <c r="Z26" s="81">
        <v>2489</v>
      </c>
      <c r="AA26" s="81">
        <v>1393</v>
      </c>
      <c r="AB26" s="81">
        <v>3687</v>
      </c>
      <c r="AC26" s="81">
        <v>0</v>
      </c>
      <c r="AD26" s="81">
        <v>0.28022435270233981</v>
      </c>
      <c r="AE26" s="82"/>
      <c r="AF26" s="81">
        <v>8564900.0486778766</v>
      </c>
      <c r="AG26" s="81">
        <v>422936.20923645608</v>
      </c>
      <c r="AH26" s="81">
        <v>1245711.3761618873</v>
      </c>
      <c r="AI26" s="81">
        <v>6741164.6772428267</v>
      </c>
      <c r="AJ26" s="81">
        <v>6649469.7601369424</v>
      </c>
      <c r="AK26" s="81">
        <v>0</v>
      </c>
      <c r="AL26" s="81">
        <v>0</v>
      </c>
      <c r="AM26" s="81">
        <v>483969.95434736938</v>
      </c>
      <c r="AN26" s="81">
        <v>0</v>
      </c>
      <c r="AO26" s="81">
        <v>0</v>
      </c>
      <c r="AP26" s="82"/>
      <c r="AQ26" s="81">
        <v>28</v>
      </c>
      <c r="AR26" s="81">
        <v>7</v>
      </c>
      <c r="AS26" s="81">
        <v>0</v>
      </c>
      <c r="AT26" s="81">
        <v>0</v>
      </c>
      <c r="AU26" s="81">
        <v>0</v>
      </c>
      <c r="AV26" s="81">
        <v>3</v>
      </c>
      <c r="AW26" s="81"/>
      <c r="AX26" s="82"/>
      <c r="AY26" s="81">
        <v>184.113</v>
      </c>
      <c r="AZ26" s="81">
        <v>1224.81</v>
      </c>
      <c r="BA26" s="81">
        <v>0</v>
      </c>
      <c r="BB26" s="81">
        <v>0</v>
      </c>
      <c r="BC26" s="81">
        <v>0</v>
      </c>
      <c r="BD26" s="81">
        <v>510.59300000000002</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1695</v>
      </c>
      <c r="B27" s="80">
        <v>51</v>
      </c>
      <c r="C27" s="80">
        <v>19</v>
      </c>
      <c r="D27" s="80">
        <v>3</v>
      </c>
      <c r="E27" s="80">
        <v>2022</v>
      </c>
      <c r="F27" s="80" t="s">
        <v>568</v>
      </c>
      <c r="G27" s="174" t="s">
        <v>1696</v>
      </c>
      <c r="H27" s="80" t="s">
        <v>1697</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28</v>
      </c>
      <c r="AR27" s="81">
        <v>7</v>
      </c>
      <c r="AS27" s="81">
        <v>0</v>
      </c>
      <c r="AT27" s="81">
        <v>0</v>
      </c>
      <c r="AU27" s="81">
        <v>0</v>
      </c>
      <c r="AV27" s="81">
        <v>3</v>
      </c>
      <c r="AW27" s="81"/>
      <c r="AX27" s="82"/>
      <c r="AY27" s="81">
        <v>184.113</v>
      </c>
      <c r="AZ27" s="81">
        <v>1224.81</v>
      </c>
      <c r="BA27" s="81">
        <v>0</v>
      </c>
      <c r="BB27" s="81">
        <v>0</v>
      </c>
      <c r="BC27" s="81">
        <v>0</v>
      </c>
      <c r="BD27" s="81">
        <v>510.59299999999996</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1799</v>
      </c>
      <c r="B28" s="80">
        <v>307</v>
      </c>
      <c r="C28" s="80">
        <v>1</v>
      </c>
      <c r="D28" s="80">
        <v>19</v>
      </c>
      <c r="E28" s="80">
        <v>1990</v>
      </c>
      <c r="F28" s="80" t="s">
        <v>562</v>
      </c>
      <c r="G28" s="80" t="s">
        <v>1800</v>
      </c>
      <c r="H28" s="80" t="s">
        <v>1801</v>
      </c>
      <c r="I28" s="177"/>
      <c r="J28" s="81">
        <v>6.9575229878846807</v>
      </c>
      <c r="K28" s="81">
        <v>0.95236407881513097</v>
      </c>
      <c r="L28" s="81">
        <v>5.61084068834269</v>
      </c>
      <c r="M28" s="81">
        <v>2.9711310669787565</v>
      </c>
      <c r="N28" s="81">
        <v>4.4617623115077407</v>
      </c>
      <c r="O28" s="81">
        <v>3.3697072587234329</v>
      </c>
      <c r="P28" s="81">
        <v>8.5498564781099642</v>
      </c>
      <c r="Q28" s="81">
        <v>0.40340950133425363</v>
      </c>
      <c r="R28" s="81">
        <v>0</v>
      </c>
      <c r="S28" s="81">
        <v>0.36716640331523381</v>
      </c>
      <c r="T28" s="82"/>
      <c r="U28" s="81">
        <v>240420</v>
      </c>
      <c r="V28" s="81">
        <v>323</v>
      </c>
      <c r="W28" s="81">
        <v>61</v>
      </c>
      <c r="X28" s="81">
        <v>1152</v>
      </c>
      <c r="Y28" s="81">
        <v>1925</v>
      </c>
      <c r="Z28" s="81">
        <v>1386</v>
      </c>
      <c r="AA28" s="81">
        <v>2076</v>
      </c>
      <c r="AB28" s="81">
        <v>6550</v>
      </c>
      <c r="AC28" s="81">
        <v>0</v>
      </c>
      <c r="AD28" s="81">
        <v>0.36716640331523381</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1802</v>
      </c>
      <c r="B29" s="80">
        <v>308</v>
      </c>
      <c r="C29" s="80">
        <v>2</v>
      </c>
      <c r="D29" s="80">
        <v>19</v>
      </c>
      <c r="E29" s="80">
        <v>2005</v>
      </c>
      <c r="F29" s="80" t="s">
        <v>565</v>
      </c>
      <c r="G29" s="80" t="s">
        <v>1800</v>
      </c>
      <c r="H29" s="80" t="s">
        <v>1801</v>
      </c>
      <c r="I29" s="177"/>
      <c r="J29" s="81">
        <v>10.107401896744543</v>
      </c>
      <c r="K29" s="81">
        <v>0.68659995564045062</v>
      </c>
      <c r="L29" s="81">
        <v>1.3300874439387431</v>
      </c>
      <c r="M29" s="81">
        <v>2.9194227678110316</v>
      </c>
      <c r="N29" s="81">
        <v>4.7254539303611311</v>
      </c>
      <c r="O29" s="81">
        <v>4.7545407459181366</v>
      </c>
      <c r="P29" s="81">
        <v>9.7757218596185247</v>
      </c>
      <c r="Q29" s="81">
        <v>0.30995077802304799</v>
      </c>
      <c r="R29" s="81">
        <v>0</v>
      </c>
      <c r="S29" s="81">
        <v>0</v>
      </c>
      <c r="T29" s="82"/>
      <c r="U29" s="81">
        <v>433484</v>
      </c>
      <c r="V29" s="81">
        <v>296</v>
      </c>
      <c r="W29" s="81">
        <v>13</v>
      </c>
      <c r="X29" s="81">
        <v>604</v>
      </c>
      <c r="Y29" s="81">
        <v>1862</v>
      </c>
      <c r="Z29" s="81">
        <v>2263</v>
      </c>
      <c r="AA29" s="81">
        <v>1944</v>
      </c>
      <c r="AB29" s="81">
        <v>5261</v>
      </c>
      <c r="AC29" s="81">
        <v>0</v>
      </c>
      <c r="AD29" s="81">
        <v>0</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1803</v>
      </c>
      <c r="B30" s="80">
        <v>309</v>
      </c>
      <c r="C30" s="80">
        <v>3</v>
      </c>
      <c r="D30" s="80">
        <v>19</v>
      </c>
      <c r="E30" s="80">
        <v>2006</v>
      </c>
      <c r="F30" s="80" t="s">
        <v>566</v>
      </c>
      <c r="G30" s="80" t="s">
        <v>1800</v>
      </c>
      <c r="H30" s="80" t="s">
        <v>1801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1804</v>
      </c>
      <c r="B31" s="80">
        <v>310</v>
      </c>
      <c r="C31" s="80">
        <v>4</v>
      </c>
      <c r="D31" s="80">
        <v>19</v>
      </c>
      <c r="E31" s="80">
        <v>2007</v>
      </c>
      <c r="F31" s="80" t="s">
        <v>567</v>
      </c>
      <c r="G31" s="80" t="s">
        <v>1800</v>
      </c>
      <c r="H31" s="80" t="s">
        <v>1801</v>
      </c>
      <c r="I31" s="177"/>
      <c r="J31" s="81">
        <v>8.6641483141004478</v>
      </c>
      <c r="K31" s="81">
        <v>0.84406904518034409</v>
      </c>
      <c r="L31" s="81">
        <v>2.6011879887642135</v>
      </c>
      <c r="M31" s="81">
        <v>3.7616771883760807</v>
      </c>
      <c r="N31" s="81">
        <v>5.0485433499070194</v>
      </c>
      <c r="O31" s="81">
        <v>4.510992999597474</v>
      </c>
      <c r="P31" s="81">
        <v>9.9525712488457927</v>
      </c>
      <c r="Q31" s="81">
        <v>0.31363512252031911</v>
      </c>
      <c r="R31" s="81">
        <v>0</v>
      </c>
      <c r="S31" s="81">
        <v>0</v>
      </c>
      <c r="T31" s="82"/>
      <c r="U31" s="81">
        <v>415141</v>
      </c>
      <c r="V31" s="81">
        <v>379</v>
      </c>
      <c r="W31" s="81">
        <v>29</v>
      </c>
      <c r="X31" s="81">
        <v>973</v>
      </c>
      <c r="Y31" s="81">
        <v>1828</v>
      </c>
      <c r="Z31" s="81">
        <v>2232</v>
      </c>
      <c r="AA31" s="81">
        <v>1949</v>
      </c>
      <c r="AB31" s="81">
        <v>5042</v>
      </c>
      <c r="AC31" s="81">
        <v>0</v>
      </c>
      <c r="AD31" s="81">
        <v>0</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1805</v>
      </c>
      <c r="B32" s="80">
        <v>311</v>
      </c>
      <c r="C32" s="80">
        <v>5</v>
      </c>
      <c r="D32" s="80">
        <v>19</v>
      </c>
      <c r="E32" s="80">
        <v>2008</v>
      </c>
      <c r="F32" s="80" t="s">
        <v>84</v>
      </c>
      <c r="G32" s="80" t="s">
        <v>1800</v>
      </c>
      <c r="H32" s="80" t="s">
        <v>1801</v>
      </c>
      <c r="I32" s="177"/>
      <c r="J32" s="81">
        <v>7.8259799904569407</v>
      </c>
      <c r="K32" s="81">
        <v>0.62373416511148683</v>
      </c>
      <c r="L32" s="81">
        <v>2.3006973378144022</v>
      </c>
      <c r="M32" s="81">
        <v>3.9458672278897886</v>
      </c>
      <c r="N32" s="81">
        <v>4.2722105725411188</v>
      </c>
      <c r="O32" s="81">
        <v>4.3931790883684467</v>
      </c>
      <c r="P32" s="81">
        <v>9.6606913219300612</v>
      </c>
      <c r="Q32" s="81">
        <v>0.30379122354848437</v>
      </c>
      <c r="R32" s="81">
        <v>0</v>
      </c>
      <c r="S32" s="81">
        <v>0</v>
      </c>
      <c r="T32" s="82"/>
      <c r="U32" s="81">
        <v>404748</v>
      </c>
      <c r="V32" s="81">
        <v>379</v>
      </c>
      <c r="W32" s="81">
        <v>29</v>
      </c>
      <c r="X32" s="81">
        <v>973</v>
      </c>
      <c r="Y32" s="81">
        <v>1830</v>
      </c>
      <c r="Z32" s="81">
        <v>2250</v>
      </c>
      <c r="AA32" s="81">
        <v>1894</v>
      </c>
      <c r="AB32" s="81">
        <v>4964</v>
      </c>
      <c r="AC32" s="81">
        <v>0</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1806</v>
      </c>
      <c r="B33" s="80">
        <v>312</v>
      </c>
      <c r="C33" s="80">
        <v>6</v>
      </c>
      <c r="D33" s="80">
        <v>19</v>
      </c>
      <c r="E33" s="80">
        <v>2009</v>
      </c>
      <c r="F33" s="80" t="s">
        <v>85</v>
      </c>
      <c r="G33" s="80" t="s">
        <v>1800</v>
      </c>
      <c r="H33" s="80" t="s">
        <v>1801</v>
      </c>
      <c r="I33" s="177"/>
      <c r="J33" s="81">
        <v>7.1716060199297562</v>
      </c>
      <c r="K33" s="81">
        <v>0.46951035059074181</v>
      </c>
      <c r="L33" s="81">
        <v>5.1884958749139924</v>
      </c>
      <c r="M33" s="81">
        <v>4.0509455529506333</v>
      </c>
      <c r="N33" s="81">
        <v>4.0399292696388338</v>
      </c>
      <c r="O33" s="81">
        <v>4.4587361017555835</v>
      </c>
      <c r="P33" s="81">
        <v>9.1320237424605519</v>
      </c>
      <c r="Q33" s="81">
        <v>0.28169698772222057</v>
      </c>
      <c r="R33" s="81">
        <v>0</v>
      </c>
      <c r="S33" s="81">
        <v>0</v>
      </c>
      <c r="T33" s="82"/>
      <c r="U33" s="81">
        <v>329210</v>
      </c>
      <c r="V33" s="81">
        <v>258</v>
      </c>
      <c r="W33" s="81">
        <v>89</v>
      </c>
      <c r="X33" s="81">
        <v>1043</v>
      </c>
      <c r="Y33" s="81">
        <v>1809</v>
      </c>
      <c r="Z33" s="81">
        <v>2254</v>
      </c>
      <c r="AA33" s="81">
        <v>1838</v>
      </c>
      <c r="AB33" s="81">
        <v>4832</v>
      </c>
      <c r="AC33" s="81">
        <v>0</v>
      </c>
      <c r="AD33" s="81">
        <v>0</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1807</v>
      </c>
      <c r="B34" s="80">
        <v>313</v>
      </c>
      <c r="C34" s="80">
        <v>7</v>
      </c>
      <c r="D34" s="80">
        <v>19</v>
      </c>
      <c r="E34" s="80">
        <v>2010</v>
      </c>
      <c r="F34" s="80" t="s">
        <v>86</v>
      </c>
      <c r="G34" s="80" t="s">
        <v>1800</v>
      </c>
      <c r="H34" s="80" t="s">
        <v>1801</v>
      </c>
      <c r="I34" s="177"/>
      <c r="J34" s="81">
        <v>7.8896030631727356</v>
      </c>
      <c r="K34" s="81">
        <v>0.51323245588493016</v>
      </c>
      <c r="L34" s="81">
        <v>4.7101863115864813</v>
      </c>
      <c r="M34" s="81">
        <v>4.3252351939985259</v>
      </c>
      <c r="N34" s="81">
        <v>4.8704341402324935</v>
      </c>
      <c r="O34" s="81">
        <v>4.4637100054517909</v>
      </c>
      <c r="P34" s="81">
        <v>9.3353511625514347</v>
      </c>
      <c r="Q34" s="81">
        <v>0.28802258913010109</v>
      </c>
      <c r="R34" s="81">
        <v>0</v>
      </c>
      <c r="S34" s="81">
        <v>0</v>
      </c>
      <c r="T34" s="82"/>
      <c r="U34" s="81">
        <v>384854</v>
      </c>
      <c r="V34" s="81">
        <v>258</v>
      </c>
      <c r="W34" s="81">
        <v>89</v>
      </c>
      <c r="X34" s="81">
        <v>1043</v>
      </c>
      <c r="Y34" s="81">
        <v>1804</v>
      </c>
      <c r="Z34" s="81">
        <v>2267</v>
      </c>
      <c r="AA34" s="81">
        <v>1832</v>
      </c>
      <c r="AB34" s="81">
        <v>4734</v>
      </c>
      <c r="AC34" s="81">
        <v>0</v>
      </c>
      <c r="AD34" s="81">
        <v>0</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1808</v>
      </c>
      <c r="B35" s="80">
        <v>314</v>
      </c>
      <c r="C35" s="80">
        <v>8</v>
      </c>
      <c r="D35" s="80">
        <v>19</v>
      </c>
      <c r="E35" s="80">
        <v>2011</v>
      </c>
      <c r="F35" s="80" t="s">
        <v>87</v>
      </c>
      <c r="G35" s="80" t="s">
        <v>1800</v>
      </c>
      <c r="H35" s="80" t="s">
        <v>1801</v>
      </c>
      <c r="I35" s="177"/>
      <c r="J35" s="81">
        <v>4.2802058918656707</v>
      </c>
      <c r="K35" s="81">
        <v>0.62706719581840342</v>
      </c>
      <c r="L35" s="81">
        <v>4.8132695086731605</v>
      </c>
      <c r="M35" s="81">
        <v>5.7602159865177898</v>
      </c>
      <c r="N35" s="81">
        <v>6.0687140065481913</v>
      </c>
      <c r="O35" s="81">
        <v>4.3167654149737187</v>
      </c>
      <c r="P35" s="81">
        <v>8.8527904379403015</v>
      </c>
      <c r="Q35" s="81">
        <v>0.32289043086279889</v>
      </c>
      <c r="R35" s="81">
        <v>0</v>
      </c>
      <c r="S35" s="81">
        <v>0</v>
      </c>
      <c r="T35" s="82"/>
      <c r="U35" s="81">
        <v>190065</v>
      </c>
      <c r="V35" s="81">
        <v>258</v>
      </c>
      <c r="W35" s="81">
        <v>89</v>
      </c>
      <c r="X35" s="81">
        <v>1043</v>
      </c>
      <c r="Y35" s="81">
        <v>1778</v>
      </c>
      <c r="Z35" s="81">
        <v>2240</v>
      </c>
      <c r="AA35" s="81">
        <v>1789</v>
      </c>
      <c r="AB35" s="81">
        <v>4601</v>
      </c>
      <c r="AC35" s="81">
        <v>0</v>
      </c>
      <c r="AD35" s="81">
        <v>0</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1809</v>
      </c>
      <c r="B36" s="80">
        <v>315</v>
      </c>
      <c r="C36" s="80">
        <v>9</v>
      </c>
      <c r="D36" s="80">
        <v>19</v>
      </c>
      <c r="E36" s="80">
        <v>2012</v>
      </c>
      <c r="F36" s="80" t="s">
        <v>88</v>
      </c>
      <c r="G36" s="80" t="s">
        <v>1800</v>
      </c>
      <c r="H36" s="80" t="s">
        <v>1801</v>
      </c>
      <c r="I36" s="177"/>
      <c r="J36" s="81">
        <v>2.2237883714924513</v>
      </c>
      <c r="K36" s="81">
        <v>0.60844791480954741</v>
      </c>
      <c r="L36" s="81">
        <v>4.8026737531216455</v>
      </c>
      <c r="M36" s="81">
        <v>6.4048767661863808</v>
      </c>
      <c r="N36" s="81">
        <v>6.2142522967622336</v>
      </c>
      <c r="O36" s="81">
        <v>4.2560284838454248</v>
      </c>
      <c r="P36" s="81">
        <v>8.8135804720075672</v>
      </c>
      <c r="Q36" s="81">
        <v>0.34456047629618852</v>
      </c>
      <c r="R36" s="81">
        <v>0</v>
      </c>
      <c r="S36" s="81">
        <v>0</v>
      </c>
      <c r="T36" s="82"/>
      <c r="U36" s="81">
        <v>103726</v>
      </c>
      <c r="V36" s="81">
        <v>258</v>
      </c>
      <c r="W36" s="81">
        <v>89</v>
      </c>
      <c r="X36" s="81">
        <v>1043</v>
      </c>
      <c r="Y36" s="81">
        <v>1769</v>
      </c>
      <c r="Z36" s="81">
        <v>2226</v>
      </c>
      <c r="AA36" s="81">
        <v>1771</v>
      </c>
      <c r="AB36" s="81">
        <v>4519</v>
      </c>
      <c r="AC36" s="81">
        <v>0</v>
      </c>
      <c r="AD36" s="81">
        <v>0</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1810</v>
      </c>
      <c r="B37" s="80">
        <v>316</v>
      </c>
      <c r="C37" s="80">
        <v>10</v>
      </c>
      <c r="D37" s="80">
        <v>19</v>
      </c>
      <c r="E37" s="80">
        <v>2013</v>
      </c>
      <c r="F37" s="80" t="s">
        <v>89</v>
      </c>
      <c r="G37" s="80" t="s">
        <v>1800</v>
      </c>
      <c r="H37" s="80" t="s">
        <v>1801</v>
      </c>
      <c r="I37" s="177"/>
      <c r="J37" s="81">
        <v>3.6982642797107164</v>
      </c>
      <c r="K37" s="81">
        <v>0.50969851171473446</v>
      </c>
      <c r="L37" s="81">
        <v>4.2320300830823898</v>
      </c>
      <c r="M37" s="81">
        <v>5.5245435613579428</v>
      </c>
      <c r="N37" s="81">
        <v>6.5604505105470112</v>
      </c>
      <c r="O37" s="81">
        <v>4.1107311476727713</v>
      </c>
      <c r="P37" s="81">
        <v>8.7918400946685669</v>
      </c>
      <c r="Q37" s="81">
        <v>0.34562757143855805</v>
      </c>
      <c r="R37" s="81">
        <v>0</v>
      </c>
      <c r="S37" s="81">
        <v>0</v>
      </c>
      <c r="T37" s="82"/>
      <c r="U37" s="81">
        <v>156949</v>
      </c>
      <c r="V37" s="81">
        <v>258</v>
      </c>
      <c r="W37" s="81">
        <v>89</v>
      </c>
      <c r="X37" s="81">
        <v>1043</v>
      </c>
      <c r="Y37" s="81">
        <v>1769</v>
      </c>
      <c r="Z37" s="81">
        <v>2246</v>
      </c>
      <c r="AA37" s="81">
        <v>1760</v>
      </c>
      <c r="AB37" s="81">
        <v>4468</v>
      </c>
      <c r="AC37" s="81">
        <v>0</v>
      </c>
      <c r="AD37" s="81">
        <v>0</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1811</v>
      </c>
      <c r="B38" s="80">
        <v>317</v>
      </c>
      <c r="C38" s="80">
        <v>11</v>
      </c>
      <c r="D38" s="80">
        <v>19</v>
      </c>
      <c r="E38" s="80">
        <v>2014</v>
      </c>
      <c r="F38" s="80" t="s">
        <v>90</v>
      </c>
      <c r="G38" s="80" t="s">
        <v>1800</v>
      </c>
      <c r="H38" s="80" t="s">
        <v>1801</v>
      </c>
      <c r="I38" s="177"/>
      <c r="J38" s="81">
        <v>3.5669755876331699</v>
      </c>
      <c r="K38" s="81">
        <v>0.48098288402987149</v>
      </c>
      <c r="L38" s="81">
        <v>4.7479110960934463</v>
      </c>
      <c r="M38" s="81">
        <v>4.8436364209602569</v>
      </c>
      <c r="N38" s="81">
        <v>6.263648538535552</v>
      </c>
      <c r="O38" s="81">
        <v>3.8839298016163375</v>
      </c>
      <c r="P38" s="81">
        <v>8.8375672011546076</v>
      </c>
      <c r="Q38" s="81">
        <v>0.3253795848683716</v>
      </c>
      <c r="R38" s="81">
        <v>0</v>
      </c>
      <c r="S38" s="81">
        <v>0</v>
      </c>
      <c r="T38" s="82"/>
      <c r="U38" s="81">
        <v>160387</v>
      </c>
      <c r="V38" s="81">
        <v>211</v>
      </c>
      <c r="W38" s="81">
        <v>118</v>
      </c>
      <c r="X38" s="81">
        <v>945</v>
      </c>
      <c r="Y38" s="81">
        <v>1751</v>
      </c>
      <c r="Z38" s="81">
        <v>2235</v>
      </c>
      <c r="AA38" s="81">
        <v>1760</v>
      </c>
      <c r="AB38" s="81">
        <v>4384</v>
      </c>
      <c r="AC38" s="81">
        <v>0</v>
      </c>
      <c r="AD38" s="81">
        <v>0</v>
      </c>
      <c r="AE38" s="82"/>
      <c r="AF38" s="81">
        <v>2811078.5446503097</v>
      </c>
      <c r="AG38" s="81">
        <v>382631.78451909771</v>
      </c>
      <c r="AH38" s="81">
        <v>725620.74437711108</v>
      </c>
      <c r="AI38" s="81">
        <v>5691468.0634786002</v>
      </c>
      <c r="AJ38" s="81">
        <v>8348042.1752235098</v>
      </c>
      <c r="AK38" s="81">
        <v>0</v>
      </c>
      <c r="AL38" s="81">
        <v>0</v>
      </c>
      <c r="AM38" s="81">
        <v>601857.68894558225</v>
      </c>
      <c r="AN38" s="81">
        <v>0</v>
      </c>
      <c r="AO38" s="81">
        <v>0</v>
      </c>
      <c r="AP38" s="82"/>
      <c r="AQ38" s="81">
        <v>192</v>
      </c>
      <c r="AR38" s="81">
        <v>18</v>
      </c>
      <c r="AS38" s="81">
        <v>0</v>
      </c>
      <c r="AT38" s="81">
        <v>3</v>
      </c>
      <c r="AU38" s="81">
        <v>0</v>
      </c>
      <c r="AV38" s="81">
        <v>0</v>
      </c>
      <c r="AW38" s="81" t="s">
        <v>564</v>
      </c>
      <c r="AX38" s="82"/>
      <c r="AY38" s="81">
        <v>982.89799999999991</v>
      </c>
      <c r="AZ38" s="81">
        <v>302.89999999999998</v>
      </c>
      <c r="BA38" s="81">
        <v>0</v>
      </c>
      <c r="BB38" s="81">
        <v>1135</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1812</v>
      </c>
      <c r="B39" s="80">
        <v>318</v>
      </c>
      <c r="C39" s="80">
        <v>12</v>
      </c>
      <c r="D39" s="80">
        <v>19</v>
      </c>
      <c r="E39" s="80">
        <v>2015</v>
      </c>
      <c r="F39" s="80" t="s">
        <v>91</v>
      </c>
      <c r="G39" s="80" t="s">
        <v>1800</v>
      </c>
      <c r="H39" s="80" t="s">
        <v>1801</v>
      </c>
      <c r="I39" s="177"/>
      <c r="J39" s="81">
        <v>3.9568102390393318</v>
      </c>
      <c r="K39" s="81">
        <v>0.45485370334759917</v>
      </c>
      <c r="L39" s="81">
        <v>5.5700318981313961</v>
      </c>
      <c r="M39" s="81">
        <v>5.5920542609098511</v>
      </c>
      <c r="N39" s="81">
        <v>5.3264963182220004</v>
      </c>
      <c r="O39" s="81">
        <v>3.8210482728357476</v>
      </c>
      <c r="P39" s="81">
        <v>8.7239136462397529</v>
      </c>
      <c r="Q39" s="81">
        <v>0.30683260383098304</v>
      </c>
      <c r="R39" s="81">
        <v>0</v>
      </c>
      <c r="S39" s="81">
        <v>0</v>
      </c>
      <c r="T39" s="82"/>
      <c r="U39" s="81">
        <v>201167</v>
      </c>
      <c r="V39" s="81">
        <v>211</v>
      </c>
      <c r="W39" s="81">
        <v>118</v>
      </c>
      <c r="X39" s="81">
        <v>945</v>
      </c>
      <c r="Y39" s="81">
        <v>1710</v>
      </c>
      <c r="Z39" s="81">
        <v>2220</v>
      </c>
      <c r="AA39" s="81">
        <v>1736</v>
      </c>
      <c r="AB39" s="81">
        <v>4223</v>
      </c>
      <c r="AC39" s="81">
        <v>0</v>
      </c>
      <c r="AD39" s="81">
        <v>0</v>
      </c>
      <c r="AE39" s="82"/>
      <c r="AF39" s="81">
        <v>3400003.2663288699</v>
      </c>
      <c r="AG39" s="81">
        <v>352857.67153323191</v>
      </c>
      <c r="AH39" s="81">
        <v>791615.34262596257</v>
      </c>
      <c r="AI39" s="81">
        <v>5748154.0025266372</v>
      </c>
      <c r="AJ39" s="81">
        <v>8207866.2809486678</v>
      </c>
      <c r="AK39" s="81">
        <v>0</v>
      </c>
      <c r="AL39" s="81">
        <v>0</v>
      </c>
      <c r="AM39" s="81">
        <v>578744.43518126709</v>
      </c>
      <c r="AN39" s="81">
        <v>0</v>
      </c>
      <c r="AO39" s="81">
        <v>0</v>
      </c>
      <c r="AP39" s="82"/>
      <c r="AQ39" s="81">
        <v>195</v>
      </c>
      <c r="AR39" s="81">
        <v>20</v>
      </c>
      <c r="AS39" s="81">
        <v>0</v>
      </c>
      <c r="AT39" s="81">
        <v>3</v>
      </c>
      <c r="AU39" s="81">
        <v>0</v>
      </c>
      <c r="AV39" s="81">
        <v>0</v>
      </c>
      <c r="AW39" s="81" t="s">
        <v>564</v>
      </c>
      <c r="AX39" s="82"/>
      <c r="AY39" s="81">
        <v>1008.198</v>
      </c>
      <c r="AZ39" s="81">
        <v>344.4</v>
      </c>
      <c r="BA39" s="81">
        <v>0</v>
      </c>
      <c r="BB39" s="81">
        <v>1135</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1813</v>
      </c>
      <c r="B40" s="80">
        <v>319</v>
      </c>
      <c r="C40" s="80">
        <v>13</v>
      </c>
      <c r="D40" s="80">
        <v>19</v>
      </c>
      <c r="E40" s="80">
        <v>2016</v>
      </c>
      <c r="F40" s="80" t="s">
        <v>92</v>
      </c>
      <c r="G40" s="80" t="s">
        <v>1800</v>
      </c>
      <c r="H40" s="80" t="s">
        <v>1801</v>
      </c>
      <c r="I40" s="177"/>
      <c r="J40" s="81">
        <v>3.2889562571336604</v>
      </c>
      <c r="K40" s="81">
        <v>0.43925393019354919</v>
      </c>
      <c r="L40" s="81">
        <v>5.8868126682547794</v>
      </c>
      <c r="M40" s="81">
        <v>3.9493081658487745</v>
      </c>
      <c r="N40" s="81">
        <v>4.6109092744609068</v>
      </c>
      <c r="O40" s="81">
        <v>3.8290569109179313</v>
      </c>
      <c r="P40" s="81">
        <v>8.6436663206940185</v>
      </c>
      <c r="Q40" s="81">
        <v>0.29545377250201332</v>
      </c>
      <c r="R40" s="81">
        <v>0</v>
      </c>
      <c r="S40" s="81">
        <v>0</v>
      </c>
      <c r="T40" s="82"/>
      <c r="U40" s="81">
        <v>194542</v>
      </c>
      <c r="V40" s="81">
        <v>211</v>
      </c>
      <c r="W40" s="81">
        <v>118</v>
      </c>
      <c r="X40" s="81">
        <v>945</v>
      </c>
      <c r="Y40" s="81">
        <v>1718</v>
      </c>
      <c r="Z40" s="81">
        <v>2252</v>
      </c>
      <c r="AA40" s="81">
        <v>1779</v>
      </c>
      <c r="AB40" s="81">
        <v>4183</v>
      </c>
      <c r="AC40" s="81">
        <v>0</v>
      </c>
      <c r="AD40" s="81">
        <v>0</v>
      </c>
      <c r="AE40" s="82"/>
      <c r="AF40" s="81">
        <v>2886384.9136534398</v>
      </c>
      <c r="AG40" s="81">
        <v>334232.5869708407</v>
      </c>
      <c r="AH40" s="81">
        <v>670805.38350940926</v>
      </c>
      <c r="AI40" s="81">
        <v>5863804.7716963226</v>
      </c>
      <c r="AJ40" s="81">
        <v>7141317.9929855643</v>
      </c>
      <c r="AK40" s="81">
        <v>0</v>
      </c>
      <c r="AL40" s="81">
        <v>0</v>
      </c>
      <c r="AM40" s="81">
        <v>573707.97176944534</v>
      </c>
      <c r="AN40" s="81">
        <v>0</v>
      </c>
      <c r="AO40" s="81">
        <v>0</v>
      </c>
      <c r="AP40" s="82"/>
      <c r="AQ40" s="81">
        <v>204</v>
      </c>
      <c r="AR40" s="81">
        <v>21</v>
      </c>
      <c r="AS40" s="81">
        <v>0</v>
      </c>
      <c r="AT40" s="81">
        <v>3</v>
      </c>
      <c r="AU40" s="81">
        <v>0</v>
      </c>
      <c r="AV40" s="81">
        <v>0</v>
      </c>
      <c r="AW40" s="81" t="s">
        <v>564</v>
      </c>
      <c r="AX40" s="82"/>
      <c r="AY40" s="81">
        <v>1072.6980000000001</v>
      </c>
      <c r="AZ40" s="81">
        <v>393.9</v>
      </c>
      <c r="BA40" s="81">
        <v>0</v>
      </c>
      <c r="BB40" s="81">
        <v>1135</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1814</v>
      </c>
      <c r="B41" s="80">
        <v>320</v>
      </c>
      <c r="C41" s="80">
        <v>14</v>
      </c>
      <c r="D41" s="80">
        <v>19</v>
      </c>
      <c r="E41" s="80">
        <v>2017</v>
      </c>
      <c r="F41" s="80" t="s">
        <v>71</v>
      </c>
      <c r="G41" s="80" t="s">
        <v>1800</v>
      </c>
      <c r="H41" s="80" t="s">
        <v>1801</v>
      </c>
      <c r="I41" s="177"/>
      <c r="J41" s="81">
        <v>2.399721497638637</v>
      </c>
      <c r="K41" s="81">
        <v>0.43523245100939156</v>
      </c>
      <c r="L41" s="81">
        <v>5.0638914285360785</v>
      </c>
      <c r="M41" s="81">
        <v>3.3501355999338873</v>
      </c>
      <c r="N41" s="81">
        <v>4.7835679359651389</v>
      </c>
      <c r="O41" s="81">
        <v>3.803371859615591</v>
      </c>
      <c r="P41" s="81">
        <v>8.5502882317693576</v>
      </c>
      <c r="Q41" s="81">
        <v>0.28146701518451817</v>
      </c>
      <c r="R41" s="81">
        <v>0</v>
      </c>
      <c r="S41" s="81">
        <v>0</v>
      </c>
      <c r="T41" s="82"/>
      <c r="U41" s="81">
        <v>152453</v>
      </c>
      <c r="V41" s="81">
        <v>211</v>
      </c>
      <c r="W41" s="81">
        <v>118</v>
      </c>
      <c r="X41" s="81">
        <v>945</v>
      </c>
      <c r="Y41" s="81">
        <v>1720</v>
      </c>
      <c r="Z41" s="81">
        <v>2274</v>
      </c>
      <c r="AA41" s="81">
        <v>1771</v>
      </c>
      <c r="AB41" s="81">
        <v>4121</v>
      </c>
      <c r="AC41" s="81">
        <v>0</v>
      </c>
      <c r="AD41" s="81">
        <v>0</v>
      </c>
      <c r="AE41" s="82"/>
      <c r="AF41" s="81">
        <v>2145929.6758674802</v>
      </c>
      <c r="AG41" s="81">
        <v>338881.59190460149</v>
      </c>
      <c r="AH41" s="81">
        <v>741620.94536344311</v>
      </c>
      <c r="AI41" s="81">
        <v>5385046.4722100059</v>
      </c>
      <c r="AJ41" s="81">
        <v>8001279.5670883982</v>
      </c>
      <c r="AK41" s="81">
        <v>0</v>
      </c>
      <c r="AL41" s="81">
        <v>0</v>
      </c>
      <c r="AM41" s="81">
        <v>566088.92144494329</v>
      </c>
      <c r="AN41" s="81">
        <v>0</v>
      </c>
      <c r="AO41" s="81">
        <v>0</v>
      </c>
      <c r="AP41" s="82"/>
      <c r="AQ41" s="81">
        <v>207</v>
      </c>
      <c r="AR41" s="81">
        <v>22</v>
      </c>
      <c r="AS41" s="81">
        <v>0</v>
      </c>
      <c r="AT41" s="81">
        <v>4</v>
      </c>
      <c r="AU41" s="81">
        <v>0</v>
      </c>
      <c r="AV41" s="81">
        <v>0</v>
      </c>
      <c r="AW41" s="81" t="s">
        <v>564</v>
      </c>
      <c r="AX41" s="82"/>
      <c r="AY41" s="81">
        <v>1092.8979999999999</v>
      </c>
      <c r="AZ41" s="81">
        <v>443.4</v>
      </c>
      <c r="BA41" s="81">
        <v>0</v>
      </c>
      <c r="BB41" s="81">
        <v>1184.9000000000001</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1815</v>
      </c>
      <c r="B42" s="80">
        <v>321</v>
      </c>
      <c r="C42" s="80">
        <v>15</v>
      </c>
      <c r="D42" s="80">
        <v>19</v>
      </c>
      <c r="E42" s="80">
        <v>2018</v>
      </c>
      <c r="F42" s="80" t="s">
        <v>93</v>
      </c>
      <c r="G42" s="80" t="s">
        <v>1800</v>
      </c>
      <c r="H42" s="80" t="s">
        <v>1801</v>
      </c>
      <c r="I42" s="177"/>
      <c r="J42" s="81">
        <v>2.2917506707414614</v>
      </c>
      <c r="K42" s="81">
        <v>0.37510975975610278</v>
      </c>
      <c r="L42" s="81">
        <v>4.5061086215183241</v>
      </c>
      <c r="M42" s="81">
        <v>3.2322225693654949</v>
      </c>
      <c r="N42" s="81">
        <v>3.185860462048796</v>
      </c>
      <c r="O42" s="81">
        <v>3.7565316552801229</v>
      </c>
      <c r="P42" s="81">
        <v>8.4173777815564179</v>
      </c>
      <c r="Q42" s="81">
        <v>0.25624357957364413</v>
      </c>
      <c r="R42" s="81">
        <v>0</v>
      </c>
      <c r="S42" s="81">
        <v>0</v>
      </c>
      <c r="T42" s="82"/>
      <c r="U42" s="81">
        <v>150345</v>
      </c>
      <c r="V42" s="81">
        <v>211</v>
      </c>
      <c r="W42" s="81">
        <v>118</v>
      </c>
      <c r="X42" s="81">
        <v>945</v>
      </c>
      <c r="Y42" s="81">
        <v>1712</v>
      </c>
      <c r="Z42" s="81">
        <v>2289</v>
      </c>
      <c r="AA42" s="81">
        <v>1761</v>
      </c>
      <c r="AB42" s="81">
        <v>4043</v>
      </c>
      <c r="AC42" s="81">
        <v>0</v>
      </c>
      <c r="AD42" s="81">
        <v>0</v>
      </c>
      <c r="AE42" s="82"/>
      <c r="AF42" s="81">
        <v>2214013.6619131961</v>
      </c>
      <c r="AG42" s="81">
        <v>298583.40013920341</v>
      </c>
      <c r="AH42" s="81">
        <v>687360.80801972328</v>
      </c>
      <c r="AI42" s="81">
        <v>5502039.8654671181</v>
      </c>
      <c r="AJ42" s="81">
        <v>6722449.3549679033</v>
      </c>
      <c r="AK42" s="81">
        <v>0</v>
      </c>
      <c r="AL42" s="81">
        <v>0</v>
      </c>
      <c r="AM42" s="81">
        <v>556523.4406071963</v>
      </c>
      <c r="AN42" s="81">
        <v>0</v>
      </c>
      <c r="AO42" s="81">
        <v>0</v>
      </c>
      <c r="AP42" s="82"/>
      <c r="AQ42" s="81">
        <v>213</v>
      </c>
      <c r="AR42" s="81">
        <v>23</v>
      </c>
      <c r="AS42" s="81">
        <v>0</v>
      </c>
      <c r="AT42" s="81">
        <v>4</v>
      </c>
      <c r="AU42" s="81">
        <v>0</v>
      </c>
      <c r="AV42" s="81">
        <v>0</v>
      </c>
      <c r="AW42" s="81" t="s">
        <v>564</v>
      </c>
      <c r="AX42" s="82"/>
      <c r="AY42" s="81">
        <v>1137.8879999999999</v>
      </c>
      <c r="AZ42" s="81">
        <v>454</v>
      </c>
      <c r="BA42" s="81">
        <v>0</v>
      </c>
      <c r="BB42" s="81">
        <v>1185</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1816</v>
      </c>
      <c r="B43" s="80">
        <v>322</v>
      </c>
      <c r="C43" s="80">
        <v>16</v>
      </c>
      <c r="D43" s="80">
        <v>19</v>
      </c>
      <c r="E43" s="80">
        <v>2019</v>
      </c>
      <c r="F43" s="80" t="s">
        <v>73</v>
      </c>
      <c r="G43" s="80" t="s">
        <v>1800</v>
      </c>
      <c r="H43" s="80" t="s">
        <v>1801</v>
      </c>
      <c r="I43" s="177"/>
      <c r="J43" s="81">
        <v>2.1510281097586352</v>
      </c>
      <c r="K43" s="81">
        <v>0.35286317382914584</v>
      </c>
      <c r="L43" s="81">
        <v>4.5772270149211849</v>
      </c>
      <c r="M43" s="81">
        <v>3.6197392447349777</v>
      </c>
      <c r="N43" s="81">
        <v>3.2479070527827907</v>
      </c>
      <c r="O43" s="81">
        <v>3.6162175861159698</v>
      </c>
      <c r="P43" s="81">
        <v>8.3460062498938363</v>
      </c>
      <c r="Q43" s="81">
        <v>0.24411997292665177</v>
      </c>
      <c r="R43" s="81">
        <v>0</v>
      </c>
      <c r="S43" s="81">
        <v>0</v>
      </c>
      <c r="T43" s="82"/>
      <c r="U43" s="81">
        <v>139818</v>
      </c>
      <c r="V43" s="81">
        <v>211</v>
      </c>
      <c r="W43" s="81">
        <v>118</v>
      </c>
      <c r="X43" s="81">
        <v>945</v>
      </c>
      <c r="Y43" s="81">
        <v>1690</v>
      </c>
      <c r="Z43" s="81">
        <v>2264</v>
      </c>
      <c r="AA43" s="81">
        <v>1733</v>
      </c>
      <c r="AB43" s="81">
        <v>3956</v>
      </c>
      <c r="AC43" s="81">
        <v>0</v>
      </c>
      <c r="AD43" s="81">
        <v>0</v>
      </c>
      <c r="AE43" s="82"/>
      <c r="AF43" s="81">
        <v>1856003.1677490871</v>
      </c>
      <c r="AG43" s="81">
        <v>289179.24352204672</v>
      </c>
      <c r="AH43" s="81">
        <v>748315.4950442299</v>
      </c>
      <c r="AI43" s="81">
        <v>5437295.7220910601</v>
      </c>
      <c r="AJ43" s="81">
        <v>6613897.0159594147</v>
      </c>
      <c r="AK43" s="81">
        <v>0</v>
      </c>
      <c r="AL43" s="81">
        <v>0</v>
      </c>
      <c r="AM43" s="81">
        <v>538777.41924794449</v>
      </c>
      <c r="AN43" s="81">
        <v>0</v>
      </c>
      <c r="AO43" s="81">
        <v>0</v>
      </c>
      <c r="AP43" s="82"/>
      <c r="AQ43" s="81">
        <v>218</v>
      </c>
      <c r="AR43" s="81">
        <v>25</v>
      </c>
      <c r="AS43" s="81">
        <v>0</v>
      </c>
      <c r="AT43" s="81">
        <v>4</v>
      </c>
      <c r="AU43" s="81">
        <v>0</v>
      </c>
      <c r="AV43" s="81">
        <v>0</v>
      </c>
      <c r="AW43" s="81" t="s">
        <v>564</v>
      </c>
      <c r="AX43" s="82"/>
      <c r="AY43" s="81">
        <v>1184.518</v>
      </c>
      <c r="AZ43" s="81">
        <v>514.69999999999993</v>
      </c>
      <c r="BA43" s="81">
        <v>0</v>
      </c>
      <c r="BB43" s="81">
        <v>1184.9000000000001</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1817</v>
      </c>
      <c r="B44" s="80">
        <v>323</v>
      </c>
      <c r="C44" s="80">
        <v>17</v>
      </c>
      <c r="D44" s="80">
        <v>19</v>
      </c>
      <c r="E44" s="80">
        <v>2020</v>
      </c>
      <c r="F44" s="80" t="s">
        <v>218</v>
      </c>
      <c r="G44" s="80" t="s">
        <v>1800</v>
      </c>
      <c r="H44" s="80" t="s">
        <v>1801</v>
      </c>
      <c r="I44" s="177"/>
      <c r="J44" s="81">
        <v>2.4095515064664021</v>
      </c>
      <c r="K44" s="81">
        <v>0.27783790769927874</v>
      </c>
      <c r="L44" s="81">
        <v>3.2258524310534464</v>
      </c>
      <c r="M44" s="81">
        <v>3.2472669339450837</v>
      </c>
      <c r="N44" s="81">
        <v>3.5683869756543274</v>
      </c>
      <c r="O44" s="81">
        <v>3.1613211363023188</v>
      </c>
      <c r="P44" s="81">
        <v>8.0052503652271607</v>
      </c>
      <c r="Q44" s="81">
        <v>0.22665442952464929</v>
      </c>
      <c r="R44" s="81">
        <v>0</v>
      </c>
      <c r="S44" s="81">
        <v>0</v>
      </c>
      <c r="T44" s="82"/>
      <c r="U44" s="81">
        <v>170020</v>
      </c>
      <c r="V44" s="81">
        <v>145</v>
      </c>
      <c r="W44" s="81">
        <v>78</v>
      </c>
      <c r="X44" s="81">
        <v>890</v>
      </c>
      <c r="Y44" s="81">
        <v>1668</v>
      </c>
      <c r="Z44" s="81">
        <v>2259</v>
      </c>
      <c r="AA44" s="81">
        <v>1806</v>
      </c>
      <c r="AB44" s="81">
        <v>3844</v>
      </c>
      <c r="AC44" s="81">
        <v>0</v>
      </c>
      <c r="AD44" s="81">
        <v>0</v>
      </c>
      <c r="AE44" s="82"/>
      <c r="AF44" s="81">
        <v>2079759.684231312</v>
      </c>
      <c r="AG44" s="81">
        <v>207176.88293464968</v>
      </c>
      <c r="AH44" s="81">
        <v>541086.84108267864</v>
      </c>
      <c r="AI44" s="81">
        <v>4779419.2732989304</v>
      </c>
      <c r="AJ44" s="81">
        <v>7337464.0869121123</v>
      </c>
      <c r="AK44" s="81"/>
      <c r="AL44" s="81"/>
      <c r="AM44" s="81">
        <v>501684.70773075713</v>
      </c>
      <c r="AN44" s="81"/>
      <c r="AO44" s="81"/>
      <c r="AP44" s="82"/>
      <c r="AQ44" s="81">
        <v>222</v>
      </c>
      <c r="AR44" s="81">
        <v>25</v>
      </c>
      <c r="AS44" s="81">
        <v>0</v>
      </c>
      <c r="AT44" s="81">
        <v>4</v>
      </c>
      <c r="AU44" s="81">
        <v>0</v>
      </c>
      <c r="AV44" s="81">
        <v>0</v>
      </c>
      <c r="AW44" s="81">
        <v>0</v>
      </c>
      <c r="AX44" s="82"/>
      <c r="AY44" s="81">
        <v>1213.6179999999999</v>
      </c>
      <c r="AZ44" s="81">
        <v>514.70000000000005</v>
      </c>
      <c r="BA44" s="81">
        <v>0</v>
      </c>
      <c r="BB44" s="81">
        <v>1184.9000000000001</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1818</v>
      </c>
      <c r="B45" s="80">
        <v>323</v>
      </c>
      <c r="C45" s="80">
        <v>18</v>
      </c>
      <c r="D45" s="80">
        <v>19</v>
      </c>
      <c r="E45" s="80">
        <v>2021</v>
      </c>
      <c r="F45" s="80" t="s">
        <v>75</v>
      </c>
      <c r="G45" s="174" t="s">
        <v>1800</v>
      </c>
      <c r="H45" s="80" t="s">
        <v>1801</v>
      </c>
      <c r="I45" s="177"/>
      <c r="J45" s="81">
        <v>2.3227396290520264</v>
      </c>
      <c r="K45" s="81">
        <v>0.27888153039287844</v>
      </c>
      <c r="L45" s="81">
        <v>2.9685085625197551</v>
      </c>
      <c r="M45" s="81">
        <v>2.9380712844493289</v>
      </c>
      <c r="N45" s="81">
        <v>2.7964421172185316</v>
      </c>
      <c r="O45" s="81">
        <v>3.0688227865237616</v>
      </c>
      <c r="P45" s="81">
        <v>8.1769801492933283</v>
      </c>
      <c r="Q45" s="81">
        <v>0.22233331479618992</v>
      </c>
      <c r="R45" s="81">
        <v>0</v>
      </c>
      <c r="S45" s="81">
        <v>0</v>
      </c>
      <c r="T45" s="82"/>
      <c r="U45" s="81">
        <v>185908</v>
      </c>
      <c r="V45" s="81">
        <v>145</v>
      </c>
      <c r="W45" s="81">
        <v>78</v>
      </c>
      <c r="X45" s="81">
        <v>890</v>
      </c>
      <c r="Y45" s="81">
        <v>1644</v>
      </c>
      <c r="Z45" s="81">
        <v>2258</v>
      </c>
      <c r="AA45" s="81">
        <v>1799</v>
      </c>
      <c r="AB45" s="81">
        <v>3726</v>
      </c>
      <c r="AC45" s="81">
        <v>0</v>
      </c>
      <c r="AD45" s="81">
        <v>0</v>
      </c>
      <c r="AE45" s="82"/>
      <c r="AF45" s="81">
        <v>2077080.5363440523</v>
      </c>
      <c r="AG45" s="81">
        <v>220795.64152014875</v>
      </c>
      <c r="AH45" s="81">
        <v>494654.4520115903</v>
      </c>
      <c r="AI45" s="81">
        <v>5237967.9762440668</v>
      </c>
      <c r="AJ45" s="81">
        <v>6691005.5455303583</v>
      </c>
      <c r="AK45" s="81">
        <v>0</v>
      </c>
      <c r="AL45" s="81">
        <v>0</v>
      </c>
      <c r="AM45" s="81">
        <v>489089.24597187369</v>
      </c>
      <c r="AN45" s="81">
        <v>0</v>
      </c>
      <c r="AO45" s="81">
        <v>0</v>
      </c>
      <c r="AP45" s="82"/>
      <c r="AQ45" s="81">
        <v>222</v>
      </c>
      <c r="AR45" s="81">
        <v>25</v>
      </c>
      <c r="AS45" s="81">
        <v>0</v>
      </c>
      <c r="AT45" s="81">
        <v>4</v>
      </c>
      <c r="AU45" s="81">
        <v>0</v>
      </c>
      <c r="AV45" s="81">
        <v>0</v>
      </c>
      <c r="AW45" s="81"/>
      <c r="AX45" s="82"/>
      <c r="AY45" s="81">
        <v>1215.4179999999999</v>
      </c>
      <c r="AZ45" s="81">
        <v>514.70000000000005</v>
      </c>
      <c r="BA45" s="81">
        <v>0</v>
      </c>
      <c r="BB45" s="81">
        <v>1184.9000000000001</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1819</v>
      </c>
      <c r="B46" s="80">
        <v>323</v>
      </c>
      <c r="C46" s="80">
        <v>19</v>
      </c>
      <c r="D46" s="80">
        <v>19</v>
      </c>
      <c r="E46" s="80">
        <v>2022</v>
      </c>
      <c r="F46" s="80" t="s">
        <v>568</v>
      </c>
      <c r="G46" s="174" t="s">
        <v>1800</v>
      </c>
      <c r="H46" s="80" t="s">
        <v>1801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224</v>
      </c>
      <c r="AR46" s="81">
        <v>25</v>
      </c>
      <c r="AS46" s="81">
        <v>0</v>
      </c>
      <c r="AT46" s="81">
        <v>5</v>
      </c>
      <c r="AU46" s="81">
        <v>0</v>
      </c>
      <c r="AV46" s="81">
        <v>0</v>
      </c>
      <c r="AW46" s="81"/>
      <c r="AX46" s="82"/>
      <c r="AY46" s="81">
        <v>1234.288</v>
      </c>
      <c r="AZ46" s="81">
        <v>514.70000000000005</v>
      </c>
      <c r="BA46" s="81">
        <v>0</v>
      </c>
      <c r="BB46" s="81">
        <v>15692</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1820</v>
      </c>
      <c r="B47" s="80">
        <v>273</v>
      </c>
      <c r="C47" s="80">
        <v>1</v>
      </c>
      <c r="D47" s="80">
        <v>17</v>
      </c>
      <c r="E47" s="80">
        <v>1990</v>
      </c>
      <c r="F47" s="80" t="s">
        <v>562</v>
      </c>
      <c r="G47" s="80" t="s">
        <v>1669</v>
      </c>
      <c r="H47" s="80" t="s">
        <v>1670</v>
      </c>
      <c r="I47" s="177"/>
      <c r="J47" s="81">
        <v>31.102897442143572</v>
      </c>
      <c r="K47" s="81">
        <v>2.3282492572269642</v>
      </c>
      <c r="L47" s="81">
        <v>2.6503617316120338</v>
      </c>
      <c r="M47" s="81">
        <v>3.9812030131044258</v>
      </c>
      <c r="N47" s="81">
        <v>12.10697637117501</v>
      </c>
      <c r="O47" s="81">
        <v>4.9937797326247697</v>
      </c>
      <c r="P47" s="81">
        <v>3.9495724289534953</v>
      </c>
      <c r="Q47" s="81">
        <v>0.49955030004918027</v>
      </c>
      <c r="R47" s="81">
        <v>0</v>
      </c>
      <c r="S47" s="81">
        <v>0.4067899079938912</v>
      </c>
      <c r="T47" s="82"/>
      <c r="U47" s="81">
        <v>873259</v>
      </c>
      <c r="V47" s="81">
        <v>426</v>
      </c>
      <c r="W47" s="81">
        <v>31</v>
      </c>
      <c r="X47" s="81">
        <v>1335</v>
      </c>
      <c r="Y47" s="81">
        <v>2590</v>
      </c>
      <c r="Z47" s="81">
        <v>2054</v>
      </c>
      <c r="AA47" s="81">
        <v>959</v>
      </c>
      <c r="AB47" s="81">
        <v>8111</v>
      </c>
      <c r="AC47" s="81">
        <v>0</v>
      </c>
      <c r="AD47" s="81">
        <v>0.4067899079938912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1821</v>
      </c>
      <c r="B48" s="80">
        <v>274</v>
      </c>
      <c r="C48" s="80">
        <v>2</v>
      </c>
      <c r="D48" s="80">
        <v>17</v>
      </c>
      <c r="E48" s="80">
        <v>2005</v>
      </c>
      <c r="F48" s="80" t="s">
        <v>565</v>
      </c>
      <c r="G48" s="80" t="s">
        <v>1669</v>
      </c>
      <c r="H48" s="80" t="s">
        <v>1670</v>
      </c>
      <c r="I48" s="177"/>
      <c r="J48" s="81">
        <v>14.078086652436919</v>
      </c>
      <c r="K48" s="81">
        <v>0.96381804258352599</v>
      </c>
      <c r="L48" s="81">
        <v>3.2658078688267547</v>
      </c>
      <c r="M48" s="81">
        <v>5.6897561765400146</v>
      </c>
      <c r="N48" s="81">
        <v>12.188640235825766</v>
      </c>
      <c r="O48" s="81">
        <v>5.5613209697062782</v>
      </c>
      <c r="P48" s="81">
        <v>4.0128734794113079</v>
      </c>
      <c r="Q48" s="81">
        <v>0.348186485100972</v>
      </c>
      <c r="R48" s="81">
        <v>0</v>
      </c>
      <c r="S48" s="81">
        <v>0.70613970913822866</v>
      </c>
      <c r="T48" s="82"/>
      <c r="U48" s="81">
        <v>434807</v>
      </c>
      <c r="V48" s="81">
        <v>294</v>
      </c>
      <c r="W48" s="81">
        <v>29</v>
      </c>
      <c r="X48" s="81">
        <v>924</v>
      </c>
      <c r="Y48" s="81">
        <v>2485</v>
      </c>
      <c r="Z48" s="81">
        <v>2647</v>
      </c>
      <c r="AA48" s="81">
        <v>798</v>
      </c>
      <c r="AB48" s="81">
        <v>5910</v>
      </c>
      <c r="AC48" s="81">
        <v>0</v>
      </c>
      <c r="AD48" s="81">
        <v>0.70613970913822866</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1822</v>
      </c>
      <c r="B49" s="80">
        <v>275</v>
      </c>
      <c r="C49" s="80">
        <v>3</v>
      </c>
      <c r="D49" s="80">
        <v>17</v>
      </c>
      <c r="E49" s="80">
        <v>2006</v>
      </c>
      <c r="F49" s="80" t="s">
        <v>566</v>
      </c>
      <c r="G49" s="80" t="s">
        <v>1669</v>
      </c>
      <c r="H49" s="80" t="s">
        <v>1670</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1823</v>
      </c>
      <c r="B50" s="80">
        <v>276</v>
      </c>
      <c r="C50" s="80">
        <v>4</v>
      </c>
      <c r="D50" s="80">
        <v>17</v>
      </c>
      <c r="E50" s="80">
        <v>2007</v>
      </c>
      <c r="F50" s="80" t="s">
        <v>567</v>
      </c>
      <c r="G50" s="80" t="s">
        <v>1669</v>
      </c>
      <c r="H50" s="80" t="s">
        <v>1670</v>
      </c>
      <c r="I50" s="177"/>
      <c r="J50" s="81">
        <v>11.997455187461663</v>
      </c>
      <c r="K50" s="81">
        <v>0.98582597811763906</v>
      </c>
      <c r="L50" s="81">
        <v>2.0517204143770478</v>
      </c>
      <c r="M50" s="81">
        <v>5.8993992273151106</v>
      </c>
      <c r="N50" s="81">
        <v>11.84845290439929</v>
      </c>
      <c r="O50" s="81">
        <v>5.0829513413923157</v>
      </c>
      <c r="P50" s="81">
        <v>3.9217930831778181</v>
      </c>
      <c r="Q50" s="81">
        <v>0.34517280739096601</v>
      </c>
      <c r="R50" s="81">
        <v>0</v>
      </c>
      <c r="S50" s="81">
        <v>0.44536395596172734</v>
      </c>
      <c r="T50" s="82"/>
      <c r="U50" s="81">
        <v>393999</v>
      </c>
      <c r="V50" s="81">
        <v>328</v>
      </c>
      <c r="W50" s="81">
        <v>25</v>
      </c>
      <c r="X50" s="81">
        <v>1200</v>
      </c>
      <c r="Y50" s="81">
        <v>2422</v>
      </c>
      <c r="Z50" s="81">
        <v>2515</v>
      </c>
      <c r="AA50" s="81">
        <v>768</v>
      </c>
      <c r="AB50" s="81">
        <v>5549</v>
      </c>
      <c r="AC50" s="81">
        <v>0</v>
      </c>
      <c r="AD50" s="81">
        <v>0.44536395596172734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1824</v>
      </c>
      <c r="B51" s="80">
        <v>277</v>
      </c>
      <c r="C51" s="80">
        <v>5</v>
      </c>
      <c r="D51" s="80">
        <v>17</v>
      </c>
      <c r="E51" s="80">
        <v>2008</v>
      </c>
      <c r="F51" s="80" t="s">
        <v>84</v>
      </c>
      <c r="G51" s="80" t="s">
        <v>1669</v>
      </c>
      <c r="H51" s="80" t="s">
        <v>1670</v>
      </c>
      <c r="I51" s="177"/>
      <c r="J51" s="81">
        <v>10.703907340784985</v>
      </c>
      <c r="K51" s="81">
        <v>0.86521753818202474</v>
      </c>
      <c r="L51" s="81">
        <v>1.771583141927221</v>
      </c>
      <c r="M51" s="81">
        <v>6.9028683670860733</v>
      </c>
      <c r="N51" s="81">
        <v>11.869112494254987</v>
      </c>
      <c r="O51" s="81">
        <v>4.8188293289303674</v>
      </c>
      <c r="P51" s="81">
        <v>3.8051086199365503</v>
      </c>
      <c r="Q51" s="81">
        <v>0.33035153600215927</v>
      </c>
      <c r="R51" s="81">
        <v>0</v>
      </c>
      <c r="S51" s="81">
        <v>0.54909771422465625</v>
      </c>
      <c r="T51" s="82"/>
      <c r="U51" s="81">
        <v>369337</v>
      </c>
      <c r="V51" s="81">
        <v>328</v>
      </c>
      <c r="W51" s="81">
        <v>25</v>
      </c>
      <c r="X51" s="81">
        <v>1200</v>
      </c>
      <c r="Y51" s="81">
        <v>2394</v>
      </c>
      <c r="Z51" s="81">
        <v>2468</v>
      </c>
      <c r="AA51" s="81">
        <v>746</v>
      </c>
      <c r="AB51" s="81">
        <v>5398</v>
      </c>
      <c r="AC51" s="81">
        <v>0</v>
      </c>
      <c r="AD51" s="81">
        <v>0.54909771422465625</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1825</v>
      </c>
      <c r="B52" s="80">
        <v>278</v>
      </c>
      <c r="C52" s="80">
        <v>6</v>
      </c>
      <c r="D52" s="80">
        <v>17</v>
      </c>
      <c r="E52" s="80">
        <v>2009</v>
      </c>
      <c r="F52" s="80" t="s">
        <v>85</v>
      </c>
      <c r="G52" s="80" t="s">
        <v>1669</v>
      </c>
      <c r="H52" s="80" t="s">
        <v>1670</v>
      </c>
      <c r="I52" s="177"/>
      <c r="J52" s="81">
        <v>9.7856563302601902</v>
      </c>
      <c r="K52" s="81">
        <v>0.69566872989557094</v>
      </c>
      <c r="L52" s="81">
        <v>1.4841479030593987</v>
      </c>
      <c r="M52" s="81">
        <v>5.3565449762756971</v>
      </c>
      <c r="N52" s="81">
        <v>10.160659906272308</v>
      </c>
      <c r="O52" s="81">
        <v>4.854364859675333</v>
      </c>
      <c r="P52" s="81">
        <v>3.7362795725409872</v>
      </c>
      <c r="Q52" s="81">
        <v>0.30915544823901814</v>
      </c>
      <c r="R52" s="81">
        <v>0</v>
      </c>
      <c r="S52" s="81">
        <v>0.55022010661215959</v>
      </c>
      <c r="T52" s="82"/>
      <c r="U52" s="81">
        <v>340982</v>
      </c>
      <c r="V52" s="81">
        <v>323</v>
      </c>
      <c r="W52" s="81">
        <v>24</v>
      </c>
      <c r="X52" s="81">
        <v>1176</v>
      </c>
      <c r="Y52" s="81">
        <v>2386</v>
      </c>
      <c r="Z52" s="81">
        <v>2454</v>
      </c>
      <c r="AA52" s="81">
        <v>752</v>
      </c>
      <c r="AB52" s="81">
        <v>5303</v>
      </c>
      <c r="AC52" s="81">
        <v>0</v>
      </c>
      <c r="AD52" s="81">
        <v>0.55022010661215959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1826</v>
      </c>
      <c r="B53" s="80">
        <v>279</v>
      </c>
      <c r="C53" s="80">
        <v>7</v>
      </c>
      <c r="D53" s="80">
        <v>17</v>
      </c>
      <c r="E53" s="80">
        <v>2010</v>
      </c>
      <c r="F53" s="80" t="s">
        <v>86</v>
      </c>
      <c r="G53" s="80" t="s">
        <v>1669</v>
      </c>
      <c r="H53" s="80" t="s">
        <v>1670</v>
      </c>
      <c r="I53" s="177"/>
      <c r="J53" s="81">
        <v>6.4250601086429224</v>
      </c>
      <c r="K53" s="81">
        <v>0.72551724867760237</v>
      </c>
      <c r="L53" s="81">
        <v>1.3511715948999039</v>
      </c>
      <c r="M53" s="81">
        <v>4.7948548195320919</v>
      </c>
      <c r="N53" s="81">
        <v>9.8230194697755966</v>
      </c>
      <c r="O53" s="81">
        <v>4.8279739450232872</v>
      </c>
      <c r="P53" s="81">
        <v>3.7096810296601763</v>
      </c>
      <c r="Q53" s="81">
        <v>0.31150732073217524</v>
      </c>
      <c r="R53" s="81">
        <v>0</v>
      </c>
      <c r="S53" s="81">
        <v>0.48976744757381457</v>
      </c>
      <c r="T53" s="82"/>
      <c r="U53" s="81">
        <v>250617</v>
      </c>
      <c r="V53" s="81">
        <v>323</v>
      </c>
      <c r="W53" s="81">
        <v>24</v>
      </c>
      <c r="X53" s="81">
        <v>1176</v>
      </c>
      <c r="Y53" s="81">
        <v>2346</v>
      </c>
      <c r="Z53" s="81">
        <v>2452</v>
      </c>
      <c r="AA53" s="81">
        <v>728</v>
      </c>
      <c r="AB53" s="81">
        <v>5120</v>
      </c>
      <c r="AC53" s="81">
        <v>0</v>
      </c>
      <c r="AD53" s="81">
        <v>0.48976744757381457</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1827</v>
      </c>
      <c r="B54" s="80">
        <v>280</v>
      </c>
      <c r="C54" s="80">
        <v>8</v>
      </c>
      <c r="D54" s="80">
        <v>17</v>
      </c>
      <c r="E54" s="80">
        <v>2011</v>
      </c>
      <c r="F54" s="80" t="s">
        <v>87</v>
      </c>
      <c r="G54" s="80" t="s">
        <v>1669</v>
      </c>
      <c r="H54" s="80" t="s">
        <v>1670</v>
      </c>
      <c r="I54" s="177"/>
      <c r="J54" s="81">
        <v>9.0179162737629017</v>
      </c>
      <c r="K54" s="81">
        <v>1.0165846163735814</v>
      </c>
      <c r="L54" s="81">
        <v>1.2607415509451829</v>
      </c>
      <c r="M54" s="81">
        <v>6.0572496839613734</v>
      </c>
      <c r="N54" s="81">
        <v>11.687680932711837</v>
      </c>
      <c r="O54" s="81">
        <v>4.6328143114271523</v>
      </c>
      <c r="P54" s="81">
        <v>3.41443566359911</v>
      </c>
      <c r="Q54" s="81">
        <v>0.3484353378034768</v>
      </c>
      <c r="R54" s="81">
        <v>0</v>
      </c>
      <c r="S54" s="81">
        <v>0.52074820696724622</v>
      </c>
      <c r="T54" s="82"/>
      <c r="U54" s="81">
        <v>331281</v>
      </c>
      <c r="V54" s="81">
        <v>323</v>
      </c>
      <c r="W54" s="81">
        <v>24</v>
      </c>
      <c r="X54" s="81">
        <v>1176</v>
      </c>
      <c r="Y54" s="81">
        <v>2319</v>
      </c>
      <c r="Z54" s="81">
        <v>2404</v>
      </c>
      <c r="AA54" s="81">
        <v>690</v>
      </c>
      <c r="AB54" s="81">
        <v>4965</v>
      </c>
      <c r="AC54" s="81">
        <v>0</v>
      </c>
      <c r="AD54" s="81">
        <v>0.52074820696724622</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1828</v>
      </c>
      <c r="B55" s="80">
        <v>281</v>
      </c>
      <c r="C55" s="80">
        <v>9</v>
      </c>
      <c r="D55" s="80">
        <v>17</v>
      </c>
      <c r="E55" s="80">
        <v>2012</v>
      </c>
      <c r="F55" s="80" t="s">
        <v>88</v>
      </c>
      <c r="G55" s="80" t="s">
        <v>1669</v>
      </c>
      <c r="H55" s="80" t="s">
        <v>1670</v>
      </c>
      <c r="I55" s="177"/>
      <c r="J55" s="81">
        <v>9.1145856326390948</v>
      </c>
      <c r="K55" s="81">
        <v>1.1452218877969464</v>
      </c>
      <c r="L55" s="81">
        <v>1.2720507357528421</v>
      </c>
      <c r="M55" s="81">
        <v>7.5230848615569288</v>
      </c>
      <c r="N55" s="81">
        <v>12.761520938494897</v>
      </c>
      <c r="O55" s="81">
        <v>4.5906219181100019</v>
      </c>
      <c r="P55" s="81">
        <v>3.2994939881089875</v>
      </c>
      <c r="Q55" s="81">
        <v>0.36934077167044416</v>
      </c>
      <c r="R55" s="81">
        <v>0</v>
      </c>
      <c r="S55" s="81">
        <v>0.63967115175679823</v>
      </c>
      <c r="T55" s="82"/>
      <c r="U55" s="81">
        <v>320815</v>
      </c>
      <c r="V55" s="81">
        <v>323</v>
      </c>
      <c r="W55" s="81">
        <v>24</v>
      </c>
      <c r="X55" s="81">
        <v>1176</v>
      </c>
      <c r="Y55" s="81">
        <v>2305</v>
      </c>
      <c r="Z55" s="81">
        <v>2401</v>
      </c>
      <c r="AA55" s="81">
        <v>663</v>
      </c>
      <c r="AB55" s="81">
        <v>4844</v>
      </c>
      <c r="AC55" s="81">
        <v>0</v>
      </c>
      <c r="AD55" s="81">
        <v>0.63967115175679823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1829</v>
      </c>
      <c r="B56" s="80">
        <v>282</v>
      </c>
      <c r="C56" s="80">
        <v>10</v>
      </c>
      <c r="D56" s="80">
        <v>17</v>
      </c>
      <c r="E56" s="80">
        <v>2013</v>
      </c>
      <c r="F56" s="80" t="s">
        <v>89</v>
      </c>
      <c r="G56" s="80" t="s">
        <v>1669</v>
      </c>
      <c r="H56" s="80" t="s">
        <v>1670</v>
      </c>
      <c r="I56" s="177"/>
      <c r="J56" s="81">
        <v>10.983104332063931</v>
      </c>
      <c r="K56" s="81">
        <v>0.94652979657777703</v>
      </c>
      <c r="L56" s="81">
        <v>1.1233211029333003</v>
      </c>
      <c r="M56" s="81">
        <v>6.9966487846740897</v>
      </c>
      <c r="N56" s="81">
        <v>12.281762267778483</v>
      </c>
      <c r="O56" s="81">
        <v>4.4291938456670108</v>
      </c>
      <c r="P56" s="81">
        <v>3.3468936724022385</v>
      </c>
      <c r="Q56" s="81">
        <v>0.37107776638110179</v>
      </c>
      <c r="R56" s="81">
        <v>0</v>
      </c>
      <c r="S56" s="81">
        <v>0.62268034671870964</v>
      </c>
      <c r="T56" s="82"/>
      <c r="U56" s="81">
        <v>393621</v>
      </c>
      <c r="V56" s="81">
        <v>323</v>
      </c>
      <c r="W56" s="81">
        <v>24</v>
      </c>
      <c r="X56" s="81">
        <v>1176</v>
      </c>
      <c r="Y56" s="81">
        <v>2289</v>
      </c>
      <c r="Z56" s="81">
        <v>2420</v>
      </c>
      <c r="AA56" s="81">
        <v>670</v>
      </c>
      <c r="AB56" s="81">
        <v>4797</v>
      </c>
      <c r="AC56" s="81">
        <v>0</v>
      </c>
      <c r="AD56" s="81">
        <v>0.62268034671870964</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1830</v>
      </c>
      <c r="B57" s="80">
        <v>283</v>
      </c>
      <c r="C57" s="80">
        <v>11</v>
      </c>
      <c r="D57" s="80">
        <v>17</v>
      </c>
      <c r="E57" s="80">
        <v>2014</v>
      </c>
      <c r="F57" s="80" t="s">
        <v>90</v>
      </c>
      <c r="G57" s="80" t="s">
        <v>1669</v>
      </c>
      <c r="H57" s="80" t="s">
        <v>1670</v>
      </c>
      <c r="I57" s="177"/>
      <c r="J57" s="81">
        <v>11.83648321735626</v>
      </c>
      <c r="K57" s="81">
        <v>0.94772075524541899</v>
      </c>
      <c r="L57" s="81">
        <v>3.6223918926756729</v>
      </c>
      <c r="M57" s="81">
        <v>6.5897208880875491</v>
      </c>
      <c r="N57" s="81">
        <v>12.95366793967602</v>
      </c>
      <c r="O57" s="81">
        <v>4.1220051406863325</v>
      </c>
      <c r="P57" s="81">
        <v>3.2387675254231372</v>
      </c>
      <c r="Q57" s="81">
        <v>0.34653222667664846</v>
      </c>
      <c r="R57" s="81">
        <v>0</v>
      </c>
      <c r="S57" s="81">
        <v>0.73912740383650843</v>
      </c>
      <c r="T57" s="82"/>
      <c r="U57" s="81">
        <v>471129</v>
      </c>
      <c r="V57" s="81">
        <v>281</v>
      </c>
      <c r="W57" s="81">
        <v>79</v>
      </c>
      <c r="X57" s="81">
        <v>1053</v>
      </c>
      <c r="Y57" s="81">
        <v>2280</v>
      </c>
      <c r="Z57" s="81">
        <v>2372</v>
      </c>
      <c r="AA57" s="81">
        <v>645</v>
      </c>
      <c r="AB57" s="81">
        <v>4669</v>
      </c>
      <c r="AC57" s="81">
        <v>0</v>
      </c>
      <c r="AD57" s="81">
        <v>0.73912740383650843</v>
      </c>
      <c r="AE57" s="82"/>
      <c r="AF57" s="81">
        <v>3836946.8473221092</v>
      </c>
      <c r="AG57" s="81">
        <v>665010.57477413653</v>
      </c>
      <c r="AH57" s="81">
        <v>589182.41543053067</v>
      </c>
      <c r="AI57" s="81">
        <v>6934440.6859965129</v>
      </c>
      <c r="AJ57" s="81">
        <v>9806224.9939929079</v>
      </c>
      <c r="AK57" s="81">
        <v>0</v>
      </c>
      <c r="AL57" s="81">
        <v>0</v>
      </c>
      <c r="AM57" s="81">
        <v>640983.93012931675</v>
      </c>
      <c r="AN57" s="81">
        <v>0</v>
      </c>
      <c r="AO57" s="81">
        <v>0</v>
      </c>
      <c r="AP57" s="82"/>
      <c r="AQ57" s="81">
        <v>6</v>
      </c>
      <c r="AR57" s="81">
        <v>0</v>
      </c>
      <c r="AS57" s="81">
        <v>0</v>
      </c>
      <c r="AT57" s="81">
        <v>0</v>
      </c>
      <c r="AU57" s="81">
        <v>0</v>
      </c>
      <c r="AV57" s="81">
        <v>0</v>
      </c>
      <c r="AW57" s="81" t="s">
        <v>564</v>
      </c>
      <c r="AX57" s="82"/>
      <c r="AY57" s="81">
        <v>26.332000000000001</v>
      </c>
      <c r="AZ57" s="81">
        <v>0</v>
      </c>
      <c r="BA57" s="81">
        <v>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1831</v>
      </c>
      <c r="B58" s="80">
        <v>284</v>
      </c>
      <c r="C58" s="80">
        <v>12</v>
      </c>
      <c r="D58" s="80">
        <v>17</v>
      </c>
      <c r="E58" s="80">
        <v>2015</v>
      </c>
      <c r="F58" s="80" t="s">
        <v>91</v>
      </c>
      <c r="G58" s="80" t="s">
        <v>1669</v>
      </c>
      <c r="H58" s="80" t="s">
        <v>1670</v>
      </c>
      <c r="I58" s="177"/>
      <c r="J58" s="81">
        <v>10.699317404125143</v>
      </c>
      <c r="K58" s="81">
        <v>0.9087656860656157</v>
      </c>
      <c r="L58" s="81">
        <v>3.8129453684860612</v>
      </c>
      <c r="M58" s="81">
        <v>6.3760349649679595</v>
      </c>
      <c r="N58" s="81">
        <v>11.734295767395359</v>
      </c>
      <c r="O58" s="81">
        <v>4.0499669306227544</v>
      </c>
      <c r="P58" s="81">
        <v>3.1458352203606483</v>
      </c>
      <c r="Q58" s="81">
        <v>0.32884782499148218</v>
      </c>
      <c r="R58" s="81">
        <v>0</v>
      </c>
      <c r="S58" s="81">
        <v>0.66371256033057868</v>
      </c>
      <c r="T58" s="82"/>
      <c r="U58" s="81">
        <v>426978</v>
      </c>
      <c r="V58" s="81">
        <v>281</v>
      </c>
      <c r="W58" s="81">
        <v>79</v>
      </c>
      <c r="X58" s="81">
        <v>1053</v>
      </c>
      <c r="Y58" s="81">
        <v>2244</v>
      </c>
      <c r="Z58" s="81">
        <v>2353</v>
      </c>
      <c r="AA58" s="81">
        <v>626</v>
      </c>
      <c r="AB58" s="81">
        <v>4526</v>
      </c>
      <c r="AC58" s="81">
        <v>0</v>
      </c>
      <c r="AD58" s="81">
        <v>0.66371256033057868</v>
      </c>
      <c r="AE58" s="82"/>
      <c r="AF58" s="81">
        <v>3295117.5620071469</v>
      </c>
      <c r="AG58" s="81">
        <v>605437.7552269994</v>
      </c>
      <c r="AH58" s="81">
        <v>493020.94494502887</v>
      </c>
      <c r="AI58" s="81">
        <v>6697165.4659251226</v>
      </c>
      <c r="AJ58" s="81">
        <v>9262232.7736984696</v>
      </c>
      <c r="AK58" s="81">
        <v>0</v>
      </c>
      <c r="AL58" s="81">
        <v>0</v>
      </c>
      <c r="AM58" s="81">
        <v>620269.31414407166</v>
      </c>
      <c r="AN58" s="81">
        <v>0</v>
      </c>
      <c r="AO58" s="81">
        <v>0</v>
      </c>
      <c r="AP58" s="82"/>
      <c r="AQ58" s="81">
        <v>7</v>
      </c>
      <c r="AR58" s="81">
        <v>0</v>
      </c>
      <c r="AS58" s="81">
        <v>0</v>
      </c>
      <c r="AT58" s="81">
        <v>0</v>
      </c>
      <c r="AU58" s="81">
        <v>0</v>
      </c>
      <c r="AV58" s="81">
        <v>0</v>
      </c>
      <c r="AW58" s="81" t="s">
        <v>564</v>
      </c>
      <c r="AX58" s="82"/>
      <c r="AY58" s="81">
        <v>36.231999999999999</v>
      </c>
      <c r="AZ58" s="81">
        <v>0</v>
      </c>
      <c r="BA58" s="81">
        <v>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1832</v>
      </c>
      <c r="B59" s="80">
        <v>285</v>
      </c>
      <c r="C59" s="80">
        <v>13</v>
      </c>
      <c r="D59" s="80">
        <v>17</v>
      </c>
      <c r="E59" s="80">
        <v>2016</v>
      </c>
      <c r="F59" s="80" t="s">
        <v>92</v>
      </c>
      <c r="G59" s="80" t="s">
        <v>1669</v>
      </c>
      <c r="H59" s="80" t="s">
        <v>1670</v>
      </c>
      <c r="I59" s="177"/>
      <c r="J59" s="81">
        <v>14.026813459380721</v>
      </c>
      <c r="K59" s="81">
        <v>0.85721873160418249</v>
      </c>
      <c r="L59" s="81">
        <v>4.100243839326704</v>
      </c>
      <c r="M59" s="81">
        <v>5.4667105300603511</v>
      </c>
      <c r="N59" s="81">
        <v>11.624574741489479</v>
      </c>
      <c r="O59" s="81">
        <v>3.9344749963872534</v>
      </c>
      <c r="P59" s="81">
        <v>3.260202417754742</v>
      </c>
      <c r="Q59" s="81">
        <v>0.3070374250696275</v>
      </c>
      <c r="R59" s="81">
        <v>0</v>
      </c>
      <c r="S59" s="81">
        <v>0.8431454838306518</v>
      </c>
      <c r="T59" s="82"/>
      <c r="U59" s="81">
        <v>532824</v>
      </c>
      <c r="V59" s="81">
        <v>281</v>
      </c>
      <c r="W59" s="81">
        <v>79</v>
      </c>
      <c r="X59" s="81">
        <v>1053</v>
      </c>
      <c r="Y59" s="81">
        <v>2186</v>
      </c>
      <c r="Z59" s="81">
        <v>2314</v>
      </c>
      <c r="AA59" s="81">
        <v>671</v>
      </c>
      <c r="AB59" s="81">
        <v>4347</v>
      </c>
      <c r="AC59" s="81">
        <v>0</v>
      </c>
      <c r="AD59" s="81">
        <v>0.8431454838306518</v>
      </c>
      <c r="AE59" s="82"/>
      <c r="AF59" s="81">
        <v>4395529.4006547909</v>
      </c>
      <c r="AG59" s="81">
        <v>577105.99925735325</v>
      </c>
      <c r="AH59" s="81">
        <v>417859.54474522622</v>
      </c>
      <c r="AI59" s="81">
        <v>6685106.39936083</v>
      </c>
      <c r="AJ59" s="81">
        <v>9391482.7100398466</v>
      </c>
      <c r="AK59" s="81">
        <v>0</v>
      </c>
      <c r="AL59" s="81">
        <v>0</v>
      </c>
      <c r="AM59" s="81">
        <v>596200.94508290198</v>
      </c>
      <c r="AN59" s="81">
        <v>0</v>
      </c>
      <c r="AO59" s="81">
        <v>0</v>
      </c>
      <c r="AP59" s="82"/>
      <c r="AQ59" s="81">
        <v>9</v>
      </c>
      <c r="AR59" s="81">
        <v>0</v>
      </c>
      <c r="AS59" s="81">
        <v>0</v>
      </c>
      <c r="AT59" s="81">
        <v>0</v>
      </c>
      <c r="AU59" s="81">
        <v>0</v>
      </c>
      <c r="AV59" s="81">
        <v>0</v>
      </c>
      <c r="AW59" s="81" t="s">
        <v>564</v>
      </c>
      <c r="AX59" s="82"/>
      <c r="AY59" s="81">
        <v>41.932000000000002</v>
      </c>
      <c r="AZ59" s="81">
        <v>0</v>
      </c>
      <c r="BA59" s="81">
        <v>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1833</v>
      </c>
      <c r="B60" s="80">
        <v>286</v>
      </c>
      <c r="C60" s="80">
        <v>14</v>
      </c>
      <c r="D60" s="80">
        <v>17</v>
      </c>
      <c r="E60" s="80">
        <v>2017</v>
      </c>
      <c r="F60" s="80" t="s">
        <v>71</v>
      </c>
      <c r="G60" s="80" t="s">
        <v>1669</v>
      </c>
      <c r="H60" s="80" t="s">
        <v>1670</v>
      </c>
      <c r="I60" s="177"/>
      <c r="J60" s="81">
        <v>8.0738963648143081</v>
      </c>
      <c r="K60" s="81">
        <v>0.87594919403953309</v>
      </c>
      <c r="L60" s="81">
        <v>3.7013313419363203</v>
      </c>
      <c r="M60" s="81">
        <v>5.4814158200425522</v>
      </c>
      <c r="N60" s="81">
        <v>11.219206037917562</v>
      </c>
      <c r="O60" s="81">
        <v>3.8284600644943221</v>
      </c>
      <c r="P60" s="81">
        <v>3.3119693545984075</v>
      </c>
      <c r="Q60" s="81">
        <v>0.28904838831858309</v>
      </c>
      <c r="R60" s="81">
        <v>0</v>
      </c>
      <c r="S60" s="81">
        <v>0.61300397590191058</v>
      </c>
      <c r="T60" s="82"/>
      <c r="U60" s="81">
        <v>301783</v>
      </c>
      <c r="V60" s="81">
        <v>281</v>
      </c>
      <c r="W60" s="81">
        <v>79</v>
      </c>
      <c r="X60" s="81">
        <v>1053</v>
      </c>
      <c r="Y60" s="81">
        <v>2156</v>
      </c>
      <c r="Z60" s="81">
        <v>2289</v>
      </c>
      <c r="AA60" s="81">
        <v>686</v>
      </c>
      <c r="AB60" s="81">
        <v>4232</v>
      </c>
      <c r="AC60" s="81">
        <v>0</v>
      </c>
      <c r="AD60" s="81">
        <v>0.61300397590191058</v>
      </c>
      <c r="AE60" s="82"/>
      <c r="AF60" s="81">
        <v>2446335.501703911</v>
      </c>
      <c r="AG60" s="81">
        <v>578782.80853537074</v>
      </c>
      <c r="AH60" s="81">
        <v>510459.64477248228</v>
      </c>
      <c r="AI60" s="81">
        <v>6519712.6590083167</v>
      </c>
      <c r="AJ60" s="81">
        <v>8117170.148848814</v>
      </c>
      <c r="AK60" s="81">
        <v>0</v>
      </c>
      <c r="AL60" s="81">
        <v>0</v>
      </c>
      <c r="AM60" s="81">
        <v>581336.64536641585</v>
      </c>
      <c r="AN60" s="81">
        <v>0</v>
      </c>
      <c r="AO60" s="81">
        <v>0</v>
      </c>
      <c r="AP60" s="82"/>
      <c r="AQ60" s="81">
        <v>9</v>
      </c>
      <c r="AR60" s="81">
        <v>0</v>
      </c>
      <c r="AS60" s="81">
        <v>0</v>
      </c>
      <c r="AT60" s="81">
        <v>0</v>
      </c>
      <c r="AU60" s="81">
        <v>0</v>
      </c>
      <c r="AV60" s="81">
        <v>0</v>
      </c>
      <c r="AW60" s="81" t="s">
        <v>564</v>
      </c>
      <c r="AX60" s="82"/>
      <c r="AY60" s="81">
        <v>41.932000000000002</v>
      </c>
      <c r="AZ60" s="81">
        <v>0</v>
      </c>
      <c r="BA60" s="81">
        <v>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1834</v>
      </c>
      <c r="B61" s="80">
        <v>287</v>
      </c>
      <c r="C61" s="80">
        <v>15</v>
      </c>
      <c r="D61" s="80">
        <v>17</v>
      </c>
      <c r="E61" s="80">
        <v>2018</v>
      </c>
      <c r="F61" s="80" t="s">
        <v>93</v>
      </c>
      <c r="G61" s="80" t="s">
        <v>1669</v>
      </c>
      <c r="H61" s="80" t="s">
        <v>1670</v>
      </c>
      <c r="I61" s="177"/>
      <c r="J61" s="81">
        <v>6.9349554135493054</v>
      </c>
      <c r="K61" s="81">
        <v>0.81527144520723183</v>
      </c>
      <c r="L61" s="81">
        <v>3.3954947617084086</v>
      </c>
      <c r="M61" s="81">
        <v>5.5084505815381064</v>
      </c>
      <c r="N61" s="81">
        <v>10.147276591458557</v>
      </c>
      <c r="O61" s="81">
        <v>3.7155035681757096</v>
      </c>
      <c r="P61" s="81">
        <v>3.3029006513659764</v>
      </c>
      <c r="Q61" s="81">
        <v>0.26029987170639529</v>
      </c>
      <c r="R61" s="81">
        <v>0</v>
      </c>
      <c r="S61" s="81">
        <v>0.72930514954574988</v>
      </c>
      <c r="T61" s="82"/>
      <c r="U61" s="81">
        <v>270846</v>
      </c>
      <c r="V61" s="81">
        <v>281</v>
      </c>
      <c r="W61" s="81">
        <v>79</v>
      </c>
      <c r="X61" s="81">
        <v>1053</v>
      </c>
      <c r="Y61" s="81">
        <v>2118</v>
      </c>
      <c r="Z61" s="81">
        <v>2264</v>
      </c>
      <c r="AA61" s="81">
        <v>691</v>
      </c>
      <c r="AB61" s="81">
        <v>4107</v>
      </c>
      <c r="AC61" s="81">
        <v>0</v>
      </c>
      <c r="AD61" s="81">
        <v>0.72930514954574988</v>
      </c>
      <c r="AE61" s="82"/>
      <c r="AF61" s="81">
        <v>2203948.0209497148</v>
      </c>
      <c r="AG61" s="81">
        <v>523659.98421935318</v>
      </c>
      <c r="AH61" s="81">
        <v>481108.27800733218</v>
      </c>
      <c r="AI61" s="81">
        <v>6664478.0834886096</v>
      </c>
      <c r="AJ61" s="81">
        <v>7728322.1870907759</v>
      </c>
      <c r="AK61" s="81">
        <v>0</v>
      </c>
      <c r="AL61" s="81">
        <v>0</v>
      </c>
      <c r="AM61" s="81">
        <v>565333.11169274186</v>
      </c>
      <c r="AN61" s="81">
        <v>0</v>
      </c>
      <c r="AO61" s="81">
        <v>0</v>
      </c>
      <c r="AP61" s="82"/>
      <c r="AQ61" s="81">
        <v>10</v>
      </c>
      <c r="AR61" s="81">
        <v>0</v>
      </c>
      <c r="AS61" s="81">
        <v>0</v>
      </c>
      <c r="AT61" s="81">
        <v>0</v>
      </c>
      <c r="AU61" s="81">
        <v>0</v>
      </c>
      <c r="AV61" s="81">
        <v>0</v>
      </c>
      <c r="AW61" s="81" t="s">
        <v>564</v>
      </c>
      <c r="AX61" s="82"/>
      <c r="AY61" s="81">
        <v>47.031999999999996</v>
      </c>
      <c r="AZ61" s="81">
        <v>0</v>
      </c>
      <c r="BA61" s="81">
        <v>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1835</v>
      </c>
      <c r="B62" s="80">
        <v>288</v>
      </c>
      <c r="C62" s="80">
        <v>16</v>
      </c>
      <c r="D62" s="80">
        <v>17</v>
      </c>
      <c r="E62" s="80">
        <v>2019</v>
      </c>
      <c r="F62" s="80" t="s">
        <v>73</v>
      </c>
      <c r="G62" s="80" t="s">
        <v>1669</v>
      </c>
      <c r="H62" s="80" t="s">
        <v>1670</v>
      </c>
      <c r="I62" s="177"/>
      <c r="J62" s="81">
        <v>6.8337875494306219</v>
      </c>
      <c r="K62" s="81">
        <v>0.75651186846351959</v>
      </c>
      <c r="L62" s="81">
        <v>3.4107077368212098</v>
      </c>
      <c r="M62" s="81">
        <v>4.9415803551985498</v>
      </c>
      <c r="N62" s="81">
        <v>10.107691766952772</v>
      </c>
      <c r="O62" s="81">
        <v>3.5283677772659789</v>
      </c>
      <c r="P62" s="81">
        <v>3.0677472482298751</v>
      </c>
      <c r="Q62" s="81">
        <v>0.24486047840570124</v>
      </c>
      <c r="R62" s="81">
        <v>0</v>
      </c>
      <c r="S62" s="81">
        <v>0.59670660057367131</v>
      </c>
      <c r="T62" s="82"/>
      <c r="U62" s="81">
        <v>280760</v>
      </c>
      <c r="V62" s="81">
        <v>281</v>
      </c>
      <c r="W62" s="81">
        <v>79</v>
      </c>
      <c r="X62" s="81">
        <v>1053</v>
      </c>
      <c r="Y62" s="81">
        <v>2084</v>
      </c>
      <c r="Z62" s="81">
        <v>2209</v>
      </c>
      <c r="AA62" s="81">
        <v>637</v>
      </c>
      <c r="AB62" s="81">
        <v>3968</v>
      </c>
      <c r="AC62" s="81">
        <v>0</v>
      </c>
      <c r="AD62" s="81">
        <v>0.59670660057367131</v>
      </c>
      <c r="AE62" s="82"/>
      <c r="AF62" s="81">
        <v>2241820.9006621111</v>
      </c>
      <c r="AG62" s="81">
        <v>523504.91380162648</v>
      </c>
      <c r="AH62" s="81">
        <v>519453.23217037052</v>
      </c>
      <c r="AI62" s="81">
        <v>6530635.2686349973</v>
      </c>
      <c r="AJ62" s="81">
        <v>7733854.6348312367</v>
      </c>
      <c r="AK62" s="81">
        <v>0</v>
      </c>
      <c r="AL62" s="81">
        <v>0</v>
      </c>
      <c r="AM62" s="81">
        <v>540411.72891199286</v>
      </c>
      <c r="AN62" s="81">
        <v>0</v>
      </c>
      <c r="AO62" s="81">
        <v>0</v>
      </c>
      <c r="AP62" s="82"/>
      <c r="AQ62" s="81">
        <v>12</v>
      </c>
      <c r="AR62" s="81">
        <v>0</v>
      </c>
      <c r="AS62" s="81">
        <v>0</v>
      </c>
      <c r="AT62" s="81">
        <v>0</v>
      </c>
      <c r="AU62" s="81">
        <v>0</v>
      </c>
      <c r="AV62" s="81">
        <v>0</v>
      </c>
      <c r="AW62" s="81" t="s">
        <v>564</v>
      </c>
      <c r="AX62" s="82"/>
      <c r="AY62" s="81">
        <v>60.731999999999999</v>
      </c>
      <c r="AZ62" s="81">
        <v>0</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1836</v>
      </c>
      <c r="B63" s="80">
        <v>289</v>
      </c>
      <c r="C63" s="80">
        <v>17</v>
      </c>
      <c r="D63" s="80">
        <v>17</v>
      </c>
      <c r="E63" s="80">
        <v>2020</v>
      </c>
      <c r="F63" s="80" t="s">
        <v>218</v>
      </c>
      <c r="G63" s="80" t="s">
        <v>1669</v>
      </c>
      <c r="H63" s="80" t="s">
        <v>1670</v>
      </c>
      <c r="I63" s="177"/>
      <c r="J63" s="81">
        <v>6.3761520695470182</v>
      </c>
      <c r="K63" s="81">
        <v>0.6489095616905286</v>
      </c>
      <c r="L63" s="81">
        <v>1.1175196605258331</v>
      </c>
      <c r="M63" s="81">
        <v>3.8468597722836426</v>
      </c>
      <c r="N63" s="81">
        <v>9.0464442268563143</v>
      </c>
      <c r="O63" s="81">
        <v>3.0647601985400965</v>
      </c>
      <c r="P63" s="81">
        <v>2.9831303963443405</v>
      </c>
      <c r="Q63" s="81">
        <v>0.22753887709043227</v>
      </c>
      <c r="R63" s="81">
        <v>0</v>
      </c>
      <c r="S63" s="81">
        <v>0.67204633181325957</v>
      </c>
      <c r="T63" s="82"/>
      <c r="U63" s="81">
        <v>296953</v>
      </c>
      <c r="V63" s="81">
        <v>223</v>
      </c>
      <c r="W63" s="81">
        <v>23</v>
      </c>
      <c r="X63" s="81">
        <v>862</v>
      </c>
      <c r="Y63" s="81">
        <v>2035</v>
      </c>
      <c r="Z63" s="81">
        <v>2190</v>
      </c>
      <c r="AA63" s="81">
        <v>673</v>
      </c>
      <c r="AB63" s="81">
        <v>3859</v>
      </c>
      <c r="AC63" s="81">
        <v>0</v>
      </c>
      <c r="AD63" s="81">
        <v>0.67204633181325957</v>
      </c>
      <c r="AE63" s="82"/>
      <c r="AF63" s="81">
        <v>2318581.5363072432</v>
      </c>
      <c r="AG63" s="81">
        <v>415756.74288540502</v>
      </c>
      <c r="AH63" s="81">
        <v>163882.34511215638</v>
      </c>
      <c r="AI63" s="81">
        <v>4949329.5892514531</v>
      </c>
      <c r="AJ63" s="81">
        <v>7709840.1204297617</v>
      </c>
      <c r="AK63" s="81"/>
      <c r="AL63" s="81"/>
      <c r="AM63" s="81">
        <v>503642.37438423297</v>
      </c>
      <c r="AN63" s="81"/>
      <c r="AO63" s="81"/>
      <c r="AP63" s="82"/>
      <c r="AQ63" s="81">
        <v>12</v>
      </c>
      <c r="AR63" s="81">
        <v>0</v>
      </c>
      <c r="AS63" s="81">
        <v>0</v>
      </c>
      <c r="AT63" s="81">
        <v>0</v>
      </c>
      <c r="AU63" s="81">
        <v>0</v>
      </c>
      <c r="AV63" s="81">
        <v>0</v>
      </c>
      <c r="AW63" s="81">
        <v>0</v>
      </c>
      <c r="AX63" s="82"/>
      <c r="AY63" s="81">
        <v>60.731999999999999</v>
      </c>
      <c r="AZ63" s="81">
        <v>0</v>
      </c>
      <c r="BA63" s="81">
        <v>0</v>
      </c>
      <c r="BB63" s="81">
        <v>0</v>
      </c>
      <c r="BC63" s="81">
        <v>0</v>
      </c>
      <c r="BD63" s="81">
        <v>0</v>
      </c>
      <c r="BE63" s="81">
        <v>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1673</v>
      </c>
      <c r="B64" s="80">
        <v>289</v>
      </c>
      <c r="C64" s="80">
        <v>18</v>
      </c>
      <c r="D64" s="80">
        <v>17</v>
      </c>
      <c r="E64" s="80">
        <v>2021</v>
      </c>
      <c r="F64" s="80" t="s">
        <v>75</v>
      </c>
      <c r="G64" s="174" t="s">
        <v>1669</v>
      </c>
      <c r="H64" s="80" t="s">
        <v>1670</v>
      </c>
      <c r="I64" s="177"/>
      <c r="J64" s="81">
        <v>5.0469499894777439</v>
      </c>
      <c r="K64" s="81">
        <v>0.62508003412763247</v>
      </c>
      <c r="L64" s="81">
        <v>1.0198360866233387</v>
      </c>
      <c r="M64" s="81">
        <v>3.8854506799433906</v>
      </c>
      <c r="N64" s="81">
        <v>8.4117096504784037</v>
      </c>
      <c r="O64" s="81">
        <v>2.9397093389065083</v>
      </c>
      <c r="P64" s="81">
        <v>3.0453455808930125</v>
      </c>
      <c r="Q64" s="81">
        <v>0.2209012161501597</v>
      </c>
      <c r="R64" s="81">
        <v>0</v>
      </c>
      <c r="S64" s="81">
        <v>0.51599548173516174</v>
      </c>
      <c r="T64" s="82"/>
      <c r="U64" s="81">
        <v>241379</v>
      </c>
      <c r="V64" s="81">
        <v>223</v>
      </c>
      <c r="W64" s="81">
        <v>23</v>
      </c>
      <c r="X64" s="81">
        <v>862</v>
      </c>
      <c r="Y64" s="81">
        <v>1992</v>
      </c>
      <c r="Z64" s="81">
        <v>2163</v>
      </c>
      <c r="AA64" s="81">
        <v>670</v>
      </c>
      <c r="AB64" s="81">
        <v>3702</v>
      </c>
      <c r="AC64" s="81">
        <v>0</v>
      </c>
      <c r="AD64" s="81">
        <v>0.51599548173516174</v>
      </c>
      <c r="AE64" s="82"/>
      <c r="AF64" s="81">
        <v>1848859.2418948174</v>
      </c>
      <c r="AG64" s="81">
        <v>422936.20923645608</v>
      </c>
      <c r="AH64" s="81">
        <v>146930.05975242774</v>
      </c>
      <c r="AI64" s="81">
        <v>5400449.7693153489</v>
      </c>
      <c r="AJ64" s="81">
        <v>7354660.6119893342</v>
      </c>
      <c r="AK64" s="81">
        <v>0</v>
      </c>
      <c r="AL64" s="81">
        <v>0</v>
      </c>
      <c r="AM64" s="81">
        <v>485938.91266448639</v>
      </c>
      <c r="AN64" s="81">
        <v>0</v>
      </c>
      <c r="AO64" s="81">
        <v>0</v>
      </c>
      <c r="AP64" s="82"/>
      <c r="AQ64" s="81">
        <v>14</v>
      </c>
      <c r="AR64" s="81">
        <v>0</v>
      </c>
      <c r="AS64" s="81">
        <v>0</v>
      </c>
      <c r="AT64" s="81">
        <v>0</v>
      </c>
      <c r="AU64" s="81">
        <v>0</v>
      </c>
      <c r="AV64" s="81">
        <v>0</v>
      </c>
      <c r="AW64" s="81"/>
      <c r="AX64" s="82"/>
      <c r="AY64" s="81">
        <v>80.531999999999996</v>
      </c>
      <c r="AZ64" s="81">
        <v>0</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1668</v>
      </c>
      <c r="B65" s="80">
        <v>289</v>
      </c>
      <c r="C65" s="80">
        <v>19</v>
      </c>
      <c r="D65" s="80">
        <v>17</v>
      </c>
      <c r="E65" s="80">
        <v>2022</v>
      </c>
      <c r="F65" s="80" t="s">
        <v>568</v>
      </c>
      <c r="G65" s="174" t="s">
        <v>1669</v>
      </c>
      <c r="H65" s="80" t="s">
        <v>1670</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14</v>
      </c>
      <c r="AR65" s="81">
        <v>0</v>
      </c>
      <c r="AS65" s="81">
        <v>0</v>
      </c>
      <c r="AT65" s="81">
        <v>0</v>
      </c>
      <c r="AU65" s="81">
        <v>0</v>
      </c>
      <c r="AV65" s="81">
        <v>0</v>
      </c>
      <c r="AW65" s="81"/>
      <c r="AX65" s="82"/>
      <c r="AY65" s="81">
        <v>80.531999999999996</v>
      </c>
      <c r="AZ65" s="81">
        <v>0</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1837</v>
      </c>
      <c r="B66" s="80">
        <v>86</v>
      </c>
      <c r="C66" s="80">
        <v>1</v>
      </c>
      <c r="D66" s="80">
        <v>6</v>
      </c>
      <c r="E66" s="80">
        <v>1990</v>
      </c>
      <c r="F66" s="80" t="s">
        <v>562</v>
      </c>
      <c r="G66" s="80" t="s">
        <v>1838</v>
      </c>
      <c r="H66" s="80" t="s">
        <v>1839</v>
      </c>
      <c r="I66" s="177"/>
      <c r="J66" s="81">
        <v>6.6575827698945718</v>
      </c>
      <c r="K66" s="81">
        <v>1.1488050337213962</v>
      </c>
      <c r="L66" s="81">
        <v>0</v>
      </c>
      <c r="M66" s="81">
        <v>1.603997118118238</v>
      </c>
      <c r="N66" s="81">
        <v>3.9551183859193504</v>
      </c>
      <c r="O66" s="81">
        <v>3.1897950385607103</v>
      </c>
      <c r="P66" s="81">
        <v>5.7452070264756259</v>
      </c>
      <c r="Q66" s="81">
        <v>0.23767286498456253</v>
      </c>
      <c r="R66" s="81">
        <v>0</v>
      </c>
      <c r="S66" s="81">
        <v>0.2142589936805657</v>
      </c>
      <c r="T66" s="82"/>
      <c r="U66" s="81">
        <v>991162</v>
      </c>
      <c r="V66" s="81">
        <v>335</v>
      </c>
      <c r="W66" s="81">
        <v>0</v>
      </c>
      <c r="X66" s="81">
        <v>552</v>
      </c>
      <c r="Y66" s="81">
        <v>983</v>
      </c>
      <c r="Z66" s="81">
        <v>1312</v>
      </c>
      <c r="AA66" s="81">
        <v>1395</v>
      </c>
      <c r="AB66" s="81">
        <v>3859</v>
      </c>
      <c r="AC66" s="81">
        <v>0</v>
      </c>
      <c r="AD66" s="81">
        <v>0.2142589936805657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1840</v>
      </c>
      <c r="B67" s="80">
        <v>87</v>
      </c>
      <c r="C67" s="80">
        <v>2</v>
      </c>
      <c r="D67" s="80">
        <v>6</v>
      </c>
      <c r="E67" s="80">
        <v>2005</v>
      </c>
      <c r="F67" s="80" t="s">
        <v>565</v>
      </c>
      <c r="G67" s="80" t="s">
        <v>1838</v>
      </c>
      <c r="H67" s="80" t="s">
        <v>1839</v>
      </c>
      <c r="I67" s="177"/>
      <c r="J67" s="81">
        <v>5.3891586681857095</v>
      </c>
      <c r="K67" s="81">
        <v>0.68464454451064471</v>
      </c>
      <c r="L67" s="81">
        <v>0.44870353177775729</v>
      </c>
      <c r="M67" s="81">
        <v>3.5199368083307152</v>
      </c>
      <c r="N67" s="81">
        <v>6.7751354982403615</v>
      </c>
      <c r="O67" s="81">
        <v>4.8196714410677002</v>
      </c>
      <c r="P67" s="81">
        <v>5.9589662570205517</v>
      </c>
      <c r="Q67" s="81">
        <v>0.24720651294140075</v>
      </c>
      <c r="R67" s="81">
        <v>0</v>
      </c>
      <c r="S67" s="81">
        <v>7.653653968879999E-2</v>
      </c>
      <c r="T67" s="82"/>
      <c r="U67" s="81">
        <v>971055</v>
      </c>
      <c r="V67" s="81">
        <v>263</v>
      </c>
      <c r="W67" s="81">
        <v>6</v>
      </c>
      <c r="X67" s="81">
        <v>646</v>
      </c>
      <c r="Y67" s="81">
        <v>1266</v>
      </c>
      <c r="Z67" s="81">
        <v>2294</v>
      </c>
      <c r="AA67" s="81">
        <v>1185</v>
      </c>
      <c r="AB67" s="81">
        <v>4196</v>
      </c>
      <c r="AC67" s="81">
        <v>0</v>
      </c>
      <c r="AD67" s="81">
        <v>7.653653968879999E-2</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1841</v>
      </c>
      <c r="B68" s="80">
        <v>88</v>
      </c>
      <c r="C68" s="80">
        <v>3</v>
      </c>
      <c r="D68" s="80">
        <v>6</v>
      </c>
      <c r="E68" s="80">
        <v>2006</v>
      </c>
      <c r="F68" s="80" t="s">
        <v>566</v>
      </c>
      <c r="G68" s="80" t="s">
        <v>1838</v>
      </c>
      <c r="H68" s="80" t="s">
        <v>1839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1842</v>
      </c>
      <c r="B69" s="80">
        <v>89</v>
      </c>
      <c r="C69" s="80">
        <v>4</v>
      </c>
      <c r="D69" s="80">
        <v>6</v>
      </c>
      <c r="E69" s="80">
        <v>2007</v>
      </c>
      <c r="F69" s="80" t="s">
        <v>567</v>
      </c>
      <c r="G69" s="80" t="s">
        <v>1838</v>
      </c>
      <c r="H69" s="80" t="s">
        <v>1839</v>
      </c>
      <c r="I69" s="177"/>
      <c r="J69" s="81">
        <v>6.6496484461849317</v>
      </c>
      <c r="K69" s="81">
        <v>0.58334256397794892</v>
      </c>
      <c r="L69" s="81">
        <v>0.49125318675133683</v>
      </c>
      <c r="M69" s="81">
        <v>3.7779223089415872</v>
      </c>
      <c r="N69" s="81">
        <v>5.96628969613535</v>
      </c>
      <c r="O69" s="81">
        <v>4.6443825775425607</v>
      </c>
      <c r="P69" s="81">
        <v>6.0358846670783617</v>
      </c>
      <c r="Q69" s="81">
        <v>0.26026365581614741</v>
      </c>
      <c r="R69" s="81">
        <v>0</v>
      </c>
      <c r="S69" s="81">
        <v>8.701768418133525E-2</v>
      </c>
      <c r="T69" s="82"/>
      <c r="U69" s="81">
        <v>1225769</v>
      </c>
      <c r="V69" s="81">
        <v>218</v>
      </c>
      <c r="W69" s="81">
        <v>8</v>
      </c>
      <c r="X69" s="81">
        <v>809</v>
      </c>
      <c r="Y69" s="81">
        <v>1270</v>
      </c>
      <c r="Z69" s="81">
        <v>2298</v>
      </c>
      <c r="AA69" s="81">
        <v>1182</v>
      </c>
      <c r="AB69" s="81">
        <v>4184</v>
      </c>
      <c r="AC69" s="81">
        <v>0</v>
      </c>
      <c r="AD69" s="81">
        <v>8.701768418133525E-2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1843</v>
      </c>
      <c r="B70" s="80">
        <v>90</v>
      </c>
      <c r="C70" s="80">
        <v>5</v>
      </c>
      <c r="D70" s="80">
        <v>6</v>
      </c>
      <c r="E70" s="80">
        <v>2008</v>
      </c>
      <c r="F70" s="80" t="s">
        <v>84</v>
      </c>
      <c r="G70" s="80" t="s">
        <v>1838</v>
      </c>
      <c r="H70" s="80" t="s">
        <v>1839</v>
      </c>
      <c r="I70" s="177"/>
      <c r="J70" s="81">
        <v>5.8928837919657795</v>
      </c>
      <c r="K70" s="81">
        <v>0.43242347117448782</v>
      </c>
      <c r="L70" s="81">
        <v>0.44631491565419529</v>
      </c>
      <c r="M70" s="81">
        <v>4.0869711515090392</v>
      </c>
      <c r="N70" s="81">
        <v>5.4822176118464867</v>
      </c>
      <c r="O70" s="81">
        <v>4.5630486797853598</v>
      </c>
      <c r="P70" s="81">
        <v>5.9882004286937125</v>
      </c>
      <c r="Q70" s="81">
        <v>0.25599490090719379</v>
      </c>
      <c r="R70" s="81">
        <v>0</v>
      </c>
      <c r="S70" s="81">
        <v>8.1904949148572159E-2</v>
      </c>
      <c r="T70" s="82"/>
      <c r="U70" s="81">
        <v>1260526</v>
      </c>
      <c r="V70" s="81">
        <v>218</v>
      </c>
      <c r="W70" s="81">
        <v>8</v>
      </c>
      <c r="X70" s="81">
        <v>809</v>
      </c>
      <c r="Y70" s="81">
        <v>1284</v>
      </c>
      <c r="Z70" s="81">
        <v>2337</v>
      </c>
      <c r="AA70" s="81">
        <v>1174</v>
      </c>
      <c r="AB70" s="81">
        <v>4183</v>
      </c>
      <c r="AC70" s="81">
        <v>0</v>
      </c>
      <c r="AD70" s="81">
        <v>8.1904949148572159E-2</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1844</v>
      </c>
      <c r="B71" s="80">
        <v>91</v>
      </c>
      <c r="C71" s="80">
        <v>6</v>
      </c>
      <c r="D71" s="80">
        <v>6</v>
      </c>
      <c r="E71" s="80">
        <v>2009</v>
      </c>
      <c r="F71" s="80" t="s">
        <v>85</v>
      </c>
      <c r="G71" s="80" t="s">
        <v>1838</v>
      </c>
      <c r="H71" s="80" t="s">
        <v>1839</v>
      </c>
      <c r="I71" s="177"/>
      <c r="J71" s="81">
        <v>6.1452897277690157</v>
      </c>
      <c r="K71" s="81">
        <v>0.42024531783332658</v>
      </c>
      <c r="L71" s="81">
        <v>0.80096970578309101</v>
      </c>
      <c r="M71" s="81">
        <v>3.7110138085291524</v>
      </c>
      <c r="N71" s="81">
        <v>5.5376470462083338</v>
      </c>
      <c r="O71" s="81">
        <v>4.6882007813490381</v>
      </c>
      <c r="P71" s="81">
        <v>5.8478737458520502</v>
      </c>
      <c r="Q71" s="81">
        <v>0.2428120765445051</v>
      </c>
      <c r="R71" s="81">
        <v>0</v>
      </c>
      <c r="S71" s="81">
        <v>8.6445615921346391E-2</v>
      </c>
      <c r="T71" s="82"/>
      <c r="U71" s="81">
        <v>976500</v>
      </c>
      <c r="V71" s="81">
        <v>203</v>
      </c>
      <c r="W71" s="81">
        <v>20</v>
      </c>
      <c r="X71" s="81">
        <v>749</v>
      </c>
      <c r="Y71" s="81">
        <v>1287</v>
      </c>
      <c r="Z71" s="81">
        <v>2370</v>
      </c>
      <c r="AA71" s="81">
        <v>1177</v>
      </c>
      <c r="AB71" s="81">
        <v>4165</v>
      </c>
      <c r="AC71" s="81">
        <v>0</v>
      </c>
      <c r="AD71" s="81">
        <v>8.6445615921346391E-2</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3.47</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1845</v>
      </c>
      <c r="B72" s="80">
        <v>92</v>
      </c>
      <c r="C72" s="80">
        <v>7</v>
      </c>
      <c r="D72" s="80">
        <v>6</v>
      </c>
      <c r="E72" s="80">
        <v>2010</v>
      </c>
      <c r="F72" s="80" t="s">
        <v>86</v>
      </c>
      <c r="G72" s="80" t="s">
        <v>1838</v>
      </c>
      <c r="H72" s="80" t="s">
        <v>1839</v>
      </c>
      <c r="I72" s="177"/>
      <c r="J72" s="81">
        <v>5.9590017328224336</v>
      </c>
      <c r="K72" s="81">
        <v>0.4502040682407239</v>
      </c>
      <c r="L72" s="81">
        <v>0.81566287445667252</v>
      </c>
      <c r="M72" s="81">
        <v>3.8342094818788013</v>
      </c>
      <c r="N72" s="81">
        <v>5.8889472604739508</v>
      </c>
      <c r="O72" s="81">
        <v>4.6822683691946887</v>
      </c>
      <c r="P72" s="81">
        <v>5.9568916533966307</v>
      </c>
      <c r="Q72" s="81">
        <v>0.25060520587809176</v>
      </c>
      <c r="R72" s="81">
        <v>0</v>
      </c>
      <c r="S72" s="81">
        <v>7.5894013549609771E-2</v>
      </c>
      <c r="T72" s="82"/>
      <c r="U72" s="81">
        <v>1105740</v>
      </c>
      <c r="V72" s="81">
        <v>203</v>
      </c>
      <c r="W72" s="81">
        <v>20</v>
      </c>
      <c r="X72" s="81">
        <v>749</v>
      </c>
      <c r="Y72" s="81">
        <v>1286</v>
      </c>
      <c r="Z72" s="81">
        <v>2378</v>
      </c>
      <c r="AA72" s="81">
        <v>1169</v>
      </c>
      <c r="AB72" s="81">
        <v>4119</v>
      </c>
      <c r="AC72" s="81">
        <v>0</v>
      </c>
      <c r="AD72" s="81">
        <v>7.5894013549609771E-2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4.2969999999999997</v>
      </c>
      <c r="BJ72" s="81">
        <v>0</v>
      </c>
      <c r="BK72" s="81">
        <v>0</v>
      </c>
      <c r="BL72" s="81">
        <v>0</v>
      </c>
      <c r="BM72" s="82"/>
      <c r="BN72" s="81">
        <v>0</v>
      </c>
      <c r="BO72" s="81">
        <v>0</v>
      </c>
      <c r="BP72" s="81">
        <v>1</v>
      </c>
      <c r="BQ72" s="81">
        <v>0</v>
      </c>
      <c r="BR72" s="81">
        <v>0</v>
      </c>
      <c r="BS72" s="81">
        <v>0</v>
      </c>
      <c r="BT72"/>
      <c r="BU72" s="80">
        <v>4.2969999999999997</v>
      </c>
      <c r="BV72" s="80">
        <v>0</v>
      </c>
      <c r="BW72" s="80">
        <v>0</v>
      </c>
      <c r="BX72" s="80">
        <v>0</v>
      </c>
      <c r="BY72" s="80">
        <v>0</v>
      </c>
      <c r="BZ72" s="80">
        <v>0</v>
      </c>
      <c r="CA72" s="80">
        <v>0</v>
      </c>
      <c r="CB72" s="80">
        <v>0</v>
      </c>
      <c r="CC72" s="80">
        <v>0</v>
      </c>
    </row>
    <row r="73" spans="1:81">
      <c r="A73" s="80" t="s">
        <v>1846</v>
      </c>
      <c r="B73" s="80">
        <v>93</v>
      </c>
      <c r="C73" s="80">
        <v>8</v>
      </c>
      <c r="D73" s="80">
        <v>6</v>
      </c>
      <c r="E73" s="80">
        <v>2011</v>
      </c>
      <c r="F73" s="80" t="s">
        <v>87</v>
      </c>
      <c r="G73" s="80" t="s">
        <v>1838</v>
      </c>
      <c r="H73" s="80" t="s">
        <v>1839</v>
      </c>
      <c r="I73" s="177"/>
      <c r="J73" s="81">
        <v>5.7904050240313252</v>
      </c>
      <c r="K73" s="81">
        <v>0.56506465627609248</v>
      </c>
      <c r="L73" s="81">
        <v>0.72778449670923295</v>
      </c>
      <c r="M73" s="81">
        <v>4.2195937089728854</v>
      </c>
      <c r="N73" s="81">
        <v>5.4957024021222498</v>
      </c>
      <c r="O73" s="81">
        <v>4.6019802727487686</v>
      </c>
      <c r="P73" s="81">
        <v>5.7451591383167635</v>
      </c>
      <c r="Q73" s="81">
        <v>0.28639770666183056</v>
      </c>
      <c r="R73" s="81">
        <v>0</v>
      </c>
      <c r="S73" s="81">
        <v>7.6083989634295066E-2</v>
      </c>
      <c r="T73" s="82"/>
      <c r="U73" s="81">
        <v>1018855</v>
      </c>
      <c r="V73" s="81">
        <v>203</v>
      </c>
      <c r="W73" s="81">
        <v>20</v>
      </c>
      <c r="X73" s="81">
        <v>749</v>
      </c>
      <c r="Y73" s="81">
        <v>1278</v>
      </c>
      <c r="Z73" s="81">
        <v>2388</v>
      </c>
      <c r="AA73" s="81">
        <v>1161</v>
      </c>
      <c r="AB73" s="81">
        <v>4081</v>
      </c>
      <c r="AC73" s="81">
        <v>0</v>
      </c>
      <c r="AD73" s="81">
        <v>7.6083989634295066E-2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4.1639999999999997</v>
      </c>
      <c r="BJ73" s="81">
        <v>0</v>
      </c>
      <c r="BK73" s="81">
        <v>0</v>
      </c>
      <c r="BL73" s="81">
        <v>0</v>
      </c>
      <c r="BM73" s="82"/>
      <c r="BN73" s="81">
        <v>0</v>
      </c>
      <c r="BO73" s="81">
        <v>0</v>
      </c>
      <c r="BP73" s="81">
        <v>1</v>
      </c>
      <c r="BQ73" s="81">
        <v>0</v>
      </c>
      <c r="BR73" s="81">
        <v>0</v>
      </c>
      <c r="BS73" s="81">
        <v>0</v>
      </c>
      <c r="BT73"/>
      <c r="BU73" s="80">
        <v>4.1639999999999997</v>
      </c>
      <c r="BV73" s="80">
        <v>0</v>
      </c>
      <c r="BW73" s="80">
        <v>0</v>
      </c>
      <c r="BX73" s="80">
        <v>0</v>
      </c>
      <c r="BY73" s="80">
        <v>0</v>
      </c>
      <c r="BZ73" s="80">
        <v>0</v>
      </c>
      <c r="CA73" s="80">
        <v>0</v>
      </c>
      <c r="CB73" s="80">
        <v>0</v>
      </c>
      <c r="CC73" s="80">
        <v>0</v>
      </c>
    </row>
    <row r="74" spans="1:81">
      <c r="A74" s="80" t="s">
        <v>1847</v>
      </c>
      <c r="B74" s="80">
        <v>94</v>
      </c>
      <c r="C74" s="80">
        <v>9</v>
      </c>
      <c r="D74" s="80">
        <v>6</v>
      </c>
      <c r="E74" s="80">
        <v>2012</v>
      </c>
      <c r="F74" s="80" t="s">
        <v>88</v>
      </c>
      <c r="G74" s="80" t="s">
        <v>1838</v>
      </c>
      <c r="H74" s="80" t="s">
        <v>1839</v>
      </c>
      <c r="I74" s="177"/>
      <c r="J74" s="81">
        <v>6.3729537788764041</v>
      </c>
      <c r="K74" s="81">
        <v>0.51004234298177842</v>
      </c>
      <c r="L74" s="81">
        <v>0.73998417307179098</v>
      </c>
      <c r="M74" s="81">
        <v>3.7989375846146611</v>
      </c>
      <c r="N74" s="81">
        <v>5.3314620932216812</v>
      </c>
      <c r="O74" s="81">
        <v>4.4931118315528975</v>
      </c>
      <c r="P74" s="81">
        <v>5.7529638767028501</v>
      </c>
      <c r="Q74" s="81">
        <v>0.30895309801995036</v>
      </c>
      <c r="R74" s="81">
        <v>0</v>
      </c>
      <c r="S74" s="81">
        <v>9.9044975385506343E-2</v>
      </c>
      <c r="T74" s="82"/>
      <c r="U74" s="81">
        <v>1150605</v>
      </c>
      <c r="V74" s="81">
        <v>203</v>
      </c>
      <c r="W74" s="81">
        <v>20</v>
      </c>
      <c r="X74" s="81">
        <v>749</v>
      </c>
      <c r="Y74" s="81">
        <v>1280</v>
      </c>
      <c r="Z74" s="81">
        <v>2350</v>
      </c>
      <c r="AA74" s="81">
        <v>1156</v>
      </c>
      <c r="AB74" s="81">
        <v>4052</v>
      </c>
      <c r="AC74" s="81">
        <v>0</v>
      </c>
      <c r="AD74" s="81">
        <v>9.9044975385506343E-2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5.0789999999999997</v>
      </c>
      <c r="BJ74" s="81">
        <v>0</v>
      </c>
      <c r="BK74" s="81">
        <v>0</v>
      </c>
      <c r="BL74" s="81">
        <v>0</v>
      </c>
      <c r="BM74" s="82"/>
      <c r="BN74" s="81">
        <v>0</v>
      </c>
      <c r="BO74" s="81">
        <v>0</v>
      </c>
      <c r="BP74" s="81">
        <v>1</v>
      </c>
      <c r="BQ74" s="81">
        <v>0</v>
      </c>
      <c r="BR74" s="81">
        <v>0</v>
      </c>
      <c r="BS74" s="81">
        <v>0</v>
      </c>
      <c r="BT74"/>
      <c r="BU74" s="80">
        <v>5.0789999999999997</v>
      </c>
      <c r="BV74" s="80">
        <v>0</v>
      </c>
      <c r="BW74" s="80">
        <v>0</v>
      </c>
      <c r="BX74" s="80">
        <v>0</v>
      </c>
      <c r="BY74" s="80">
        <v>0</v>
      </c>
      <c r="BZ74" s="80">
        <v>0</v>
      </c>
      <c r="CA74" s="80">
        <v>0</v>
      </c>
      <c r="CB74" s="80">
        <v>0</v>
      </c>
      <c r="CC74" s="80">
        <v>0</v>
      </c>
    </row>
    <row r="75" spans="1:81">
      <c r="A75" s="80" t="s">
        <v>1848</v>
      </c>
      <c r="B75" s="80">
        <v>95</v>
      </c>
      <c r="C75" s="80">
        <v>10</v>
      </c>
      <c r="D75" s="80">
        <v>6</v>
      </c>
      <c r="E75" s="80">
        <v>2013</v>
      </c>
      <c r="F75" s="80" t="s">
        <v>89</v>
      </c>
      <c r="G75" s="80" t="s">
        <v>1838</v>
      </c>
      <c r="H75" s="80" t="s">
        <v>1839</v>
      </c>
      <c r="I75" s="177"/>
      <c r="J75" s="81">
        <v>6.5517150388648382</v>
      </c>
      <c r="K75" s="81">
        <v>0.41955325326339987</v>
      </c>
      <c r="L75" s="81">
        <v>0.75222078813441351</v>
      </c>
      <c r="M75" s="81">
        <v>3.6622467857013552</v>
      </c>
      <c r="N75" s="81">
        <v>5.7105263474060921</v>
      </c>
      <c r="O75" s="81">
        <v>4.3724562385530952</v>
      </c>
      <c r="P75" s="81">
        <v>5.7546589710557887</v>
      </c>
      <c r="Q75" s="81">
        <v>0.31259646736419272</v>
      </c>
      <c r="R75" s="81">
        <v>0</v>
      </c>
      <c r="S75" s="81">
        <v>9.0657777224239774E-2</v>
      </c>
      <c r="T75" s="82"/>
      <c r="U75" s="81">
        <v>1174646</v>
      </c>
      <c r="V75" s="81">
        <v>203</v>
      </c>
      <c r="W75" s="81">
        <v>20</v>
      </c>
      <c r="X75" s="81">
        <v>749</v>
      </c>
      <c r="Y75" s="81">
        <v>1281</v>
      </c>
      <c r="Z75" s="81">
        <v>2389</v>
      </c>
      <c r="AA75" s="81">
        <v>1152</v>
      </c>
      <c r="AB75" s="81">
        <v>4041</v>
      </c>
      <c r="AC75" s="81">
        <v>0</v>
      </c>
      <c r="AD75" s="81">
        <v>9.0657777224239774E-2</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4.7709999999999999</v>
      </c>
      <c r="BJ75" s="81">
        <v>0</v>
      </c>
      <c r="BK75" s="81">
        <v>0</v>
      </c>
      <c r="BL75" s="81">
        <v>0</v>
      </c>
      <c r="BM75" s="82"/>
      <c r="BN75" s="81">
        <v>0</v>
      </c>
      <c r="BO75" s="81">
        <v>0</v>
      </c>
      <c r="BP75" s="81">
        <v>1</v>
      </c>
      <c r="BQ75" s="81">
        <v>0</v>
      </c>
      <c r="BR75" s="81">
        <v>0</v>
      </c>
      <c r="BS75" s="81">
        <v>0</v>
      </c>
      <c r="BT75"/>
      <c r="BU75" s="80">
        <v>4.7709999999999999</v>
      </c>
      <c r="BV75" s="80">
        <v>0</v>
      </c>
      <c r="BW75" s="80">
        <v>0</v>
      </c>
      <c r="BX75" s="80">
        <v>0</v>
      </c>
      <c r="BY75" s="80">
        <v>0</v>
      </c>
      <c r="BZ75" s="80">
        <v>0</v>
      </c>
      <c r="CA75" s="80">
        <v>0</v>
      </c>
      <c r="CB75" s="80">
        <v>0</v>
      </c>
      <c r="CC75" s="80">
        <v>0</v>
      </c>
    </row>
    <row r="76" spans="1:81">
      <c r="A76" s="80" t="s">
        <v>1849</v>
      </c>
      <c r="B76" s="80">
        <v>96</v>
      </c>
      <c r="C76" s="80">
        <v>11</v>
      </c>
      <c r="D76" s="80">
        <v>6</v>
      </c>
      <c r="E76" s="80">
        <v>2014</v>
      </c>
      <c r="F76" s="80" t="s">
        <v>90</v>
      </c>
      <c r="G76" s="80" t="s">
        <v>1838</v>
      </c>
      <c r="H76" s="80" t="s">
        <v>1839</v>
      </c>
      <c r="I76" s="177"/>
      <c r="J76" s="81">
        <v>6.8756216582503979</v>
      </c>
      <c r="K76" s="81">
        <v>0.42715536976531704</v>
      </c>
      <c r="L76" s="81">
        <v>0.92092046544659056</v>
      </c>
      <c r="M76" s="81">
        <v>3.1883089066773271</v>
      </c>
      <c r="N76" s="81">
        <v>5.6878617954132693</v>
      </c>
      <c r="O76" s="81">
        <v>4.1706628742188867</v>
      </c>
      <c r="P76" s="81">
        <v>5.7042479207452459</v>
      </c>
      <c r="Q76" s="81">
        <v>0.29776982082388381</v>
      </c>
      <c r="R76" s="81">
        <v>0</v>
      </c>
      <c r="S76" s="81">
        <v>8.7706054914886991E-2</v>
      </c>
      <c r="T76" s="82"/>
      <c r="U76" s="81">
        <v>1349409</v>
      </c>
      <c r="V76" s="81">
        <v>176</v>
      </c>
      <c r="W76" s="81">
        <v>34</v>
      </c>
      <c r="X76" s="81">
        <v>655</v>
      </c>
      <c r="Y76" s="81">
        <v>1287</v>
      </c>
      <c r="Z76" s="81">
        <v>2400</v>
      </c>
      <c r="AA76" s="81">
        <v>1136</v>
      </c>
      <c r="AB76" s="81">
        <v>4012</v>
      </c>
      <c r="AC76" s="81">
        <v>0</v>
      </c>
      <c r="AD76" s="81">
        <v>8.7706054914886991E-2</v>
      </c>
      <c r="AE76" s="82"/>
      <c r="AF76" s="81">
        <v>9586098.0660864599</v>
      </c>
      <c r="AG76" s="81">
        <v>352062.77264102182</v>
      </c>
      <c r="AH76" s="81">
        <v>235461.25764751711</v>
      </c>
      <c r="AI76" s="81">
        <v>3963905.4968249472</v>
      </c>
      <c r="AJ76" s="81">
        <v>7064899.8480648948</v>
      </c>
      <c r="AK76" s="81">
        <v>0</v>
      </c>
      <c r="AL76" s="81">
        <v>0</v>
      </c>
      <c r="AM76" s="81">
        <v>550787.64782155026</v>
      </c>
      <c r="AN76" s="81">
        <v>0</v>
      </c>
      <c r="AO76" s="81">
        <v>0</v>
      </c>
      <c r="AP76" s="82"/>
      <c r="AQ76" s="81">
        <v>136</v>
      </c>
      <c r="AR76" s="81">
        <v>59</v>
      </c>
      <c r="AS76" s="81">
        <v>0</v>
      </c>
      <c r="AT76" s="81">
        <v>0</v>
      </c>
      <c r="AU76" s="81">
        <v>0</v>
      </c>
      <c r="AV76" s="81">
        <v>0</v>
      </c>
      <c r="AW76" s="81" t="s">
        <v>564</v>
      </c>
      <c r="AX76" s="82"/>
      <c r="AY76" s="81">
        <v>634.9</v>
      </c>
      <c r="AZ76" s="81">
        <v>1146.5999999999999</v>
      </c>
      <c r="BA76" s="81">
        <v>0</v>
      </c>
      <c r="BB76" s="81">
        <v>0</v>
      </c>
      <c r="BC76" s="81">
        <v>0</v>
      </c>
      <c r="BD76" s="81">
        <v>0</v>
      </c>
      <c r="BE76" s="81" t="s">
        <v>564</v>
      </c>
      <c r="BF76" s="82"/>
      <c r="BG76" s="81">
        <v>0</v>
      </c>
      <c r="BH76" s="81">
        <v>0</v>
      </c>
      <c r="BI76" s="81">
        <v>4.4320000000000004</v>
      </c>
      <c r="BJ76" s="81">
        <v>0</v>
      </c>
      <c r="BK76" s="81">
        <v>0</v>
      </c>
      <c r="BL76" s="81">
        <v>0</v>
      </c>
      <c r="BM76" s="82"/>
      <c r="BN76" s="81">
        <v>0</v>
      </c>
      <c r="BO76" s="81">
        <v>0</v>
      </c>
      <c r="BP76" s="81">
        <v>1</v>
      </c>
      <c r="BQ76" s="81">
        <v>0</v>
      </c>
      <c r="BR76" s="81">
        <v>0</v>
      </c>
      <c r="BS76" s="81">
        <v>0</v>
      </c>
      <c r="BT76"/>
      <c r="BU76" s="80">
        <v>4.4320000000000004</v>
      </c>
      <c r="BV76" s="80">
        <v>0</v>
      </c>
      <c r="BW76" s="80">
        <v>0</v>
      </c>
      <c r="BX76" s="80">
        <v>0</v>
      </c>
      <c r="BY76" s="80">
        <v>0</v>
      </c>
      <c r="BZ76" s="80">
        <v>0</v>
      </c>
      <c r="CA76" s="80">
        <v>0</v>
      </c>
      <c r="CB76" s="80">
        <v>0</v>
      </c>
      <c r="CC76" s="80">
        <v>0</v>
      </c>
    </row>
    <row r="77" spans="1:81">
      <c r="A77" s="80" t="s">
        <v>1850</v>
      </c>
      <c r="B77" s="80">
        <v>97</v>
      </c>
      <c r="C77" s="80">
        <v>12</v>
      </c>
      <c r="D77" s="80">
        <v>6</v>
      </c>
      <c r="E77" s="80">
        <v>2015</v>
      </c>
      <c r="F77" s="80" t="s">
        <v>91</v>
      </c>
      <c r="G77" s="80" t="s">
        <v>1838</v>
      </c>
      <c r="H77" s="80" t="s">
        <v>1839</v>
      </c>
      <c r="I77" s="177"/>
      <c r="J77" s="81">
        <v>7.58290508734345</v>
      </c>
      <c r="K77" s="81">
        <v>0.39751018922873388</v>
      </c>
      <c r="L77" s="81">
        <v>0.99353371958338699</v>
      </c>
      <c r="M77" s="81">
        <v>3.3988936444397306</v>
      </c>
      <c r="N77" s="81">
        <v>4.878805330884898</v>
      </c>
      <c r="O77" s="81">
        <v>4.1429113480701103</v>
      </c>
      <c r="P77" s="81">
        <v>5.6434072723083188</v>
      </c>
      <c r="Q77" s="81">
        <v>0.28634319007764725</v>
      </c>
      <c r="R77" s="81">
        <v>0</v>
      </c>
      <c r="S77" s="81">
        <v>0.10007532232345615</v>
      </c>
      <c r="T77" s="82"/>
      <c r="U77" s="81">
        <v>1606446</v>
      </c>
      <c r="V77" s="81">
        <v>176</v>
      </c>
      <c r="W77" s="81">
        <v>34</v>
      </c>
      <c r="X77" s="81">
        <v>655</v>
      </c>
      <c r="Y77" s="81">
        <v>1288</v>
      </c>
      <c r="Z77" s="81">
        <v>2407</v>
      </c>
      <c r="AA77" s="81">
        <v>1123</v>
      </c>
      <c r="AB77" s="81">
        <v>3941</v>
      </c>
      <c r="AC77" s="81">
        <v>0</v>
      </c>
      <c r="AD77" s="81">
        <v>0.10007532232345615</v>
      </c>
      <c r="AE77" s="82"/>
      <c r="AF77" s="81">
        <v>10910800.452543864</v>
      </c>
      <c r="AG77" s="81">
        <v>305613.53027349833</v>
      </c>
      <c r="AH77" s="81">
        <v>208933.87856041937</v>
      </c>
      <c r="AI77" s="81">
        <v>4253587.7615952855</v>
      </c>
      <c r="AJ77" s="81">
        <v>6115739.4307072023</v>
      </c>
      <c r="AK77" s="81">
        <v>0</v>
      </c>
      <c r="AL77" s="81">
        <v>0</v>
      </c>
      <c r="AM77" s="81">
        <v>540097.51812677563</v>
      </c>
      <c r="AN77" s="81">
        <v>0</v>
      </c>
      <c r="AO77" s="81">
        <v>0</v>
      </c>
      <c r="AP77" s="82"/>
      <c r="AQ77" s="81">
        <v>140</v>
      </c>
      <c r="AR77" s="81">
        <v>68</v>
      </c>
      <c r="AS77" s="81">
        <v>0</v>
      </c>
      <c r="AT77" s="81">
        <v>0</v>
      </c>
      <c r="AU77" s="81">
        <v>0</v>
      </c>
      <c r="AV77" s="81">
        <v>0</v>
      </c>
      <c r="AW77" s="81" t="s">
        <v>564</v>
      </c>
      <c r="AX77" s="82"/>
      <c r="AY77" s="81">
        <v>657.90000000000009</v>
      </c>
      <c r="AZ77" s="81">
        <v>1415.6</v>
      </c>
      <c r="BA77" s="81">
        <v>0</v>
      </c>
      <c r="BB77" s="81">
        <v>0</v>
      </c>
      <c r="BC77" s="81">
        <v>0</v>
      </c>
      <c r="BD77" s="81">
        <v>0</v>
      </c>
      <c r="BE77" s="81" t="s">
        <v>564</v>
      </c>
      <c r="BF77" s="82"/>
      <c r="BG77" s="81">
        <v>0</v>
      </c>
      <c r="BH77" s="81">
        <v>0</v>
      </c>
      <c r="BI77" s="81">
        <v>4.3179999999999996</v>
      </c>
      <c r="BJ77" s="81">
        <v>0</v>
      </c>
      <c r="BK77" s="81">
        <v>0</v>
      </c>
      <c r="BL77" s="81">
        <v>0</v>
      </c>
      <c r="BM77" s="82"/>
      <c r="BN77" s="81">
        <v>0</v>
      </c>
      <c r="BO77" s="81">
        <v>0</v>
      </c>
      <c r="BP77" s="81">
        <v>1</v>
      </c>
      <c r="BQ77" s="81">
        <v>0</v>
      </c>
      <c r="BR77" s="81">
        <v>0</v>
      </c>
      <c r="BS77" s="81">
        <v>0</v>
      </c>
      <c r="BT77"/>
      <c r="BU77" s="80">
        <v>4.3179999999999996</v>
      </c>
      <c r="BV77" s="80">
        <v>0</v>
      </c>
      <c r="BW77" s="80">
        <v>0</v>
      </c>
      <c r="BX77" s="80">
        <v>0</v>
      </c>
      <c r="BY77" s="80">
        <v>0</v>
      </c>
      <c r="BZ77" s="80">
        <v>0</v>
      </c>
      <c r="CA77" s="80">
        <v>0</v>
      </c>
      <c r="CB77" s="80">
        <v>0</v>
      </c>
      <c r="CC77" s="80">
        <v>0</v>
      </c>
    </row>
    <row r="78" spans="1:81">
      <c r="A78" s="80" t="s">
        <v>1851</v>
      </c>
      <c r="B78" s="80">
        <v>98</v>
      </c>
      <c r="C78" s="80">
        <v>13</v>
      </c>
      <c r="D78" s="80">
        <v>6</v>
      </c>
      <c r="E78" s="80">
        <v>2016</v>
      </c>
      <c r="F78" s="80" t="s">
        <v>92</v>
      </c>
      <c r="G78" s="80" t="s">
        <v>1838</v>
      </c>
      <c r="H78" s="80" t="s">
        <v>1839</v>
      </c>
      <c r="I78" s="177"/>
      <c r="J78" s="81">
        <v>6.6084423543997914</v>
      </c>
      <c r="K78" s="81">
        <v>0.39989889920540189</v>
      </c>
      <c r="L78" s="81">
        <v>0.95481330733126357</v>
      </c>
      <c r="M78" s="81">
        <v>2.7476192651823284</v>
      </c>
      <c r="N78" s="81">
        <v>5.15386685798829</v>
      </c>
      <c r="O78" s="81">
        <v>4.0602965822699923</v>
      </c>
      <c r="P78" s="81">
        <v>5.3931813468073981</v>
      </c>
      <c r="Q78" s="81">
        <v>0.27235709939463626</v>
      </c>
      <c r="R78" s="81">
        <v>0</v>
      </c>
      <c r="S78" s="81">
        <v>0.1092610846046549</v>
      </c>
      <c r="T78" s="82"/>
      <c r="U78" s="81">
        <v>1389354</v>
      </c>
      <c r="V78" s="81">
        <v>176</v>
      </c>
      <c r="W78" s="81">
        <v>34</v>
      </c>
      <c r="X78" s="81">
        <v>655</v>
      </c>
      <c r="Y78" s="81">
        <v>1278</v>
      </c>
      <c r="Z78" s="81">
        <v>2388</v>
      </c>
      <c r="AA78" s="81">
        <v>1110</v>
      </c>
      <c r="AB78" s="81">
        <v>3856</v>
      </c>
      <c r="AC78" s="81">
        <v>0</v>
      </c>
      <c r="AD78" s="81">
        <v>0.1092610846046549</v>
      </c>
      <c r="AE78" s="82"/>
      <c r="AF78" s="81">
        <v>9707229.5939795319</v>
      </c>
      <c r="AG78" s="81">
        <v>295513.94313056307</v>
      </c>
      <c r="AH78" s="81">
        <v>155933.3197602501</v>
      </c>
      <c r="AI78" s="81">
        <v>4138039.8638487598</v>
      </c>
      <c r="AJ78" s="81">
        <v>6352915.265488591</v>
      </c>
      <c r="AK78" s="81">
        <v>0</v>
      </c>
      <c r="AL78" s="81">
        <v>0</v>
      </c>
      <c r="AM78" s="81">
        <v>528859.17741883371</v>
      </c>
      <c r="AN78" s="81">
        <v>0</v>
      </c>
      <c r="AO78" s="81">
        <v>0</v>
      </c>
      <c r="AP78" s="82"/>
      <c r="AQ78" s="81">
        <v>147</v>
      </c>
      <c r="AR78" s="81">
        <v>82</v>
      </c>
      <c r="AS78" s="81">
        <v>0</v>
      </c>
      <c r="AT78" s="81">
        <v>0</v>
      </c>
      <c r="AU78" s="81">
        <v>0</v>
      </c>
      <c r="AV78" s="81">
        <v>0</v>
      </c>
      <c r="AW78" s="81" t="s">
        <v>564</v>
      </c>
      <c r="AX78" s="82"/>
      <c r="AY78" s="81">
        <v>688.5</v>
      </c>
      <c r="AZ78" s="81">
        <v>3732.3</v>
      </c>
      <c r="BA78" s="81">
        <v>0</v>
      </c>
      <c r="BB78" s="81">
        <v>0</v>
      </c>
      <c r="BC78" s="81">
        <v>0</v>
      </c>
      <c r="BD78" s="81">
        <v>0</v>
      </c>
      <c r="BE78" s="81" t="s">
        <v>564</v>
      </c>
      <c r="BF78" s="82"/>
      <c r="BG78" s="81">
        <v>0</v>
      </c>
      <c r="BH78" s="81">
        <v>0</v>
      </c>
      <c r="BI78" s="81">
        <v>4.335</v>
      </c>
      <c r="BJ78" s="81">
        <v>0</v>
      </c>
      <c r="BK78" s="81">
        <v>0</v>
      </c>
      <c r="BL78" s="81">
        <v>0</v>
      </c>
      <c r="BM78" s="82"/>
      <c r="BN78" s="81">
        <v>0</v>
      </c>
      <c r="BO78" s="81">
        <v>0</v>
      </c>
      <c r="BP78" s="81">
        <v>1</v>
      </c>
      <c r="BQ78" s="81">
        <v>0</v>
      </c>
      <c r="BR78" s="81">
        <v>0</v>
      </c>
      <c r="BS78" s="81">
        <v>0</v>
      </c>
      <c r="BT78"/>
      <c r="BU78" s="80">
        <v>4.335</v>
      </c>
      <c r="BV78" s="80">
        <v>0</v>
      </c>
      <c r="BW78" s="80">
        <v>0</v>
      </c>
      <c r="BX78" s="80">
        <v>0</v>
      </c>
      <c r="BY78" s="80">
        <v>0</v>
      </c>
      <c r="BZ78" s="80">
        <v>0</v>
      </c>
      <c r="CA78" s="80">
        <v>0</v>
      </c>
      <c r="CB78" s="80">
        <v>0</v>
      </c>
      <c r="CC78" s="80">
        <v>0</v>
      </c>
    </row>
    <row r="79" spans="1:81">
      <c r="A79" s="80" t="s">
        <v>1852</v>
      </c>
      <c r="B79" s="80">
        <v>99</v>
      </c>
      <c r="C79" s="80">
        <v>14</v>
      </c>
      <c r="D79" s="80">
        <v>6</v>
      </c>
      <c r="E79" s="80">
        <v>2017</v>
      </c>
      <c r="F79" s="80" t="s">
        <v>71</v>
      </c>
      <c r="G79" s="80" t="s">
        <v>1838</v>
      </c>
      <c r="H79" s="80" t="s">
        <v>1839</v>
      </c>
      <c r="I79" s="177"/>
      <c r="J79" s="81">
        <v>6.7371086337538912</v>
      </c>
      <c r="K79" s="81">
        <v>0.39437149596884075</v>
      </c>
      <c r="L79" s="81">
        <v>0.93894892568074273</v>
      </c>
      <c r="M79" s="81">
        <v>2.6102319098169002</v>
      </c>
      <c r="N79" s="81">
        <v>5.3181905227698634</v>
      </c>
      <c r="O79" s="81">
        <v>3.9990598576696916</v>
      </c>
      <c r="P79" s="81">
        <v>5.2817703701613086</v>
      </c>
      <c r="Q79" s="81">
        <v>0.25961080434757433</v>
      </c>
      <c r="R79" s="81">
        <v>0</v>
      </c>
      <c r="S79" s="81">
        <v>0.23727187118246604</v>
      </c>
      <c r="T79" s="82"/>
      <c r="U79" s="81">
        <v>1503690</v>
      </c>
      <c r="V79" s="81">
        <v>176</v>
      </c>
      <c r="W79" s="81">
        <v>34</v>
      </c>
      <c r="X79" s="81">
        <v>655</v>
      </c>
      <c r="Y79" s="81">
        <v>1280</v>
      </c>
      <c r="Z79" s="81">
        <v>2391</v>
      </c>
      <c r="AA79" s="81">
        <v>1094</v>
      </c>
      <c r="AB79" s="81">
        <v>3801</v>
      </c>
      <c r="AC79" s="81">
        <v>0</v>
      </c>
      <c r="AD79" s="81">
        <v>0.23727187118246601</v>
      </c>
      <c r="AE79" s="82"/>
      <c r="AF79" s="81">
        <v>10031114.30124752</v>
      </c>
      <c r="AG79" s="81">
        <v>294721.67293963261</v>
      </c>
      <c r="AH79" s="81">
        <v>201106.0700337684</v>
      </c>
      <c r="AI79" s="81">
        <v>4098669.3444349458</v>
      </c>
      <c r="AJ79" s="81">
        <v>6281189.0918012727</v>
      </c>
      <c r="AK79" s="81">
        <v>0</v>
      </c>
      <c r="AL79" s="81">
        <v>0</v>
      </c>
      <c r="AM79" s="81">
        <v>522131.51914880611</v>
      </c>
      <c r="AN79" s="81">
        <v>0</v>
      </c>
      <c r="AO79" s="81">
        <v>0</v>
      </c>
      <c r="AP79" s="82"/>
      <c r="AQ79" s="81">
        <v>153</v>
      </c>
      <c r="AR79" s="81">
        <v>96</v>
      </c>
      <c r="AS79" s="81">
        <v>0</v>
      </c>
      <c r="AT79" s="81">
        <v>0</v>
      </c>
      <c r="AU79" s="81">
        <v>0</v>
      </c>
      <c r="AV79" s="81">
        <v>0</v>
      </c>
      <c r="AW79" s="81" t="s">
        <v>564</v>
      </c>
      <c r="AX79" s="82"/>
      <c r="AY79" s="81">
        <v>716</v>
      </c>
      <c r="AZ79" s="81">
        <v>4273.1000000000004</v>
      </c>
      <c r="BA79" s="81">
        <v>0</v>
      </c>
      <c r="BB79" s="81">
        <v>0</v>
      </c>
      <c r="BC79" s="81">
        <v>0</v>
      </c>
      <c r="BD79" s="81">
        <v>0</v>
      </c>
      <c r="BE79" s="81" t="s">
        <v>564</v>
      </c>
      <c r="BF79" s="82"/>
      <c r="BG79" s="81">
        <v>0</v>
      </c>
      <c r="BH79" s="81">
        <v>0</v>
      </c>
      <c r="BI79" s="81">
        <v>4.4850000000000003</v>
      </c>
      <c r="BJ79" s="81">
        <v>0</v>
      </c>
      <c r="BK79" s="81">
        <v>0</v>
      </c>
      <c r="BL79" s="81">
        <v>0</v>
      </c>
      <c r="BM79" s="82"/>
      <c r="BN79" s="81">
        <v>0</v>
      </c>
      <c r="BO79" s="81">
        <v>0</v>
      </c>
      <c r="BP79" s="81">
        <v>1</v>
      </c>
      <c r="BQ79" s="81">
        <v>0</v>
      </c>
      <c r="BR79" s="81">
        <v>0</v>
      </c>
      <c r="BS79" s="81">
        <v>0</v>
      </c>
      <c r="BT79"/>
      <c r="BU79" s="80">
        <v>4.4850000000000003</v>
      </c>
      <c r="BV79" s="80">
        <v>0</v>
      </c>
      <c r="BW79" s="80">
        <v>0</v>
      </c>
      <c r="BX79" s="80">
        <v>0</v>
      </c>
      <c r="BY79" s="80">
        <v>0</v>
      </c>
      <c r="BZ79" s="80">
        <v>0</v>
      </c>
      <c r="CA79" s="80">
        <v>0</v>
      </c>
      <c r="CB79" s="80">
        <v>0</v>
      </c>
      <c r="CC79" s="80">
        <v>0</v>
      </c>
    </row>
    <row r="80" spans="1:81">
      <c r="A80" s="80" t="s">
        <v>1853</v>
      </c>
      <c r="B80" s="80">
        <v>100</v>
      </c>
      <c r="C80" s="80">
        <v>15</v>
      </c>
      <c r="D80" s="80">
        <v>6</v>
      </c>
      <c r="E80" s="80">
        <v>2018</v>
      </c>
      <c r="F80" s="80" t="s">
        <v>93</v>
      </c>
      <c r="G80" s="80" t="s">
        <v>1838</v>
      </c>
      <c r="H80" s="80" t="s">
        <v>1839</v>
      </c>
      <c r="I80" s="177"/>
      <c r="J80" s="81">
        <v>6.193414952146461</v>
      </c>
      <c r="K80" s="81">
        <v>0.37006108690729794</v>
      </c>
      <c r="L80" s="81">
        <v>0.84176717682551705</v>
      </c>
      <c r="M80" s="81">
        <v>2.5403237054117733</v>
      </c>
      <c r="N80" s="81">
        <v>5.1866943953106706</v>
      </c>
      <c r="O80" s="81">
        <v>3.8943860279509539</v>
      </c>
      <c r="P80" s="81">
        <v>5.1670558670428663</v>
      </c>
      <c r="Q80" s="81">
        <v>0.23925785626774829</v>
      </c>
      <c r="R80" s="81">
        <v>0</v>
      </c>
      <c r="S80" s="81">
        <v>0.36310863571944912</v>
      </c>
      <c r="T80" s="82"/>
      <c r="U80" s="81">
        <v>1486137</v>
      </c>
      <c r="V80" s="81">
        <v>176</v>
      </c>
      <c r="W80" s="81">
        <v>34</v>
      </c>
      <c r="X80" s="81">
        <v>655</v>
      </c>
      <c r="Y80" s="81">
        <v>1288</v>
      </c>
      <c r="Z80" s="81">
        <v>2373</v>
      </c>
      <c r="AA80" s="81">
        <v>1081</v>
      </c>
      <c r="AB80" s="81">
        <v>3775</v>
      </c>
      <c r="AC80" s="81">
        <v>0</v>
      </c>
      <c r="AD80" s="81">
        <v>0.36310863571944912</v>
      </c>
      <c r="AE80" s="82"/>
      <c r="AF80" s="81">
        <v>9479520.8254165687</v>
      </c>
      <c r="AG80" s="81">
        <v>261799.48769225349</v>
      </c>
      <c r="AH80" s="81">
        <v>190030.5445579704</v>
      </c>
      <c r="AI80" s="81">
        <v>3914967.6035962282</v>
      </c>
      <c r="AJ80" s="81">
        <v>6305889.6280112863</v>
      </c>
      <c r="AK80" s="81">
        <v>0</v>
      </c>
      <c r="AL80" s="81">
        <v>0</v>
      </c>
      <c r="AM80" s="81">
        <v>519632.94293647452</v>
      </c>
      <c r="AN80" s="81">
        <v>0</v>
      </c>
      <c r="AO80" s="81">
        <v>0</v>
      </c>
      <c r="AP80" s="82"/>
      <c r="AQ80" s="81">
        <v>159</v>
      </c>
      <c r="AR80" s="81">
        <v>105</v>
      </c>
      <c r="AS80" s="81">
        <v>0</v>
      </c>
      <c r="AT80" s="81">
        <v>0</v>
      </c>
      <c r="AU80" s="81">
        <v>0</v>
      </c>
      <c r="AV80" s="81">
        <v>0</v>
      </c>
      <c r="AW80" s="81" t="s">
        <v>564</v>
      </c>
      <c r="AX80" s="82"/>
      <c r="AY80" s="81">
        <v>750.6</v>
      </c>
      <c r="AZ80" s="81">
        <v>5645</v>
      </c>
      <c r="BA80" s="81">
        <v>0</v>
      </c>
      <c r="BB80" s="81">
        <v>0</v>
      </c>
      <c r="BC80" s="81">
        <v>0</v>
      </c>
      <c r="BD80" s="81">
        <v>0</v>
      </c>
      <c r="BE80" s="81" t="s">
        <v>564</v>
      </c>
      <c r="BF80" s="82"/>
      <c r="BG80" s="81">
        <v>0</v>
      </c>
      <c r="BH80" s="81">
        <v>0</v>
      </c>
      <c r="BI80" s="81">
        <v>4.42</v>
      </c>
      <c r="BJ80" s="81">
        <v>0</v>
      </c>
      <c r="BK80" s="81">
        <v>0</v>
      </c>
      <c r="BL80" s="81">
        <v>0</v>
      </c>
      <c r="BM80" s="82"/>
      <c r="BN80" s="81">
        <v>0</v>
      </c>
      <c r="BO80" s="81">
        <v>0</v>
      </c>
      <c r="BP80" s="81">
        <v>1</v>
      </c>
      <c r="BQ80" s="81">
        <v>0</v>
      </c>
      <c r="BR80" s="81">
        <v>0</v>
      </c>
      <c r="BS80" s="81">
        <v>0</v>
      </c>
      <c r="BT80"/>
      <c r="BU80" s="80">
        <v>4.42</v>
      </c>
      <c r="BV80" s="80">
        <v>0</v>
      </c>
      <c r="BW80" s="80">
        <v>0</v>
      </c>
      <c r="BX80" s="80">
        <v>0</v>
      </c>
      <c r="BY80" s="80">
        <v>0</v>
      </c>
      <c r="BZ80" s="80">
        <v>0</v>
      </c>
      <c r="CA80" s="80">
        <v>0</v>
      </c>
      <c r="CB80" s="80">
        <v>0</v>
      </c>
      <c r="CC80" s="80">
        <v>0</v>
      </c>
    </row>
    <row r="81" spans="1:81">
      <c r="A81" s="80" t="s">
        <v>1854</v>
      </c>
      <c r="B81" s="80">
        <v>101</v>
      </c>
      <c r="C81" s="80">
        <v>16</v>
      </c>
      <c r="D81" s="80">
        <v>6</v>
      </c>
      <c r="E81" s="80">
        <v>2019</v>
      </c>
      <c r="F81" s="80" t="s">
        <v>73</v>
      </c>
      <c r="G81" s="80" t="s">
        <v>1838</v>
      </c>
      <c r="H81" s="80" t="s">
        <v>1839</v>
      </c>
      <c r="I81" s="177"/>
      <c r="J81" s="81">
        <v>8.5389776352241302</v>
      </c>
      <c r="K81" s="81">
        <v>0.33591138418971211</v>
      </c>
      <c r="L81" s="81">
        <v>0.84634911247825229</v>
      </c>
      <c r="M81" s="81">
        <v>2.4326300216719399</v>
      </c>
      <c r="N81" s="81">
        <v>4.5750176514464993</v>
      </c>
      <c r="O81" s="81">
        <v>3.8526134353850345</v>
      </c>
      <c r="P81" s="81">
        <v>5.1385970390286921</v>
      </c>
      <c r="Q81" s="81">
        <v>0.23017378640455285</v>
      </c>
      <c r="R81" s="81">
        <v>0</v>
      </c>
      <c r="S81" s="81">
        <v>0.27456822210868431</v>
      </c>
      <c r="T81" s="82"/>
      <c r="U81" s="81">
        <v>2076961</v>
      </c>
      <c r="V81" s="81">
        <v>176</v>
      </c>
      <c r="W81" s="81">
        <v>34</v>
      </c>
      <c r="X81" s="81">
        <v>655</v>
      </c>
      <c r="Y81" s="81">
        <v>1280</v>
      </c>
      <c r="Z81" s="81">
        <v>2412</v>
      </c>
      <c r="AA81" s="81">
        <v>1067</v>
      </c>
      <c r="AB81" s="81">
        <v>3730</v>
      </c>
      <c r="AC81" s="81">
        <v>0</v>
      </c>
      <c r="AD81" s="81">
        <v>0.27456822210868431</v>
      </c>
      <c r="AE81" s="82"/>
      <c r="AF81" s="81">
        <v>13870100.714583959</v>
      </c>
      <c r="AG81" s="81">
        <v>253491.2530508601</v>
      </c>
      <c r="AH81" s="81">
        <v>200720.2038974624</v>
      </c>
      <c r="AI81" s="81">
        <v>4011861.5700327689</v>
      </c>
      <c r="AJ81" s="81">
        <v>5779733.6995429592</v>
      </c>
      <c r="AK81" s="81">
        <v>0</v>
      </c>
      <c r="AL81" s="81">
        <v>0</v>
      </c>
      <c r="AM81" s="81">
        <v>507997.9205750337</v>
      </c>
      <c r="AN81" s="81">
        <v>0</v>
      </c>
      <c r="AO81" s="81">
        <v>0</v>
      </c>
      <c r="AP81" s="82"/>
      <c r="AQ81" s="81">
        <v>166</v>
      </c>
      <c r="AR81" s="81">
        <v>111</v>
      </c>
      <c r="AS81" s="81">
        <v>0</v>
      </c>
      <c r="AT81" s="81">
        <v>0</v>
      </c>
      <c r="AU81" s="81">
        <v>0</v>
      </c>
      <c r="AV81" s="81">
        <v>0</v>
      </c>
      <c r="AW81" s="81" t="s">
        <v>564</v>
      </c>
      <c r="AX81" s="82"/>
      <c r="AY81" s="81">
        <v>777.30000000000007</v>
      </c>
      <c r="AZ81" s="81">
        <v>5905.1</v>
      </c>
      <c r="BA81" s="81">
        <v>0</v>
      </c>
      <c r="BB81" s="81">
        <v>0</v>
      </c>
      <c r="BC81" s="81">
        <v>0</v>
      </c>
      <c r="BD81" s="81">
        <v>0</v>
      </c>
      <c r="BE81" s="81" t="s">
        <v>564</v>
      </c>
      <c r="BF81" s="82"/>
      <c r="BG81" s="81">
        <v>0</v>
      </c>
      <c r="BH81" s="81">
        <v>0</v>
      </c>
      <c r="BI81" s="81">
        <v>3.895</v>
      </c>
      <c r="BJ81" s="81">
        <v>0</v>
      </c>
      <c r="BK81" s="81">
        <v>0</v>
      </c>
      <c r="BL81" s="81">
        <v>0</v>
      </c>
      <c r="BM81" s="82"/>
      <c r="BN81" s="81">
        <v>0</v>
      </c>
      <c r="BO81" s="81">
        <v>0</v>
      </c>
      <c r="BP81" s="81">
        <v>1</v>
      </c>
      <c r="BQ81" s="81">
        <v>0</v>
      </c>
      <c r="BR81" s="81">
        <v>0</v>
      </c>
      <c r="BS81" s="81">
        <v>0</v>
      </c>
      <c r="BT81"/>
      <c r="BU81" s="80">
        <v>3.895</v>
      </c>
      <c r="BV81" s="80">
        <v>0</v>
      </c>
      <c r="BW81" s="80">
        <v>0</v>
      </c>
      <c r="BX81" s="80">
        <v>0</v>
      </c>
      <c r="BY81" s="80">
        <v>0</v>
      </c>
      <c r="BZ81" s="80">
        <v>0</v>
      </c>
      <c r="CA81" s="80">
        <v>0</v>
      </c>
      <c r="CB81" s="80">
        <v>0</v>
      </c>
      <c r="CC81" s="80">
        <v>0</v>
      </c>
    </row>
    <row r="82" spans="1:81">
      <c r="A82" s="80" t="s">
        <v>1855</v>
      </c>
      <c r="B82" s="80">
        <v>102</v>
      </c>
      <c r="C82" s="80">
        <v>17</v>
      </c>
      <c r="D82" s="80">
        <v>6</v>
      </c>
      <c r="E82" s="80">
        <v>2020</v>
      </c>
      <c r="F82" s="80" t="s">
        <v>218</v>
      </c>
      <c r="G82" s="80" t="s">
        <v>1838</v>
      </c>
      <c r="H82" s="80" t="s">
        <v>1839</v>
      </c>
      <c r="I82" s="177"/>
      <c r="J82" s="81">
        <v>4.3032260302667424</v>
      </c>
      <c r="K82" s="81">
        <v>0.23123199047442131</v>
      </c>
      <c r="L82" s="81">
        <v>0.60048494066973401</v>
      </c>
      <c r="M82" s="81">
        <v>2.1726671857731898</v>
      </c>
      <c r="N82" s="81">
        <v>4.5271802570686246</v>
      </c>
      <c r="O82" s="81">
        <v>3.3250549003339129</v>
      </c>
      <c r="P82" s="81">
        <v>4.8182210116289728</v>
      </c>
      <c r="Q82" s="81">
        <v>0.21757410118261081</v>
      </c>
      <c r="R82" s="81">
        <v>0</v>
      </c>
      <c r="S82" s="81">
        <v>0.22203520746907379</v>
      </c>
      <c r="T82" s="82"/>
      <c r="U82" s="81">
        <v>1064907</v>
      </c>
      <c r="V82" s="81">
        <v>106</v>
      </c>
      <c r="W82" s="81">
        <v>27</v>
      </c>
      <c r="X82" s="81">
        <v>650</v>
      </c>
      <c r="Y82" s="81">
        <v>1292</v>
      </c>
      <c r="Z82" s="81">
        <v>2376</v>
      </c>
      <c r="AA82" s="81">
        <v>1087</v>
      </c>
      <c r="AB82" s="81">
        <v>3690</v>
      </c>
      <c r="AC82" s="81">
        <v>0</v>
      </c>
      <c r="AD82" s="81">
        <v>0.22203520746907379</v>
      </c>
      <c r="AE82" s="82"/>
      <c r="AF82" s="81">
        <v>7179161.9222637042</v>
      </c>
      <c r="AG82" s="81">
        <v>166736.63425163421</v>
      </c>
      <c r="AH82" s="81">
        <v>154512.04171167227</v>
      </c>
      <c r="AI82" s="81">
        <v>3755875.0603623753</v>
      </c>
      <c r="AJ82" s="81">
        <v>5895083.4894896839</v>
      </c>
      <c r="AK82" s="81"/>
      <c r="AL82" s="81"/>
      <c r="AM82" s="81">
        <v>481585.99675507122</v>
      </c>
      <c r="AN82" s="81"/>
      <c r="AO82" s="81"/>
      <c r="AP82" s="82"/>
      <c r="AQ82" s="81">
        <v>170</v>
      </c>
      <c r="AR82" s="81">
        <v>116</v>
      </c>
      <c r="AS82" s="81">
        <v>0</v>
      </c>
      <c r="AT82" s="81">
        <v>0</v>
      </c>
      <c r="AU82" s="81">
        <v>0</v>
      </c>
      <c r="AV82" s="81">
        <v>0</v>
      </c>
      <c r="AW82" s="81">
        <v>0</v>
      </c>
      <c r="AX82" s="82"/>
      <c r="AY82" s="81">
        <v>799.59999999999991</v>
      </c>
      <c r="AZ82" s="81">
        <v>6147.0999999999995</v>
      </c>
      <c r="BA82" s="81">
        <v>0</v>
      </c>
      <c r="BB82" s="81">
        <v>0</v>
      </c>
      <c r="BC82" s="81">
        <v>0</v>
      </c>
      <c r="BD82" s="81">
        <v>0</v>
      </c>
      <c r="BE82" s="81">
        <v>0</v>
      </c>
      <c r="BF82" s="82"/>
      <c r="BG82" s="81">
        <v>0</v>
      </c>
      <c r="BH82" s="81">
        <v>0</v>
      </c>
      <c r="BI82" s="81">
        <v>3.218</v>
      </c>
      <c r="BJ82" s="81">
        <v>0</v>
      </c>
      <c r="BK82" s="81">
        <v>0</v>
      </c>
      <c r="BL82" s="81">
        <v>0</v>
      </c>
      <c r="BM82" s="82"/>
      <c r="BN82" s="81">
        <v>0</v>
      </c>
      <c r="BO82" s="81">
        <v>0</v>
      </c>
      <c r="BP82" s="81">
        <v>1</v>
      </c>
      <c r="BQ82" s="81">
        <v>0</v>
      </c>
      <c r="BR82" s="81">
        <v>0</v>
      </c>
      <c r="BS82" s="81">
        <v>0</v>
      </c>
      <c r="BT82"/>
      <c r="BU82" s="80">
        <v>3.218</v>
      </c>
      <c r="BV82" s="80">
        <v>0</v>
      </c>
      <c r="BW82" s="80">
        <v>0</v>
      </c>
      <c r="BX82" s="80">
        <v>0</v>
      </c>
      <c r="BY82" s="80">
        <v>0</v>
      </c>
      <c r="BZ82" s="80">
        <v>0</v>
      </c>
      <c r="CA82" s="80">
        <v>0</v>
      </c>
      <c r="CB82" s="80">
        <v>0</v>
      </c>
      <c r="CC82" s="80">
        <v>0</v>
      </c>
    </row>
    <row r="83" spans="1:81">
      <c r="A83" s="80" t="s">
        <v>1856</v>
      </c>
      <c r="B83" s="80">
        <v>102</v>
      </c>
      <c r="C83" s="80">
        <v>18</v>
      </c>
      <c r="D83" s="80">
        <v>6</v>
      </c>
      <c r="E83" s="80">
        <v>2021</v>
      </c>
      <c r="F83" s="80" t="s">
        <v>75</v>
      </c>
      <c r="G83" s="174" t="s">
        <v>1838</v>
      </c>
      <c r="H83" s="80" t="s">
        <v>1839</v>
      </c>
      <c r="I83" s="177"/>
      <c r="J83" s="81">
        <v>4.9578754417726962</v>
      </c>
      <c r="K83" s="81">
        <v>0.24795324782178907</v>
      </c>
      <c r="L83" s="81">
        <v>0.7877888110379847</v>
      </c>
      <c r="M83" s="81">
        <v>2.698829682175381</v>
      </c>
      <c r="N83" s="81">
        <v>4.8117025879121105</v>
      </c>
      <c r="O83" s="81">
        <v>3.2074498565970226</v>
      </c>
      <c r="P83" s="81">
        <v>4.9270964323701874</v>
      </c>
      <c r="Q83" s="81">
        <v>0.2151728215660389</v>
      </c>
      <c r="R83" s="81">
        <v>0</v>
      </c>
      <c r="S83" s="81">
        <v>0.28147300126788771</v>
      </c>
      <c r="T83" s="82"/>
      <c r="U83" s="81">
        <v>1297707</v>
      </c>
      <c r="V83" s="81">
        <v>106</v>
      </c>
      <c r="W83" s="81">
        <v>27</v>
      </c>
      <c r="X83" s="81">
        <v>650</v>
      </c>
      <c r="Y83" s="81">
        <v>1291</v>
      </c>
      <c r="Z83" s="81">
        <v>2360</v>
      </c>
      <c r="AA83" s="81">
        <v>1084</v>
      </c>
      <c r="AB83" s="81">
        <v>3606</v>
      </c>
      <c r="AC83" s="81">
        <v>0</v>
      </c>
      <c r="AD83" s="81">
        <v>0.28147300126788771</v>
      </c>
      <c r="AE83" s="82"/>
      <c r="AF83" s="81">
        <v>7830691.2723966083</v>
      </c>
      <c r="AG83" s="81">
        <v>171704.23512002075</v>
      </c>
      <c r="AH83" s="81">
        <v>185084.08708388501</v>
      </c>
      <c r="AI83" s="81">
        <v>4378769.6865270967</v>
      </c>
      <c r="AJ83" s="81">
        <v>5972022.3668615026</v>
      </c>
      <c r="AK83" s="81">
        <v>0</v>
      </c>
      <c r="AL83" s="81">
        <v>0</v>
      </c>
      <c r="AM83" s="81">
        <v>473337.57943493733</v>
      </c>
      <c r="AN83" s="81">
        <v>0</v>
      </c>
      <c r="AO83" s="81">
        <v>0</v>
      </c>
      <c r="AP83" s="82"/>
      <c r="AQ83" s="81">
        <v>177</v>
      </c>
      <c r="AR83" s="81">
        <v>118</v>
      </c>
      <c r="AS83" s="81">
        <v>0</v>
      </c>
      <c r="AT83" s="81">
        <v>0</v>
      </c>
      <c r="AU83" s="81">
        <v>0</v>
      </c>
      <c r="AV83" s="81">
        <v>0</v>
      </c>
      <c r="AW83" s="81"/>
      <c r="AX83" s="82"/>
      <c r="AY83" s="81">
        <v>842.3</v>
      </c>
      <c r="AZ83" s="81">
        <v>6212.4</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1857</v>
      </c>
      <c r="B84" s="80">
        <v>102</v>
      </c>
      <c r="C84" s="80">
        <v>19</v>
      </c>
      <c r="D84" s="80">
        <v>6</v>
      </c>
      <c r="E84" s="80">
        <v>2022</v>
      </c>
      <c r="F84" s="80" t="s">
        <v>568</v>
      </c>
      <c r="G84" s="174" t="s">
        <v>1838</v>
      </c>
      <c r="H84" s="80" t="s">
        <v>1839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187</v>
      </c>
      <c r="AR84" s="81">
        <v>119</v>
      </c>
      <c r="AS84" s="81">
        <v>0</v>
      </c>
      <c r="AT84" s="81">
        <v>0</v>
      </c>
      <c r="AU84" s="81">
        <v>0</v>
      </c>
      <c r="AV84" s="81">
        <v>0</v>
      </c>
      <c r="AW84" s="81"/>
      <c r="AX84" s="82"/>
      <c r="AY84" s="81">
        <v>906.3</v>
      </c>
      <c r="AZ84" s="81">
        <v>6261.9</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1858</v>
      </c>
      <c r="B85" s="80">
        <v>103</v>
      </c>
      <c r="C85" s="80">
        <v>1</v>
      </c>
      <c r="D85" s="80">
        <v>7</v>
      </c>
      <c r="E85" s="80">
        <v>1990</v>
      </c>
      <c r="F85" s="80" t="s">
        <v>562</v>
      </c>
      <c r="G85" s="80" t="s">
        <v>1689</v>
      </c>
      <c r="H85" s="80" t="s">
        <v>1690</v>
      </c>
      <c r="I85" s="177"/>
      <c r="J85" s="81">
        <v>8.3462825681811132</v>
      </c>
      <c r="K85" s="81">
        <v>1.1422631332404589</v>
      </c>
      <c r="L85" s="81">
        <v>5.1297323837652264</v>
      </c>
      <c r="M85" s="81">
        <v>2.9493706216930913</v>
      </c>
      <c r="N85" s="81">
        <v>7.1239505751624383</v>
      </c>
      <c r="O85" s="81">
        <v>3.9507751049246602</v>
      </c>
      <c r="P85" s="81">
        <v>4.8267975878347196</v>
      </c>
      <c r="Q85" s="81">
        <v>0.30819254117200079</v>
      </c>
      <c r="R85" s="81">
        <v>0</v>
      </c>
      <c r="S85" s="81">
        <v>0.25096494878577624</v>
      </c>
      <c r="T85" s="82"/>
      <c r="U85" s="81">
        <v>234334</v>
      </c>
      <c r="V85" s="81">
        <v>209</v>
      </c>
      <c r="W85" s="81">
        <v>60</v>
      </c>
      <c r="X85" s="81">
        <v>989</v>
      </c>
      <c r="Y85" s="81">
        <v>1524</v>
      </c>
      <c r="Z85" s="81">
        <v>1625</v>
      </c>
      <c r="AA85" s="81">
        <v>1172</v>
      </c>
      <c r="AB85" s="81">
        <v>5004</v>
      </c>
      <c r="AC85" s="81">
        <v>0</v>
      </c>
      <c r="AD85" s="81">
        <v>0.25096494878577624</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1859</v>
      </c>
      <c r="B86" s="80">
        <v>104</v>
      </c>
      <c r="C86" s="80">
        <v>2</v>
      </c>
      <c r="D86" s="80">
        <v>7</v>
      </c>
      <c r="E86" s="80">
        <v>2005</v>
      </c>
      <c r="F86" s="80" t="s">
        <v>565</v>
      </c>
      <c r="G86" s="80" t="s">
        <v>1689</v>
      </c>
      <c r="H86" s="80" t="s">
        <v>1690</v>
      </c>
      <c r="I86" s="177"/>
      <c r="J86" s="81">
        <v>4.0122224800505304</v>
      </c>
      <c r="K86" s="81">
        <v>0.62287560575125833</v>
      </c>
      <c r="L86" s="81">
        <v>36.036500621536604</v>
      </c>
      <c r="M86" s="81">
        <v>4.3227368354232576</v>
      </c>
      <c r="N86" s="81">
        <v>8.8287937321876768</v>
      </c>
      <c r="O86" s="81">
        <v>4.853287283725539</v>
      </c>
      <c r="P86" s="81">
        <v>5.6170171384742247</v>
      </c>
      <c r="Q86" s="81">
        <v>0.26334916893423771</v>
      </c>
      <c r="R86" s="81">
        <v>0</v>
      </c>
      <c r="S86" s="81">
        <v>0.74647352697126768</v>
      </c>
      <c r="T86" s="82"/>
      <c r="U86" s="81">
        <v>123919</v>
      </c>
      <c r="V86" s="81">
        <v>190</v>
      </c>
      <c r="W86" s="81">
        <v>320</v>
      </c>
      <c r="X86" s="81">
        <v>702</v>
      </c>
      <c r="Y86" s="81">
        <v>1800</v>
      </c>
      <c r="Z86" s="81">
        <v>2310</v>
      </c>
      <c r="AA86" s="81">
        <v>1117</v>
      </c>
      <c r="AB86" s="81">
        <v>4470</v>
      </c>
      <c r="AC86" s="81">
        <v>0</v>
      </c>
      <c r="AD86" s="81">
        <v>0.74647352697126768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1860</v>
      </c>
      <c r="B87" s="80">
        <v>105</v>
      </c>
      <c r="C87" s="80">
        <v>3</v>
      </c>
      <c r="D87" s="80">
        <v>7</v>
      </c>
      <c r="E87" s="80">
        <v>2006</v>
      </c>
      <c r="F87" s="80" t="s">
        <v>566</v>
      </c>
      <c r="G87" s="80" t="s">
        <v>1689</v>
      </c>
      <c r="H87" s="80" t="s">
        <v>1690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1861</v>
      </c>
      <c r="B88" s="80">
        <v>106</v>
      </c>
      <c r="C88" s="80">
        <v>4</v>
      </c>
      <c r="D88" s="80">
        <v>7</v>
      </c>
      <c r="E88" s="80">
        <v>2007</v>
      </c>
      <c r="F88" s="80" t="s">
        <v>567</v>
      </c>
      <c r="G88" s="80" t="s">
        <v>1689</v>
      </c>
      <c r="H88" s="80" t="s">
        <v>1690</v>
      </c>
      <c r="I88" s="177"/>
      <c r="J88" s="81">
        <v>4.7784401871386004</v>
      </c>
      <c r="K88" s="81">
        <v>0.33962907172955248</v>
      </c>
      <c r="L88" s="81">
        <v>19.286171895144246</v>
      </c>
      <c r="M88" s="81">
        <v>4.4540464166229086</v>
      </c>
      <c r="N88" s="81">
        <v>8.9768418990803855</v>
      </c>
      <c r="O88" s="81">
        <v>4.6464036317538504</v>
      </c>
      <c r="P88" s="81">
        <v>5.4741695119357052</v>
      </c>
      <c r="Q88" s="81">
        <v>0.2692833092801391</v>
      </c>
      <c r="R88" s="81">
        <v>0</v>
      </c>
      <c r="S88" s="81">
        <v>1.2455211518935987</v>
      </c>
      <c r="T88" s="82"/>
      <c r="U88" s="81">
        <v>156925</v>
      </c>
      <c r="V88" s="81">
        <v>113</v>
      </c>
      <c r="W88" s="81">
        <v>235</v>
      </c>
      <c r="X88" s="81">
        <v>906</v>
      </c>
      <c r="Y88" s="81">
        <v>1835</v>
      </c>
      <c r="Z88" s="81">
        <v>2299</v>
      </c>
      <c r="AA88" s="81">
        <v>1072</v>
      </c>
      <c r="AB88" s="81">
        <v>4329</v>
      </c>
      <c r="AC88" s="81">
        <v>0</v>
      </c>
      <c r="AD88" s="81">
        <v>1.2455211518935987</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1862</v>
      </c>
      <c r="B89" s="80">
        <v>107</v>
      </c>
      <c r="C89" s="80">
        <v>5</v>
      </c>
      <c r="D89" s="80">
        <v>7</v>
      </c>
      <c r="E89" s="80">
        <v>2008</v>
      </c>
      <c r="F89" s="80" t="s">
        <v>84</v>
      </c>
      <c r="G89" s="80" t="s">
        <v>1689</v>
      </c>
      <c r="H89" s="80" t="s">
        <v>1690</v>
      </c>
      <c r="I89" s="177"/>
      <c r="J89" s="81">
        <v>4.9973516178817103</v>
      </c>
      <c r="K89" s="81">
        <v>0.2980779933371</v>
      </c>
      <c r="L89" s="81">
        <v>9.2122323380215487</v>
      </c>
      <c r="M89" s="81">
        <v>5.2116656171499862</v>
      </c>
      <c r="N89" s="81">
        <v>9.0629647616951203</v>
      </c>
      <c r="O89" s="81">
        <v>4.4654224778216172</v>
      </c>
      <c r="P89" s="81">
        <v>5.3710179313581596</v>
      </c>
      <c r="Q89" s="81">
        <v>0.26138040204987445</v>
      </c>
      <c r="R89" s="81">
        <v>0</v>
      </c>
      <c r="S89" s="81">
        <v>0.73715806549685536</v>
      </c>
      <c r="T89" s="82"/>
      <c r="U89" s="81">
        <v>172433</v>
      </c>
      <c r="V89" s="81">
        <v>113</v>
      </c>
      <c r="W89" s="81">
        <v>130</v>
      </c>
      <c r="X89" s="81">
        <v>906</v>
      </c>
      <c r="Y89" s="81">
        <v>1828</v>
      </c>
      <c r="Z89" s="81">
        <v>2287</v>
      </c>
      <c r="AA89" s="81">
        <v>1053</v>
      </c>
      <c r="AB89" s="81">
        <v>4271</v>
      </c>
      <c r="AC89" s="81">
        <v>0</v>
      </c>
      <c r="AD89" s="81">
        <v>0.73715806549685536</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1863</v>
      </c>
      <c r="B90" s="80">
        <v>108</v>
      </c>
      <c r="C90" s="80">
        <v>6</v>
      </c>
      <c r="D90" s="80">
        <v>7</v>
      </c>
      <c r="E90" s="80">
        <v>2009</v>
      </c>
      <c r="F90" s="80" t="s">
        <v>85</v>
      </c>
      <c r="G90" s="80" t="s">
        <v>1689</v>
      </c>
      <c r="H90" s="80" t="s">
        <v>1690</v>
      </c>
      <c r="I90" s="177"/>
      <c r="J90" s="81">
        <v>4.3658958464742499</v>
      </c>
      <c r="K90" s="81">
        <v>0.20030090365414269</v>
      </c>
      <c r="L90" s="81">
        <v>15.026997518476412</v>
      </c>
      <c r="M90" s="81">
        <v>4.9329406541722625</v>
      </c>
      <c r="N90" s="81">
        <v>7.8227712689950666</v>
      </c>
      <c r="O90" s="81">
        <v>4.4448890952283913</v>
      </c>
      <c r="P90" s="81">
        <v>5.2268166360546795</v>
      </c>
      <c r="Q90" s="81">
        <v>0.24566868920973459</v>
      </c>
      <c r="R90" s="81">
        <v>0</v>
      </c>
      <c r="S90" s="81">
        <v>0.56661974913068969</v>
      </c>
      <c r="T90" s="82"/>
      <c r="U90" s="81">
        <v>152130</v>
      </c>
      <c r="V90" s="81">
        <v>93</v>
      </c>
      <c r="W90" s="81">
        <v>243</v>
      </c>
      <c r="X90" s="81">
        <v>1083</v>
      </c>
      <c r="Y90" s="81">
        <v>1837</v>
      </c>
      <c r="Z90" s="81">
        <v>2247</v>
      </c>
      <c r="AA90" s="81">
        <v>1052</v>
      </c>
      <c r="AB90" s="81">
        <v>4214</v>
      </c>
      <c r="AC90" s="81">
        <v>0</v>
      </c>
      <c r="AD90" s="81">
        <v>0.56661974913068969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1864</v>
      </c>
      <c r="B91" s="80">
        <v>109</v>
      </c>
      <c r="C91" s="80">
        <v>7</v>
      </c>
      <c r="D91" s="80">
        <v>7</v>
      </c>
      <c r="E91" s="80">
        <v>2010</v>
      </c>
      <c r="F91" s="80" t="s">
        <v>86</v>
      </c>
      <c r="G91" s="80" t="s">
        <v>1689</v>
      </c>
      <c r="H91" s="80" t="s">
        <v>1690</v>
      </c>
      <c r="I91" s="177"/>
      <c r="J91" s="81">
        <v>3.6859294942483047</v>
      </c>
      <c r="K91" s="81">
        <v>0.20889505921677098</v>
      </c>
      <c r="L91" s="81">
        <v>13.680612398361527</v>
      </c>
      <c r="M91" s="81">
        <v>4.4156698720690954</v>
      </c>
      <c r="N91" s="81">
        <v>7.7336389431694492</v>
      </c>
      <c r="O91" s="81">
        <v>4.4361440857004348</v>
      </c>
      <c r="P91" s="81">
        <v>5.2740657495855539</v>
      </c>
      <c r="Q91" s="81">
        <v>0.25297801554773142</v>
      </c>
      <c r="R91" s="81">
        <v>0</v>
      </c>
      <c r="S91" s="81">
        <v>0.57404263043055725</v>
      </c>
      <c r="T91" s="82"/>
      <c r="U91" s="81">
        <v>143774</v>
      </c>
      <c r="V91" s="81">
        <v>93</v>
      </c>
      <c r="W91" s="81">
        <v>243</v>
      </c>
      <c r="X91" s="81">
        <v>1083</v>
      </c>
      <c r="Y91" s="81">
        <v>1847</v>
      </c>
      <c r="Z91" s="81">
        <v>2253</v>
      </c>
      <c r="AA91" s="81">
        <v>1035</v>
      </c>
      <c r="AB91" s="81">
        <v>4158</v>
      </c>
      <c r="AC91" s="81">
        <v>0</v>
      </c>
      <c r="AD91" s="81">
        <v>0.57404263043055725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1865</v>
      </c>
      <c r="B92" s="80">
        <v>110</v>
      </c>
      <c r="C92" s="80">
        <v>8</v>
      </c>
      <c r="D92" s="80">
        <v>7</v>
      </c>
      <c r="E92" s="80">
        <v>2011</v>
      </c>
      <c r="F92" s="80" t="s">
        <v>87</v>
      </c>
      <c r="G92" s="80" t="s">
        <v>1689</v>
      </c>
      <c r="H92" s="80" t="s">
        <v>1690</v>
      </c>
      <c r="I92" s="177"/>
      <c r="J92" s="81">
        <v>3.2814521601096853</v>
      </c>
      <c r="K92" s="81">
        <v>0.29270083381654199</v>
      </c>
      <c r="L92" s="81">
        <v>12.765008203319978</v>
      </c>
      <c r="M92" s="81">
        <v>5.5782324895664699</v>
      </c>
      <c r="N92" s="81">
        <v>9.4096163438434672</v>
      </c>
      <c r="O92" s="81">
        <v>4.3765063649130873</v>
      </c>
      <c r="P92" s="81">
        <v>5.1414473253325728</v>
      </c>
      <c r="Q92" s="81">
        <v>0.29004697908192739</v>
      </c>
      <c r="R92" s="81">
        <v>0</v>
      </c>
      <c r="S92" s="81">
        <v>0.44232620035482439</v>
      </c>
      <c r="T92" s="82"/>
      <c r="U92" s="81">
        <v>120547</v>
      </c>
      <c r="V92" s="81">
        <v>93</v>
      </c>
      <c r="W92" s="81">
        <v>243</v>
      </c>
      <c r="X92" s="81">
        <v>1083</v>
      </c>
      <c r="Y92" s="81">
        <v>1867</v>
      </c>
      <c r="Z92" s="81">
        <v>2271</v>
      </c>
      <c r="AA92" s="81">
        <v>1039</v>
      </c>
      <c r="AB92" s="81">
        <v>4133</v>
      </c>
      <c r="AC92" s="81">
        <v>0</v>
      </c>
      <c r="AD92" s="81">
        <v>0.44232620035482439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1866</v>
      </c>
      <c r="B93" s="80">
        <v>111</v>
      </c>
      <c r="C93" s="80">
        <v>9</v>
      </c>
      <c r="D93" s="80">
        <v>7</v>
      </c>
      <c r="E93" s="80">
        <v>2012</v>
      </c>
      <c r="F93" s="80" t="s">
        <v>88</v>
      </c>
      <c r="G93" s="80" t="s">
        <v>1689</v>
      </c>
      <c r="H93" s="80" t="s">
        <v>1690</v>
      </c>
      <c r="I93" s="177"/>
      <c r="J93" s="81">
        <v>4.2709553592226133</v>
      </c>
      <c r="K93" s="81">
        <v>0.32973880979912079</v>
      </c>
      <c r="L93" s="81">
        <v>12.879513699497526</v>
      </c>
      <c r="M93" s="81">
        <v>6.9281470281174791</v>
      </c>
      <c r="N93" s="81">
        <v>10.342091589201072</v>
      </c>
      <c r="O93" s="81">
        <v>4.3726581952176486</v>
      </c>
      <c r="P93" s="81">
        <v>5.1408405576419067</v>
      </c>
      <c r="Q93" s="81">
        <v>0.30971556864685057</v>
      </c>
      <c r="R93" s="81">
        <v>0</v>
      </c>
      <c r="S93" s="81">
        <v>0.60281485442100202</v>
      </c>
      <c r="T93" s="82"/>
      <c r="U93" s="81">
        <v>150329</v>
      </c>
      <c r="V93" s="81">
        <v>93</v>
      </c>
      <c r="W93" s="81">
        <v>243</v>
      </c>
      <c r="X93" s="81">
        <v>1083</v>
      </c>
      <c r="Y93" s="81">
        <v>1868</v>
      </c>
      <c r="Z93" s="81">
        <v>2287</v>
      </c>
      <c r="AA93" s="81">
        <v>1033</v>
      </c>
      <c r="AB93" s="81">
        <v>4062</v>
      </c>
      <c r="AC93" s="81">
        <v>0</v>
      </c>
      <c r="AD93" s="81">
        <v>0.60281485442100202</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1867</v>
      </c>
      <c r="B94" s="80">
        <v>112</v>
      </c>
      <c r="C94" s="80">
        <v>10</v>
      </c>
      <c r="D94" s="80">
        <v>7</v>
      </c>
      <c r="E94" s="80">
        <v>2013</v>
      </c>
      <c r="F94" s="80" t="s">
        <v>89</v>
      </c>
      <c r="G94" s="80" t="s">
        <v>1689</v>
      </c>
      <c r="H94" s="80" t="s">
        <v>1690</v>
      </c>
      <c r="I94" s="177"/>
      <c r="J94" s="81">
        <v>4.1770680467106747</v>
      </c>
      <c r="K94" s="81">
        <v>0.27253025102703798</v>
      </c>
      <c r="L94" s="81">
        <v>11.373626167199664</v>
      </c>
      <c r="M94" s="81">
        <v>6.4433423756820059</v>
      </c>
      <c r="N94" s="81">
        <v>9.8833578406500511</v>
      </c>
      <c r="O94" s="81">
        <v>4.1564872824420593</v>
      </c>
      <c r="P94" s="81">
        <v>5.2301457835897667</v>
      </c>
      <c r="Q94" s="81">
        <v>0.30942486252332857</v>
      </c>
      <c r="R94" s="81">
        <v>0</v>
      </c>
      <c r="S94" s="81">
        <v>0.85652377545433889</v>
      </c>
      <c r="T94" s="82"/>
      <c r="U94" s="81">
        <v>149701</v>
      </c>
      <c r="V94" s="81">
        <v>93</v>
      </c>
      <c r="W94" s="81">
        <v>243</v>
      </c>
      <c r="X94" s="81">
        <v>1083</v>
      </c>
      <c r="Y94" s="81">
        <v>1842</v>
      </c>
      <c r="Z94" s="81">
        <v>2271</v>
      </c>
      <c r="AA94" s="81">
        <v>1047</v>
      </c>
      <c r="AB94" s="81">
        <v>4000</v>
      </c>
      <c r="AC94" s="81">
        <v>0</v>
      </c>
      <c r="AD94" s="81">
        <v>0.85652377545433889</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1868</v>
      </c>
      <c r="B95" s="80">
        <v>113</v>
      </c>
      <c r="C95" s="80">
        <v>11</v>
      </c>
      <c r="D95" s="80">
        <v>7</v>
      </c>
      <c r="E95" s="80">
        <v>2014</v>
      </c>
      <c r="F95" s="80" t="s">
        <v>90</v>
      </c>
      <c r="G95" s="80" t="s">
        <v>1689</v>
      </c>
      <c r="H95" s="80" t="s">
        <v>1690</v>
      </c>
      <c r="I95" s="177"/>
      <c r="J95" s="81">
        <v>4.6168236341941506</v>
      </c>
      <c r="K95" s="81">
        <v>0.37436656168057469</v>
      </c>
      <c r="L95" s="81">
        <v>4.7687184409907584</v>
      </c>
      <c r="M95" s="81">
        <v>5.488305051142242</v>
      </c>
      <c r="N95" s="81">
        <v>10.436792984730195</v>
      </c>
      <c r="O95" s="81">
        <v>3.9099964445802056</v>
      </c>
      <c r="P95" s="81">
        <v>5.1368359356711153</v>
      </c>
      <c r="Q95" s="81">
        <v>0.29123847879185449</v>
      </c>
      <c r="R95" s="81">
        <v>0</v>
      </c>
      <c r="S95" s="81">
        <v>0.86049646378776357</v>
      </c>
      <c r="T95" s="82"/>
      <c r="U95" s="81">
        <v>183764</v>
      </c>
      <c r="V95" s="81">
        <v>111</v>
      </c>
      <c r="W95" s="81">
        <v>104</v>
      </c>
      <c r="X95" s="81">
        <v>877</v>
      </c>
      <c r="Y95" s="81">
        <v>1837</v>
      </c>
      <c r="Z95" s="81">
        <v>2250</v>
      </c>
      <c r="AA95" s="81">
        <v>1023</v>
      </c>
      <c r="AB95" s="81">
        <v>3924</v>
      </c>
      <c r="AC95" s="81">
        <v>0</v>
      </c>
      <c r="AD95" s="81">
        <v>0.86049646378776357</v>
      </c>
      <c r="AE95" s="82"/>
      <c r="AF95" s="81">
        <v>1496602.2054496754</v>
      </c>
      <c r="AG95" s="81">
        <v>262691.00996416062</v>
      </c>
      <c r="AH95" s="81">
        <v>775632.54689588828</v>
      </c>
      <c r="AI95" s="81">
        <v>5775407.8647853192</v>
      </c>
      <c r="AJ95" s="81">
        <v>7900892.6815635832</v>
      </c>
      <c r="AK95" s="81">
        <v>0</v>
      </c>
      <c r="AL95" s="81">
        <v>0</v>
      </c>
      <c r="AM95" s="81">
        <v>538706.56282446731</v>
      </c>
      <c r="AN95" s="81">
        <v>0</v>
      </c>
      <c r="AO95" s="81">
        <v>0</v>
      </c>
      <c r="AP95" s="82"/>
      <c r="AQ95" s="81">
        <v>37</v>
      </c>
      <c r="AR95" s="81">
        <v>2</v>
      </c>
      <c r="AS95" s="81">
        <v>0</v>
      </c>
      <c r="AT95" s="81">
        <v>0</v>
      </c>
      <c r="AU95" s="81">
        <v>0</v>
      </c>
      <c r="AV95" s="81">
        <v>0</v>
      </c>
      <c r="AW95" s="81" t="s">
        <v>564</v>
      </c>
      <c r="AX95" s="82"/>
      <c r="AY95" s="81">
        <v>193.21199999999999</v>
      </c>
      <c r="AZ95" s="81">
        <v>24.5</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1869</v>
      </c>
      <c r="B96" s="80">
        <v>114</v>
      </c>
      <c r="C96" s="80">
        <v>12</v>
      </c>
      <c r="D96" s="80">
        <v>7</v>
      </c>
      <c r="E96" s="80">
        <v>2015</v>
      </c>
      <c r="F96" s="80" t="s">
        <v>91</v>
      </c>
      <c r="G96" s="80" t="s">
        <v>1689</v>
      </c>
      <c r="H96" s="80" t="s">
        <v>1690</v>
      </c>
      <c r="I96" s="177"/>
      <c r="J96" s="81">
        <v>3.4523740240385625</v>
      </c>
      <c r="K96" s="81">
        <v>0.35897861620385529</v>
      </c>
      <c r="L96" s="81">
        <v>5.0195736496525374</v>
      </c>
      <c r="M96" s="81">
        <v>5.310334913843211</v>
      </c>
      <c r="N96" s="81">
        <v>9.5955582589886301</v>
      </c>
      <c r="O96" s="81">
        <v>3.8589145169809664</v>
      </c>
      <c r="P96" s="81">
        <v>5.0152452874120241</v>
      </c>
      <c r="Q96" s="81">
        <v>0.28147513787384049</v>
      </c>
      <c r="R96" s="81">
        <v>0</v>
      </c>
      <c r="S96" s="81">
        <v>1.304105415590876</v>
      </c>
      <c r="T96" s="82"/>
      <c r="U96" s="81">
        <v>137774</v>
      </c>
      <c r="V96" s="81">
        <v>111</v>
      </c>
      <c r="W96" s="81">
        <v>104</v>
      </c>
      <c r="X96" s="81">
        <v>877</v>
      </c>
      <c r="Y96" s="81">
        <v>1835</v>
      </c>
      <c r="Z96" s="81">
        <v>2242</v>
      </c>
      <c r="AA96" s="81">
        <v>998</v>
      </c>
      <c r="AB96" s="81">
        <v>3874</v>
      </c>
      <c r="AC96" s="81">
        <v>0</v>
      </c>
      <c r="AD96" s="81">
        <v>1.304105415590876</v>
      </c>
      <c r="AE96" s="82"/>
      <c r="AF96" s="81">
        <v>1063243.3684826212</v>
      </c>
      <c r="AG96" s="81">
        <v>239158.68622845886</v>
      </c>
      <c r="AH96" s="81">
        <v>649040.23132003809</v>
      </c>
      <c r="AI96" s="81">
        <v>5577791.1810221598</v>
      </c>
      <c r="AJ96" s="81">
        <v>7574062.8964958526</v>
      </c>
      <c r="AK96" s="81">
        <v>0</v>
      </c>
      <c r="AL96" s="81">
        <v>0</v>
      </c>
      <c r="AM96" s="81">
        <v>530915.44918120501</v>
      </c>
      <c r="AN96" s="81">
        <v>0</v>
      </c>
      <c r="AO96" s="81">
        <v>0</v>
      </c>
      <c r="AP96" s="82"/>
      <c r="AQ96" s="81">
        <v>39</v>
      </c>
      <c r="AR96" s="81">
        <v>2</v>
      </c>
      <c r="AS96" s="81">
        <v>0</v>
      </c>
      <c r="AT96" s="81">
        <v>0</v>
      </c>
      <c r="AU96" s="81">
        <v>0</v>
      </c>
      <c r="AV96" s="81">
        <v>0</v>
      </c>
      <c r="AW96" s="81" t="s">
        <v>564</v>
      </c>
      <c r="AX96" s="82"/>
      <c r="AY96" s="81">
        <v>202.012</v>
      </c>
      <c r="AZ96" s="81">
        <v>24.5</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1870</v>
      </c>
      <c r="B97" s="80">
        <v>115</v>
      </c>
      <c r="C97" s="80">
        <v>13</v>
      </c>
      <c r="D97" s="80">
        <v>7</v>
      </c>
      <c r="E97" s="80">
        <v>2016</v>
      </c>
      <c r="F97" s="80" t="s">
        <v>92</v>
      </c>
      <c r="G97" s="80" t="s">
        <v>1689</v>
      </c>
      <c r="H97" s="80" t="s">
        <v>1690</v>
      </c>
      <c r="I97" s="177"/>
      <c r="J97" s="81">
        <v>4.4743466810742865</v>
      </c>
      <c r="K97" s="81">
        <v>0.33861665198599378</v>
      </c>
      <c r="L97" s="81">
        <v>5.3977893581009777</v>
      </c>
      <c r="M97" s="81">
        <v>4.5529963294044897</v>
      </c>
      <c r="N97" s="81">
        <v>9.7101891481975233</v>
      </c>
      <c r="O97" s="81">
        <v>3.7967513685966878</v>
      </c>
      <c r="P97" s="81">
        <v>5.3300179616646082</v>
      </c>
      <c r="Q97" s="81">
        <v>0.27037940261479965</v>
      </c>
      <c r="R97" s="81">
        <v>0</v>
      </c>
      <c r="S97" s="81">
        <v>1.2752762458352811</v>
      </c>
      <c r="T97" s="82"/>
      <c r="U97" s="81">
        <v>169963</v>
      </c>
      <c r="V97" s="81">
        <v>111</v>
      </c>
      <c r="W97" s="81">
        <v>104</v>
      </c>
      <c r="X97" s="81">
        <v>877</v>
      </c>
      <c r="Y97" s="81">
        <v>1826</v>
      </c>
      <c r="Z97" s="81">
        <v>2233</v>
      </c>
      <c r="AA97" s="81">
        <v>1097</v>
      </c>
      <c r="AB97" s="81">
        <v>3828</v>
      </c>
      <c r="AC97" s="81">
        <v>0</v>
      </c>
      <c r="AD97" s="81">
        <v>1.2752762458352811</v>
      </c>
      <c r="AE97" s="82"/>
      <c r="AF97" s="81">
        <v>1402109.0707691291</v>
      </c>
      <c r="AG97" s="81">
        <v>227967.1384966769</v>
      </c>
      <c r="AH97" s="81">
        <v>550093.57789244957</v>
      </c>
      <c r="AI97" s="81">
        <v>5567747.6849377472</v>
      </c>
      <c r="AJ97" s="81">
        <v>7844852.4375721682</v>
      </c>
      <c r="AK97" s="81">
        <v>0</v>
      </c>
      <c r="AL97" s="81">
        <v>0</v>
      </c>
      <c r="AM97" s="81">
        <v>525018.91368238989</v>
      </c>
      <c r="AN97" s="81">
        <v>0</v>
      </c>
      <c r="AO97" s="81">
        <v>0</v>
      </c>
      <c r="AP97" s="82"/>
      <c r="AQ97" s="81">
        <v>40</v>
      </c>
      <c r="AR97" s="81">
        <v>3</v>
      </c>
      <c r="AS97" s="81">
        <v>0</v>
      </c>
      <c r="AT97" s="81">
        <v>0</v>
      </c>
      <c r="AU97" s="81">
        <v>0</v>
      </c>
      <c r="AV97" s="81">
        <v>0</v>
      </c>
      <c r="AW97" s="81" t="s">
        <v>564</v>
      </c>
      <c r="AX97" s="82"/>
      <c r="AY97" s="81">
        <v>206.012</v>
      </c>
      <c r="AZ97" s="81">
        <v>71.7</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1871</v>
      </c>
      <c r="B98" s="80">
        <v>116</v>
      </c>
      <c r="C98" s="80">
        <v>14</v>
      </c>
      <c r="D98" s="80">
        <v>7</v>
      </c>
      <c r="E98" s="80">
        <v>2017</v>
      </c>
      <c r="F98" s="80" t="s">
        <v>71</v>
      </c>
      <c r="G98" s="80" t="s">
        <v>1689</v>
      </c>
      <c r="H98" s="80" t="s">
        <v>1690</v>
      </c>
      <c r="I98" s="177"/>
      <c r="J98" s="81">
        <v>4.2945756334066454</v>
      </c>
      <c r="K98" s="81">
        <v>0.34601551793020707</v>
      </c>
      <c r="L98" s="81">
        <v>4.8726387286250299</v>
      </c>
      <c r="M98" s="81">
        <v>4.5652437551541487</v>
      </c>
      <c r="N98" s="81">
        <v>9.5123880507019027</v>
      </c>
      <c r="O98" s="81">
        <v>3.7264346979874832</v>
      </c>
      <c r="P98" s="81">
        <v>5.3831571871388109</v>
      </c>
      <c r="Q98" s="81">
        <v>0.25913269973551617</v>
      </c>
      <c r="R98" s="81">
        <v>0</v>
      </c>
      <c r="S98" s="81">
        <v>1.12486362776236</v>
      </c>
      <c r="T98" s="82"/>
      <c r="U98" s="81">
        <v>160521</v>
      </c>
      <c r="V98" s="81">
        <v>111</v>
      </c>
      <c r="W98" s="81">
        <v>104</v>
      </c>
      <c r="X98" s="81">
        <v>877</v>
      </c>
      <c r="Y98" s="81">
        <v>1828</v>
      </c>
      <c r="Z98" s="81">
        <v>2228</v>
      </c>
      <c r="AA98" s="81">
        <v>1115</v>
      </c>
      <c r="AB98" s="81">
        <v>3794</v>
      </c>
      <c r="AC98" s="81">
        <v>0</v>
      </c>
      <c r="AD98" s="81">
        <v>1.12486362776236</v>
      </c>
      <c r="AE98" s="82"/>
      <c r="AF98" s="81">
        <v>1301227.1104370139</v>
      </c>
      <c r="AG98" s="81">
        <v>228629.50799795779</v>
      </c>
      <c r="AH98" s="81">
        <v>671997.50704225525</v>
      </c>
      <c r="AI98" s="81">
        <v>5429998.102516898</v>
      </c>
      <c r="AJ98" s="81">
        <v>6882275.9889126308</v>
      </c>
      <c r="AK98" s="81">
        <v>0</v>
      </c>
      <c r="AL98" s="81">
        <v>0</v>
      </c>
      <c r="AM98" s="81">
        <v>521169.95097357797</v>
      </c>
      <c r="AN98" s="81">
        <v>0</v>
      </c>
      <c r="AO98" s="81">
        <v>0</v>
      </c>
      <c r="AP98" s="82"/>
      <c r="AQ98" s="81">
        <v>42</v>
      </c>
      <c r="AR98" s="81">
        <v>5</v>
      </c>
      <c r="AS98" s="81">
        <v>0</v>
      </c>
      <c r="AT98" s="81">
        <v>0</v>
      </c>
      <c r="AU98" s="81">
        <v>0</v>
      </c>
      <c r="AV98" s="81">
        <v>0</v>
      </c>
      <c r="AW98" s="81" t="s">
        <v>564</v>
      </c>
      <c r="AX98" s="82"/>
      <c r="AY98" s="81">
        <v>214.61199999999999</v>
      </c>
      <c r="AZ98" s="81">
        <v>148.6</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1872</v>
      </c>
      <c r="B99" s="80">
        <v>117</v>
      </c>
      <c r="C99" s="80">
        <v>15</v>
      </c>
      <c r="D99" s="80">
        <v>7</v>
      </c>
      <c r="E99" s="80">
        <v>2018</v>
      </c>
      <c r="F99" s="80" t="s">
        <v>93</v>
      </c>
      <c r="G99" s="80" t="s">
        <v>1689</v>
      </c>
      <c r="H99" s="80" t="s">
        <v>1690</v>
      </c>
      <c r="I99" s="177"/>
      <c r="J99" s="81">
        <v>4.0012351946122013</v>
      </c>
      <c r="K99" s="81">
        <v>0.32204672746620189</v>
      </c>
      <c r="L99" s="81">
        <v>4.470018420476892</v>
      </c>
      <c r="M99" s="81">
        <v>4.5877598860483557</v>
      </c>
      <c r="N99" s="81">
        <v>8.7914317966602695</v>
      </c>
      <c r="O99" s="81">
        <v>3.6498586288086474</v>
      </c>
      <c r="P99" s="81">
        <v>5.3200121924317383</v>
      </c>
      <c r="Q99" s="81">
        <v>0.23786350584711508</v>
      </c>
      <c r="R99" s="81">
        <v>0</v>
      </c>
      <c r="S99" s="81">
        <v>1.0374510381977815</v>
      </c>
      <c r="T99" s="82"/>
      <c r="U99" s="81">
        <v>156269</v>
      </c>
      <c r="V99" s="81">
        <v>111</v>
      </c>
      <c r="W99" s="81">
        <v>104</v>
      </c>
      <c r="X99" s="81">
        <v>877</v>
      </c>
      <c r="Y99" s="81">
        <v>1835</v>
      </c>
      <c r="Z99" s="81">
        <v>2224</v>
      </c>
      <c r="AA99" s="81">
        <v>1113</v>
      </c>
      <c r="AB99" s="81">
        <v>3753</v>
      </c>
      <c r="AC99" s="81">
        <v>0</v>
      </c>
      <c r="AD99" s="81">
        <v>1.0374510381977819</v>
      </c>
      <c r="AE99" s="82"/>
      <c r="AF99" s="81">
        <v>1271603.617132212</v>
      </c>
      <c r="AG99" s="81">
        <v>206855.01155995799</v>
      </c>
      <c r="AH99" s="81">
        <v>633357.73307294364</v>
      </c>
      <c r="AI99" s="81">
        <v>5550567.2167326799</v>
      </c>
      <c r="AJ99" s="81">
        <v>6695689.9024133943</v>
      </c>
      <c r="AK99" s="81">
        <v>0</v>
      </c>
      <c r="AL99" s="81">
        <v>0</v>
      </c>
      <c r="AM99" s="81">
        <v>516604.61850081821</v>
      </c>
      <c r="AN99" s="81">
        <v>0</v>
      </c>
      <c r="AO99" s="81">
        <v>0</v>
      </c>
      <c r="AP99" s="82"/>
      <c r="AQ99" s="81">
        <v>43</v>
      </c>
      <c r="AR99" s="81">
        <v>5</v>
      </c>
      <c r="AS99" s="81">
        <v>0</v>
      </c>
      <c r="AT99" s="81">
        <v>0</v>
      </c>
      <c r="AU99" s="81">
        <v>0</v>
      </c>
      <c r="AV99" s="81">
        <v>0</v>
      </c>
      <c r="AW99" s="81" t="s">
        <v>564</v>
      </c>
      <c r="AX99" s="82"/>
      <c r="AY99" s="81">
        <v>218.41200000000001</v>
      </c>
      <c r="AZ99" s="81">
        <v>149</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1873</v>
      </c>
      <c r="B100" s="80">
        <v>118</v>
      </c>
      <c r="C100" s="80">
        <v>16</v>
      </c>
      <c r="D100" s="80">
        <v>7</v>
      </c>
      <c r="E100" s="80">
        <v>2019</v>
      </c>
      <c r="F100" s="80" t="s">
        <v>73</v>
      </c>
      <c r="G100" s="80" t="s">
        <v>1689</v>
      </c>
      <c r="H100" s="80" t="s">
        <v>1690</v>
      </c>
      <c r="I100" s="177"/>
      <c r="J100" s="81">
        <v>3.8210890876012091</v>
      </c>
      <c r="K100" s="81">
        <v>0.29883564910836535</v>
      </c>
      <c r="L100" s="81">
        <v>4.4900456282203267</v>
      </c>
      <c r="M100" s="81">
        <v>4.115637199913702</v>
      </c>
      <c r="N100" s="81">
        <v>8.7787534060386356</v>
      </c>
      <c r="O100" s="81">
        <v>3.5107978154959811</v>
      </c>
      <c r="P100" s="81">
        <v>4.868904973250241</v>
      </c>
      <c r="Q100" s="81">
        <v>0.22684151174883008</v>
      </c>
      <c r="R100" s="81">
        <v>0</v>
      </c>
      <c r="S100" s="81">
        <v>0.96342503378678634</v>
      </c>
      <c r="T100" s="82"/>
      <c r="U100" s="81">
        <v>156986</v>
      </c>
      <c r="V100" s="81">
        <v>111</v>
      </c>
      <c r="W100" s="81">
        <v>104</v>
      </c>
      <c r="X100" s="81">
        <v>877</v>
      </c>
      <c r="Y100" s="81">
        <v>1810</v>
      </c>
      <c r="Z100" s="81">
        <v>2198</v>
      </c>
      <c r="AA100" s="81">
        <v>1011</v>
      </c>
      <c r="AB100" s="81">
        <v>3676</v>
      </c>
      <c r="AC100" s="81">
        <v>0</v>
      </c>
      <c r="AD100" s="81">
        <v>0.96342503378678634</v>
      </c>
      <c r="AE100" s="82"/>
      <c r="AF100" s="81">
        <v>1253506.539077298</v>
      </c>
      <c r="AG100" s="81">
        <v>206793.7559856959</v>
      </c>
      <c r="AH100" s="81">
        <v>683837.16640150035</v>
      </c>
      <c r="AI100" s="81">
        <v>5439095.0907814736</v>
      </c>
      <c r="AJ100" s="81">
        <v>6717023.459234423</v>
      </c>
      <c r="AK100" s="81">
        <v>0</v>
      </c>
      <c r="AL100" s="81">
        <v>0</v>
      </c>
      <c r="AM100" s="81">
        <v>500643.52708681603</v>
      </c>
      <c r="AN100" s="81">
        <v>0</v>
      </c>
      <c r="AO100" s="81">
        <v>0</v>
      </c>
      <c r="AP100" s="82"/>
      <c r="AQ100" s="81">
        <v>45</v>
      </c>
      <c r="AR100" s="81">
        <v>5</v>
      </c>
      <c r="AS100" s="81">
        <v>0</v>
      </c>
      <c r="AT100" s="81">
        <v>0</v>
      </c>
      <c r="AU100" s="81">
        <v>0</v>
      </c>
      <c r="AV100" s="81">
        <v>0</v>
      </c>
      <c r="AW100" s="81" t="s">
        <v>564</v>
      </c>
      <c r="AX100" s="82"/>
      <c r="AY100" s="81">
        <v>229.11199999999999</v>
      </c>
      <c r="AZ100" s="81">
        <v>148.6</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1874</v>
      </c>
      <c r="B101" s="80">
        <v>119</v>
      </c>
      <c r="C101" s="80">
        <v>17</v>
      </c>
      <c r="D101" s="80">
        <v>7</v>
      </c>
      <c r="E101" s="80">
        <v>2020</v>
      </c>
      <c r="F101" s="80" t="s">
        <v>218</v>
      </c>
      <c r="G101" s="80" t="s">
        <v>1689</v>
      </c>
      <c r="H101" s="80" t="s">
        <v>1690</v>
      </c>
      <c r="I101" s="177"/>
      <c r="J101" s="81">
        <v>2.258846341732013</v>
      </c>
      <c r="K101" s="81">
        <v>0.29390074318719006</v>
      </c>
      <c r="L101" s="81">
        <v>7.0938204537726808</v>
      </c>
      <c r="M101" s="81">
        <v>4.4805652104092548</v>
      </c>
      <c r="N101" s="81">
        <v>8.0106597035848051</v>
      </c>
      <c r="O101" s="81">
        <v>3.0507658597339771</v>
      </c>
      <c r="P101" s="81">
        <v>4.9113053182013804</v>
      </c>
      <c r="Q101" s="81">
        <v>0.21321082652474815</v>
      </c>
      <c r="R101" s="81">
        <v>0</v>
      </c>
      <c r="S101" s="81">
        <v>1.123040773693343</v>
      </c>
      <c r="T101" s="82"/>
      <c r="U101" s="81">
        <v>105200</v>
      </c>
      <c r="V101" s="81">
        <v>101</v>
      </c>
      <c r="W101" s="81">
        <v>146</v>
      </c>
      <c r="X101" s="81">
        <v>1004</v>
      </c>
      <c r="Y101" s="81">
        <v>1802</v>
      </c>
      <c r="Z101" s="81">
        <v>2180</v>
      </c>
      <c r="AA101" s="81">
        <v>1108</v>
      </c>
      <c r="AB101" s="81">
        <v>3616</v>
      </c>
      <c r="AC101" s="81">
        <v>0</v>
      </c>
      <c r="AD101" s="81">
        <v>1.123040773693343</v>
      </c>
      <c r="AE101" s="82"/>
      <c r="AF101" s="81">
        <v>821391.86207757459</v>
      </c>
      <c r="AG101" s="81">
        <v>188302.38130684264</v>
      </c>
      <c r="AH101" s="81">
        <v>1040296.625494558</v>
      </c>
      <c r="AI101" s="81">
        <v>5764648.3846965879</v>
      </c>
      <c r="AJ101" s="81">
        <v>6827091.8412847323</v>
      </c>
      <c r="AK101" s="81"/>
      <c r="AL101" s="81"/>
      <c r="AM101" s="81">
        <v>471928.17459792347</v>
      </c>
      <c r="AN101" s="81"/>
      <c r="AO101" s="81"/>
      <c r="AP101" s="82"/>
      <c r="AQ101" s="81">
        <v>47</v>
      </c>
      <c r="AR101" s="81">
        <v>5</v>
      </c>
      <c r="AS101" s="81">
        <v>0</v>
      </c>
      <c r="AT101" s="81">
        <v>0</v>
      </c>
      <c r="AU101" s="81">
        <v>0</v>
      </c>
      <c r="AV101" s="81">
        <v>0</v>
      </c>
      <c r="AW101" s="81">
        <v>0</v>
      </c>
      <c r="AX101" s="82"/>
      <c r="AY101" s="81">
        <v>242.31200000000001</v>
      </c>
      <c r="AZ101" s="81">
        <v>148.6</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1693</v>
      </c>
      <c r="B102" s="80">
        <v>119</v>
      </c>
      <c r="C102" s="80">
        <v>18</v>
      </c>
      <c r="D102" s="80">
        <v>7</v>
      </c>
      <c r="E102" s="80">
        <v>2021</v>
      </c>
      <c r="F102" s="80" t="s">
        <v>75</v>
      </c>
      <c r="G102" s="174" t="s">
        <v>1689</v>
      </c>
      <c r="H102" s="80" t="s">
        <v>1690</v>
      </c>
      <c r="I102" s="177"/>
      <c r="J102" s="81">
        <v>2.2751513976155411</v>
      </c>
      <c r="K102" s="81">
        <v>0.28310799751969007</v>
      </c>
      <c r="L102" s="81">
        <v>6.4737421150872807</v>
      </c>
      <c r="M102" s="81">
        <v>4.5255133209549472</v>
      </c>
      <c r="N102" s="81">
        <v>7.4869283184227955</v>
      </c>
      <c r="O102" s="81">
        <v>2.9478638724402297</v>
      </c>
      <c r="P102" s="81">
        <v>5.1316345684003153</v>
      </c>
      <c r="Q102" s="81">
        <v>0.2107571840741124</v>
      </c>
      <c r="R102" s="81">
        <v>0</v>
      </c>
      <c r="S102" s="81">
        <v>1.010800671561997</v>
      </c>
      <c r="T102" s="82"/>
      <c r="U102" s="81">
        <v>108813</v>
      </c>
      <c r="V102" s="81">
        <v>101</v>
      </c>
      <c r="W102" s="81">
        <v>146</v>
      </c>
      <c r="X102" s="81">
        <v>1004</v>
      </c>
      <c r="Y102" s="81">
        <v>1773</v>
      </c>
      <c r="Z102" s="81">
        <v>2169</v>
      </c>
      <c r="AA102" s="81">
        <v>1129</v>
      </c>
      <c r="AB102" s="81">
        <v>3532</v>
      </c>
      <c r="AC102" s="81">
        <v>0</v>
      </c>
      <c r="AD102" s="81">
        <v>1.010800671561997</v>
      </c>
      <c r="AE102" s="82"/>
      <c r="AF102" s="81">
        <v>833460.74301534425</v>
      </c>
      <c r="AG102" s="81">
        <v>191554.06786045767</v>
      </c>
      <c r="AH102" s="81">
        <v>932686.46625454118</v>
      </c>
      <c r="AI102" s="81">
        <v>6290083.0259775063</v>
      </c>
      <c r="AJ102" s="81">
        <v>6546090.9965146026</v>
      </c>
      <c r="AK102" s="81">
        <v>0</v>
      </c>
      <c r="AL102" s="81">
        <v>0</v>
      </c>
      <c r="AM102" s="81">
        <v>463624.0517371599</v>
      </c>
      <c r="AN102" s="81">
        <v>0</v>
      </c>
      <c r="AO102" s="81">
        <v>0</v>
      </c>
      <c r="AP102" s="82"/>
      <c r="AQ102" s="81">
        <v>48</v>
      </c>
      <c r="AR102" s="81">
        <v>5</v>
      </c>
      <c r="AS102" s="81">
        <v>0</v>
      </c>
      <c r="AT102" s="81">
        <v>0</v>
      </c>
      <c r="AU102" s="81">
        <v>0</v>
      </c>
      <c r="AV102" s="81">
        <v>0</v>
      </c>
      <c r="AW102" s="81"/>
      <c r="AX102" s="82"/>
      <c r="AY102" s="81">
        <v>250.05199999999999</v>
      </c>
      <c r="AZ102" s="81">
        <v>148.6</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1688</v>
      </c>
      <c r="B103" s="80">
        <v>119</v>
      </c>
      <c r="C103" s="80">
        <v>19</v>
      </c>
      <c r="D103" s="80">
        <v>7</v>
      </c>
      <c r="E103" s="80">
        <v>2022</v>
      </c>
      <c r="F103" s="80" t="s">
        <v>568</v>
      </c>
      <c r="G103" s="174" t="s">
        <v>1689</v>
      </c>
      <c r="H103" s="80" t="s">
        <v>1690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51</v>
      </c>
      <c r="AR103" s="81">
        <v>6</v>
      </c>
      <c r="AS103" s="81">
        <v>0</v>
      </c>
      <c r="AT103" s="81">
        <v>0</v>
      </c>
      <c r="AU103" s="81">
        <v>0</v>
      </c>
      <c r="AV103" s="81">
        <v>0</v>
      </c>
      <c r="AW103" s="81"/>
      <c r="AX103" s="82"/>
      <c r="AY103" s="81">
        <v>266.24200000000002</v>
      </c>
      <c r="AZ103" s="81">
        <v>198.10000000000002</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1875</v>
      </c>
      <c r="B104" s="80">
        <v>477</v>
      </c>
      <c r="C104" s="80">
        <v>1</v>
      </c>
      <c r="D104" s="80">
        <v>29</v>
      </c>
      <c r="E104" s="80">
        <v>1990</v>
      </c>
      <c r="F104" s="80" t="s">
        <v>562</v>
      </c>
      <c r="G104" s="80" t="s">
        <v>1876</v>
      </c>
      <c r="H104" s="80" t="s">
        <v>1877</v>
      </c>
      <c r="I104" s="177"/>
      <c r="J104" s="81">
        <v>16.274098296401519</v>
      </c>
      <c r="K104" s="81">
        <v>0.75186637801194545</v>
      </c>
      <c r="L104" s="81">
        <v>0.64386696423604639</v>
      </c>
      <c r="M104" s="81">
        <v>2.2025572319443212</v>
      </c>
      <c r="N104" s="81">
        <v>3.3260409958512249</v>
      </c>
      <c r="O104" s="81">
        <v>2.4968898663123849</v>
      </c>
      <c r="P104" s="81">
        <v>7.2196042418722381</v>
      </c>
      <c r="Q104" s="81">
        <v>0.33208916506783137</v>
      </c>
      <c r="R104" s="81">
        <v>0</v>
      </c>
      <c r="S104" s="81">
        <v>0.30225362544667794</v>
      </c>
      <c r="T104" s="82"/>
      <c r="U104" s="81">
        <v>562358</v>
      </c>
      <c r="V104" s="81">
        <v>255</v>
      </c>
      <c r="W104" s="81">
        <v>7</v>
      </c>
      <c r="X104" s="81">
        <v>854</v>
      </c>
      <c r="Y104" s="81">
        <v>1435</v>
      </c>
      <c r="Z104" s="81">
        <v>1027</v>
      </c>
      <c r="AA104" s="81">
        <v>1753</v>
      </c>
      <c r="AB104" s="81">
        <v>5392</v>
      </c>
      <c r="AC104" s="81">
        <v>0</v>
      </c>
      <c r="AD104" s="81">
        <v>0.30225362544667794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1878</v>
      </c>
      <c r="B105" s="80">
        <v>478</v>
      </c>
      <c r="C105" s="80">
        <v>2</v>
      </c>
      <c r="D105" s="80">
        <v>29</v>
      </c>
      <c r="E105" s="80">
        <v>2005</v>
      </c>
      <c r="F105" s="80" t="s">
        <v>565</v>
      </c>
      <c r="G105" s="80" t="s">
        <v>1876</v>
      </c>
      <c r="H105" s="80" t="s">
        <v>1877</v>
      </c>
      <c r="I105" s="177"/>
      <c r="J105" s="81">
        <v>17.62856576951793</v>
      </c>
      <c r="K105" s="81">
        <v>0.45696010561205669</v>
      </c>
      <c r="L105" s="81">
        <v>3.9902623318162296</v>
      </c>
      <c r="M105" s="81">
        <v>2.5714121067474651</v>
      </c>
      <c r="N105" s="81">
        <v>4.1519025940229906</v>
      </c>
      <c r="O105" s="81">
        <v>4.2566060765488931</v>
      </c>
      <c r="P105" s="81">
        <v>8.4984413285778331</v>
      </c>
      <c r="Q105" s="81">
        <v>0.28997865984212928</v>
      </c>
      <c r="R105" s="81">
        <v>0</v>
      </c>
      <c r="S105" s="81">
        <v>0</v>
      </c>
      <c r="T105" s="82"/>
      <c r="U105" s="81">
        <v>756050</v>
      </c>
      <c r="V105" s="81">
        <v>197</v>
      </c>
      <c r="W105" s="81">
        <v>39</v>
      </c>
      <c r="X105" s="81">
        <v>532</v>
      </c>
      <c r="Y105" s="81">
        <v>1636</v>
      </c>
      <c r="Z105" s="81">
        <v>2026</v>
      </c>
      <c r="AA105" s="81">
        <v>1690</v>
      </c>
      <c r="AB105" s="81">
        <v>4922</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1879</v>
      </c>
      <c r="B106" s="80">
        <v>479</v>
      </c>
      <c r="C106" s="80">
        <v>3</v>
      </c>
      <c r="D106" s="80">
        <v>29</v>
      </c>
      <c r="E106" s="80">
        <v>2006</v>
      </c>
      <c r="F106" s="80" t="s">
        <v>566</v>
      </c>
      <c r="G106" s="80" t="s">
        <v>1876</v>
      </c>
      <c r="H106" s="80" t="s">
        <v>1877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1880</v>
      </c>
      <c r="B107" s="80">
        <v>480</v>
      </c>
      <c r="C107" s="80">
        <v>4</v>
      </c>
      <c r="D107" s="80">
        <v>29</v>
      </c>
      <c r="E107" s="80">
        <v>2007</v>
      </c>
      <c r="F107" s="80" t="s">
        <v>567</v>
      </c>
      <c r="G107" s="80" t="s">
        <v>1876</v>
      </c>
      <c r="H107" s="80" t="s">
        <v>1877</v>
      </c>
      <c r="I107" s="177"/>
      <c r="J107" s="81">
        <v>14.505140142581116</v>
      </c>
      <c r="K107" s="81">
        <v>0.50332349395978304</v>
      </c>
      <c r="L107" s="81">
        <v>2.5114918512206201</v>
      </c>
      <c r="M107" s="81">
        <v>3.1972323070781283</v>
      </c>
      <c r="N107" s="81">
        <v>4.4879009538287233</v>
      </c>
      <c r="O107" s="81">
        <v>4.2078348679040953</v>
      </c>
      <c r="P107" s="81">
        <v>8.4257273271398443</v>
      </c>
      <c r="Q107" s="81">
        <v>0.29341865785964799</v>
      </c>
      <c r="R107" s="81">
        <v>0</v>
      </c>
      <c r="S107" s="81">
        <v>0</v>
      </c>
      <c r="T107" s="82"/>
      <c r="U107" s="81">
        <v>695011</v>
      </c>
      <c r="V107" s="81">
        <v>226</v>
      </c>
      <c r="W107" s="81">
        <v>28</v>
      </c>
      <c r="X107" s="81">
        <v>827</v>
      </c>
      <c r="Y107" s="81">
        <v>1625</v>
      </c>
      <c r="Z107" s="81">
        <v>2082</v>
      </c>
      <c r="AA107" s="81">
        <v>1650</v>
      </c>
      <c r="AB107" s="81">
        <v>4717</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1881</v>
      </c>
      <c r="B108" s="80">
        <v>481</v>
      </c>
      <c r="C108" s="80">
        <v>5</v>
      </c>
      <c r="D108" s="80">
        <v>29</v>
      </c>
      <c r="E108" s="80">
        <v>2008</v>
      </c>
      <c r="F108" s="80" t="s">
        <v>84</v>
      </c>
      <c r="G108" s="80" t="s">
        <v>1876</v>
      </c>
      <c r="H108" s="80" t="s">
        <v>1877</v>
      </c>
      <c r="I108" s="177"/>
      <c r="J108" s="81">
        <v>12.477351704373508</v>
      </c>
      <c r="K108" s="81">
        <v>0.37193646785012141</v>
      </c>
      <c r="L108" s="81">
        <v>2.2213629468552849</v>
      </c>
      <c r="M108" s="81">
        <v>3.3537843756062231</v>
      </c>
      <c r="N108" s="81">
        <v>3.7796223589858311</v>
      </c>
      <c r="O108" s="81">
        <v>4.055392429573895</v>
      </c>
      <c r="P108" s="81">
        <v>8.2529031461894604</v>
      </c>
      <c r="Q108" s="81">
        <v>0.28292240662059698</v>
      </c>
      <c r="R108" s="81">
        <v>0</v>
      </c>
      <c r="S108" s="81">
        <v>0</v>
      </c>
      <c r="T108" s="82"/>
      <c r="U108" s="81">
        <v>645310</v>
      </c>
      <c r="V108" s="81">
        <v>226</v>
      </c>
      <c r="W108" s="81">
        <v>28</v>
      </c>
      <c r="X108" s="81">
        <v>827</v>
      </c>
      <c r="Y108" s="81">
        <v>1619</v>
      </c>
      <c r="Z108" s="81">
        <v>2077</v>
      </c>
      <c r="AA108" s="81">
        <v>1618</v>
      </c>
      <c r="AB108" s="81">
        <v>4623</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1882</v>
      </c>
      <c r="B109" s="80">
        <v>482</v>
      </c>
      <c r="C109" s="80">
        <v>6</v>
      </c>
      <c r="D109" s="80">
        <v>29</v>
      </c>
      <c r="E109" s="80">
        <v>2009</v>
      </c>
      <c r="F109" s="80" t="s">
        <v>85</v>
      </c>
      <c r="G109" s="80" t="s">
        <v>1876</v>
      </c>
      <c r="H109" s="80" t="s">
        <v>1877</v>
      </c>
      <c r="I109" s="177"/>
      <c r="J109" s="81">
        <v>11.083236651291582</v>
      </c>
      <c r="K109" s="81">
        <v>0.22929575261408322</v>
      </c>
      <c r="L109" s="81">
        <v>3.2646715617436359</v>
      </c>
      <c r="M109" s="81">
        <v>3.1304526516569617</v>
      </c>
      <c r="N109" s="81">
        <v>3.613380629229205</v>
      </c>
      <c r="O109" s="81">
        <v>4.1798178274221591</v>
      </c>
      <c r="P109" s="81">
        <v>8.0240578585820401</v>
      </c>
      <c r="Q109" s="81">
        <v>0.26887137983751686</v>
      </c>
      <c r="R109" s="81">
        <v>0</v>
      </c>
      <c r="S109" s="81">
        <v>0</v>
      </c>
      <c r="T109" s="82"/>
      <c r="U109" s="81">
        <v>508772</v>
      </c>
      <c r="V109" s="81">
        <v>126</v>
      </c>
      <c r="W109" s="81">
        <v>56</v>
      </c>
      <c r="X109" s="81">
        <v>806</v>
      </c>
      <c r="Y109" s="81">
        <v>1618</v>
      </c>
      <c r="Z109" s="81">
        <v>2113</v>
      </c>
      <c r="AA109" s="81">
        <v>1615</v>
      </c>
      <c r="AB109" s="81">
        <v>4612</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3.12</v>
      </c>
      <c r="BJ109" s="81">
        <v>0</v>
      </c>
      <c r="BK109" s="81">
        <v>0</v>
      </c>
      <c r="BL109" s="81">
        <v>0</v>
      </c>
      <c r="BM109" s="82"/>
      <c r="BN109" s="81">
        <v>0</v>
      </c>
      <c r="BO109" s="81">
        <v>0</v>
      </c>
      <c r="BP109" s="81">
        <v>1</v>
      </c>
      <c r="BQ109" s="81">
        <v>0</v>
      </c>
      <c r="BR109" s="81">
        <v>0</v>
      </c>
      <c r="BS109" s="81">
        <v>0</v>
      </c>
      <c r="BT109"/>
      <c r="BU109" s="80"/>
      <c r="BV109" s="80"/>
      <c r="BW109" s="80"/>
      <c r="BX109" s="80"/>
      <c r="BY109" s="80"/>
      <c r="BZ109" s="80"/>
      <c r="CA109" s="80"/>
      <c r="CB109" s="80"/>
      <c r="CC109" s="80"/>
    </row>
    <row r="110" spans="1:81">
      <c r="A110" s="80" t="s">
        <v>1883</v>
      </c>
      <c r="B110" s="80">
        <v>483</v>
      </c>
      <c r="C110" s="80">
        <v>7</v>
      </c>
      <c r="D110" s="80">
        <v>29</v>
      </c>
      <c r="E110" s="80">
        <v>2010</v>
      </c>
      <c r="F110" s="80" t="s">
        <v>86</v>
      </c>
      <c r="G110" s="80" t="s">
        <v>1876</v>
      </c>
      <c r="H110" s="80" t="s">
        <v>1877</v>
      </c>
      <c r="I110" s="177"/>
      <c r="J110" s="81">
        <v>7.9842937161185148</v>
      </c>
      <c r="K110" s="81">
        <v>0.25064840868798915</v>
      </c>
      <c r="L110" s="81">
        <v>2.9637127353802577</v>
      </c>
      <c r="M110" s="81">
        <v>3.3424156916230223</v>
      </c>
      <c r="N110" s="81">
        <v>4.3142759180108232</v>
      </c>
      <c r="O110" s="81">
        <v>4.1329189684355132</v>
      </c>
      <c r="P110" s="81">
        <v>8.1939108457329191</v>
      </c>
      <c r="Q110" s="81">
        <v>0.2737857311122634</v>
      </c>
      <c r="R110" s="81">
        <v>0</v>
      </c>
      <c r="S110" s="81">
        <v>0</v>
      </c>
      <c r="T110" s="82"/>
      <c r="U110" s="81">
        <v>389473</v>
      </c>
      <c r="V110" s="81">
        <v>126</v>
      </c>
      <c r="W110" s="81">
        <v>56</v>
      </c>
      <c r="X110" s="81">
        <v>806</v>
      </c>
      <c r="Y110" s="81">
        <v>1598</v>
      </c>
      <c r="Z110" s="81">
        <v>2099</v>
      </c>
      <c r="AA110" s="81">
        <v>1608</v>
      </c>
      <c r="AB110" s="81">
        <v>4500</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1.946</v>
      </c>
      <c r="BJ110" s="81">
        <v>0</v>
      </c>
      <c r="BK110" s="81">
        <v>0</v>
      </c>
      <c r="BL110" s="81">
        <v>0</v>
      </c>
      <c r="BM110" s="82"/>
      <c r="BN110" s="81">
        <v>0</v>
      </c>
      <c r="BO110" s="81">
        <v>0</v>
      </c>
      <c r="BP110" s="81">
        <v>1</v>
      </c>
      <c r="BQ110" s="81">
        <v>0</v>
      </c>
      <c r="BR110" s="81">
        <v>0</v>
      </c>
      <c r="BS110" s="81">
        <v>0</v>
      </c>
      <c r="BT110"/>
      <c r="BU110" s="80">
        <v>1.946</v>
      </c>
      <c r="BV110" s="80">
        <v>0</v>
      </c>
      <c r="BW110" s="80">
        <v>0</v>
      </c>
      <c r="BX110" s="80">
        <v>0</v>
      </c>
      <c r="BY110" s="80">
        <v>0</v>
      </c>
      <c r="BZ110" s="80">
        <v>0</v>
      </c>
      <c r="CA110" s="80">
        <v>0</v>
      </c>
      <c r="CB110" s="80">
        <v>0</v>
      </c>
      <c r="CC110" s="80">
        <v>0</v>
      </c>
    </row>
    <row r="111" spans="1:81">
      <c r="A111" s="80" t="s">
        <v>1884</v>
      </c>
      <c r="B111" s="80">
        <v>484</v>
      </c>
      <c r="C111" s="80">
        <v>8</v>
      </c>
      <c r="D111" s="80">
        <v>29</v>
      </c>
      <c r="E111" s="80">
        <v>2011</v>
      </c>
      <c r="F111" s="80" t="s">
        <v>87</v>
      </c>
      <c r="G111" s="80" t="s">
        <v>1876</v>
      </c>
      <c r="H111" s="80" t="s">
        <v>1877</v>
      </c>
      <c r="I111" s="177"/>
      <c r="J111" s="81">
        <v>0.64077541076550559</v>
      </c>
      <c r="K111" s="81">
        <v>0.30624211888805752</v>
      </c>
      <c r="L111" s="81">
        <v>3.0285740728729995</v>
      </c>
      <c r="M111" s="81">
        <v>4.4513270231383881</v>
      </c>
      <c r="N111" s="81">
        <v>5.4304409361182069</v>
      </c>
      <c r="O111" s="81">
        <v>4.0951457619728364</v>
      </c>
      <c r="P111" s="81">
        <v>7.9026866011127233</v>
      </c>
      <c r="Q111" s="81">
        <v>0.30969690749783346</v>
      </c>
      <c r="R111" s="81">
        <v>0</v>
      </c>
      <c r="S111" s="81">
        <v>0</v>
      </c>
      <c r="T111" s="82"/>
      <c r="U111" s="81">
        <v>28454</v>
      </c>
      <c r="V111" s="81">
        <v>126</v>
      </c>
      <c r="W111" s="81">
        <v>56</v>
      </c>
      <c r="X111" s="81">
        <v>806</v>
      </c>
      <c r="Y111" s="81">
        <v>1591</v>
      </c>
      <c r="Z111" s="81">
        <v>2125</v>
      </c>
      <c r="AA111" s="81">
        <v>1597</v>
      </c>
      <c r="AB111" s="81">
        <v>4413</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2.008</v>
      </c>
      <c r="BJ111" s="81">
        <v>0</v>
      </c>
      <c r="BK111" s="81">
        <v>0</v>
      </c>
      <c r="BL111" s="81">
        <v>0</v>
      </c>
      <c r="BM111" s="82"/>
      <c r="BN111" s="81">
        <v>0</v>
      </c>
      <c r="BO111" s="81">
        <v>0</v>
      </c>
      <c r="BP111" s="81">
        <v>1</v>
      </c>
      <c r="BQ111" s="81">
        <v>0</v>
      </c>
      <c r="BR111" s="81">
        <v>0</v>
      </c>
      <c r="BS111" s="81">
        <v>0</v>
      </c>
      <c r="BT111"/>
      <c r="BU111" s="80">
        <v>2.008</v>
      </c>
      <c r="BV111" s="80">
        <v>0</v>
      </c>
      <c r="BW111" s="80">
        <v>0</v>
      </c>
      <c r="BX111" s="80">
        <v>0</v>
      </c>
      <c r="BY111" s="80">
        <v>0</v>
      </c>
      <c r="BZ111" s="80">
        <v>0</v>
      </c>
      <c r="CA111" s="80">
        <v>0</v>
      </c>
      <c r="CB111" s="80">
        <v>0</v>
      </c>
      <c r="CC111" s="80">
        <v>0</v>
      </c>
    </row>
    <row r="112" spans="1:81">
      <c r="A112" s="80" t="s">
        <v>1885</v>
      </c>
      <c r="B112" s="80">
        <v>485</v>
      </c>
      <c r="C112" s="80">
        <v>9</v>
      </c>
      <c r="D112" s="80">
        <v>29</v>
      </c>
      <c r="E112" s="80">
        <v>2012</v>
      </c>
      <c r="F112" s="80" t="s">
        <v>88</v>
      </c>
      <c r="G112" s="80" t="s">
        <v>1876</v>
      </c>
      <c r="H112" s="80" t="s">
        <v>1877</v>
      </c>
      <c r="I112" s="177"/>
      <c r="J112" s="81">
        <v>5.0369151783237376</v>
      </c>
      <c r="K112" s="81">
        <v>0.29714898165117432</v>
      </c>
      <c r="L112" s="81">
        <v>3.021907080615867</v>
      </c>
      <c r="M112" s="81">
        <v>4.9495020839369355</v>
      </c>
      <c r="N112" s="81">
        <v>5.5327571325045319</v>
      </c>
      <c r="O112" s="81">
        <v>4.0571843857681902</v>
      </c>
      <c r="P112" s="81">
        <v>7.7734684908389724</v>
      </c>
      <c r="Q112" s="81">
        <v>0.32984479319701515</v>
      </c>
      <c r="R112" s="81">
        <v>0</v>
      </c>
      <c r="S112" s="81">
        <v>0</v>
      </c>
      <c r="T112" s="82"/>
      <c r="U112" s="81">
        <v>234941</v>
      </c>
      <c r="V112" s="81">
        <v>126</v>
      </c>
      <c r="W112" s="81">
        <v>56</v>
      </c>
      <c r="X112" s="81">
        <v>806</v>
      </c>
      <c r="Y112" s="81">
        <v>1575</v>
      </c>
      <c r="Z112" s="81">
        <v>2122</v>
      </c>
      <c r="AA112" s="81">
        <v>1562</v>
      </c>
      <c r="AB112" s="81">
        <v>4326</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2.798</v>
      </c>
      <c r="BJ112" s="81">
        <v>0</v>
      </c>
      <c r="BK112" s="81">
        <v>0</v>
      </c>
      <c r="BL112" s="81">
        <v>0</v>
      </c>
      <c r="BM112" s="82"/>
      <c r="BN112" s="81">
        <v>0</v>
      </c>
      <c r="BO112" s="81">
        <v>0</v>
      </c>
      <c r="BP112" s="81">
        <v>1</v>
      </c>
      <c r="BQ112" s="81">
        <v>0</v>
      </c>
      <c r="BR112" s="81">
        <v>0</v>
      </c>
      <c r="BS112" s="81">
        <v>0</v>
      </c>
      <c r="BT112"/>
      <c r="BU112" s="80">
        <v>2.798</v>
      </c>
      <c r="BV112" s="80">
        <v>0</v>
      </c>
      <c r="BW112" s="80">
        <v>0</v>
      </c>
      <c r="BX112" s="80">
        <v>0</v>
      </c>
      <c r="BY112" s="80">
        <v>0</v>
      </c>
      <c r="BZ112" s="80">
        <v>0</v>
      </c>
      <c r="CA112" s="80">
        <v>0</v>
      </c>
      <c r="CB112" s="80">
        <v>0</v>
      </c>
      <c r="CC112" s="80">
        <v>0</v>
      </c>
    </row>
    <row r="113" spans="1:81">
      <c r="A113" s="80" t="s">
        <v>1886</v>
      </c>
      <c r="B113" s="80">
        <v>486</v>
      </c>
      <c r="C113" s="80">
        <v>10</v>
      </c>
      <c r="D113" s="80">
        <v>29</v>
      </c>
      <c r="E113" s="80">
        <v>2013</v>
      </c>
      <c r="F113" s="80" t="s">
        <v>89</v>
      </c>
      <c r="G113" s="80" t="s">
        <v>1876</v>
      </c>
      <c r="H113" s="80" t="s">
        <v>1877</v>
      </c>
      <c r="I113" s="177"/>
      <c r="J113" s="81">
        <v>4.756240870161955</v>
      </c>
      <c r="K113" s="81">
        <v>0.24892252897696332</v>
      </c>
      <c r="L113" s="81">
        <v>2.6628503893552109</v>
      </c>
      <c r="M113" s="81">
        <v>4.2692062420465016</v>
      </c>
      <c r="N113" s="81">
        <v>6.0227086654202076</v>
      </c>
      <c r="O113" s="81">
        <v>3.920385627032537</v>
      </c>
      <c r="P113" s="81">
        <v>7.7927673566380475</v>
      </c>
      <c r="Q113" s="81">
        <v>0.33464298881897986</v>
      </c>
      <c r="R113" s="81">
        <v>0</v>
      </c>
      <c r="S113" s="81">
        <v>0</v>
      </c>
      <c r="T113" s="82"/>
      <c r="U113" s="81">
        <v>201848</v>
      </c>
      <c r="V113" s="81">
        <v>126</v>
      </c>
      <c r="W113" s="81">
        <v>56</v>
      </c>
      <c r="X113" s="81">
        <v>806</v>
      </c>
      <c r="Y113" s="81">
        <v>1624</v>
      </c>
      <c r="Z113" s="81">
        <v>2142</v>
      </c>
      <c r="AA113" s="81">
        <v>1560</v>
      </c>
      <c r="AB113" s="81">
        <v>4326</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2.7719999999999998</v>
      </c>
      <c r="BJ113" s="81">
        <v>0</v>
      </c>
      <c r="BK113" s="81">
        <v>0</v>
      </c>
      <c r="BL113" s="81">
        <v>0</v>
      </c>
      <c r="BM113" s="82"/>
      <c r="BN113" s="81">
        <v>0</v>
      </c>
      <c r="BO113" s="81">
        <v>0</v>
      </c>
      <c r="BP113" s="81">
        <v>1</v>
      </c>
      <c r="BQ113" s="81">
        <v>0</v>
      </c>
      <c r="BR113" s="81">
        <v>0</v>
      </c>
      <c r="BS113" s="81">
        <v>0</v>
      </c>
      <c r="BT113"/>
      <c r="BU113" s="80">
        <v>2.7719999999999998</v>
      </c>
      <c r="BV113" s="80">
        <v>0</v>
      </c>
      <c r="BW113" s="80">
        <v>0</v>
      </c>
      <c r="BX113" s="80">
        <v>0</v>
      </c>
      <c r="BY113" s="80">
        <v>0</v>
      </c>
      <c r="BZ113" s="80">
        <v>0</v>
      </c>
      <c r="CA113" s="80">
        <v>0</v>
      </c>
      <c r="CB113" s="80">
        <v>0</v>
      </c>
      <c r="CC113" s="80">
        <v>0</v>
      </c>
    </row>
    <row r="114" spans="1:81">
      <c r="A114" s="80" t="s">
        <v>1887</v>
      </c>
      <c r="B114" s="80">
        <v>487</v>
      </c>
      <c r="C114" s="80">
        <v>11</v>
      </c>
      <c r="D114" s="80">
        <v>29</v>
      </c>
      <c r="E114" s="80">
        <v>2014</v>
      </c>
      <c r="F114" s="80" t="s">
        <v>90</v>
      </c>
      <c r="G114" s="80" t="s">
        <v>1876</v>
      </c>
      <c r="H114" s="80" t="s">
        <v>1877</v>
      </c>
      <c r="I114" s="177"/>
      <c r="J114" s="81">
        <v>5.5336860140740693</v>
      </c>
      <c r="K114" s="81">
        <v>0.2803833873728635</v>
      </c>
      <c r="L114" s="81">
        <v>2.6958478257479737</v>
      </c>
      <c r="M114" s="81">
        <v>4.0850563254024603</v>
      </c>
      <c r="N114" s="81">
        <v>5.7592656465118441</v>
      </c>
      <c r="O114" s="81">
        <v>3.7466454820066328</v>
      </c>
      <c r="P114" s="81">
        <v>7.7027432310063455</v>
      </c>
      <c r="Q114" s="81">
        <v>0.31558257182032751</v>
      </c>
      <c r="R114" s="81">
        <v>0</v>
      </c>
      <c r="S114" s="81">
        <v>0</v>
      </c>
      <c r="T114" s="82"/>
      <c r="U114" s="81">
        <v>248819</v>
      </c>
      <c r="V114" s="81">
        <v>123</v>
      </c>
      <c r="W114" s="81">
        <v>67</v>
      </c>
      <c r="X114" s="81">
        <v>797</v>
      </c>
      <c r="Y114" s="81">
        <v>1610</v>
      </c>
      <c r="Z114" s="81">
        <v>2156</v>
      </c>
      <c r="AA114" s="81">
        <v>1534</v>
      </c>
      <c r="AB114" s="81">
        <v>4252</v>
      </c>
      <c r="AC114" s="81">
        <v>0</v>
      </c>
      <c r="AD114" s="81">
        <v>0</v>
      </c>
      <c r="AE114" s="82"/>
      <c r="AF114" s="81">
        <v>4361012.7529123025</v>
      </c>
      <c r="AG114" s="81">
        <v>223050.75590449775</v>
      </c>
      <c r="AH114" s="81">
        <v>412004.99892598682</v>
      </c>
      <c r="AI114" s="81">
        <v>4800105.8694099942</v>
      </c>
      <c r="AJ114" s="81">
        <v>7675812.622564164</v>
      </c>
      <c r="AK114" s="81">
        <v>0</v>
      </c>
      <c r="AL114" s="81">
        <v>0</v>
      </c>
      <c r="AM114" s="81">
        <v>583736.06144995801</v>
      </c>
      <c r="AN114" s="81">
        <v>0</v>
      </c>
      <c r="AO114" s="81">
        <v>0</v>
      </c>
      <c r="AP114" s="82"/>
      <c r="AQ114" s="81">
        <v>65</v>
      </c>
      <c r="AR114" s="81">
        <v>11</v>
      </c>
      <c r="AS114" s="81">
        <v>0</v>
      </c>
      <c r="AT114" s="81">
        <v>0</v>
      </c>
      <c r="AU114" s="81">
        <v>0</v>
      </c>
      <c r="AV114" s="81">
        <v>0</v>
      </c>
      <c r="AW114" s="81" t="s">
        <v>564</v>
      </c>
      <c r="AX114" s="82"/>
      <c r="AY114" s="81">
        <v>330.27</v>
      </c>
      <c r="AZ114" s="81">
        <v>161.9</v>
      </c>
      <c r="BA114" s="81">
        <v>0</v>
      </c>
      <c r="BB114" s="81">
        <v>0</v>
      </c>
      <c r="BC114" s="81">
        <v>0</v>
      </c>
      <c r="BD114" s="81">
        <v>0</v>
      </c>
      <c r="BE114" s="81" t="s">
        <v>564</v>
      </c>
      <c r="BF114" s="82"/>
      <c r="BG114" s="81">
        <v>0</v>
      </c>
      <c r="BH114" s="81">
        <v>0</v>
      </c>
      <c r="BI114" s="81">
        <v>2.5009999999999999</v>
      </c>
      <c r="BJ114" s="81">
        <v>0</v>
      </c>
      <c r="BK114" s="81">
        <v>0</v>
      </c>
      <c r="BL114" s="81">
        <v>0</v>
      </c>
      <c r="BM114" s="82"/>
      <c r="BN114" s="81">
        <v>0</v>
      </c>
      <c r="BO114" s="81">
        <v>0</v>
      </c>
      <c r="BP114" s="81">
        <v>1</v>
      </c>
      <c r="BQ114" s="81">
        <v>0</v>
      </c>
      <c r="BR114" s="81">
        <v>0</v>
      </c>
      <c r="BS114" s="81">
        <v>0</v>
      </c>
      <c r="BT114"/>
      <c r="BU114" s="80">
        <v>2.5009999999999999</v>
      </c>
      <c r="BV114" s="80">
        <v>0</v>
      </c>
      <c r="BW114" s="80">
        <v>0</v>
      </c>
      <c r="BX114" s="80">
        <v>0</v>
      </c>
      <c r="BY114" s="80">
        <v>0</v>
      </c>
      <c r="BZ114" s="80">
        <v>0</v>
      </c>
      <c r="CA114" s="80">
        <v>0</v>
      </c>
      <c r="CB114" s="80">
        <v>0</v>
      </c>
      <c r="CC114" s="80">
        <v>0</v>
      </c>
    </row>
    <row r="115" spans="1:81">
      <c r="A115" s="80" t="s">
        <v>1888</v>
      </c>
      <c r="B115" s="80">
        <v>488</v>
      </c>
      <c r="C115" s="80">
        <v>12</v>
      </c>
      <c r="D115" s="80">
        <v>29</v>
      </c>
      <c r="E115" s="80">
        <v>2015</v>
      </c>
      <c r="F115" s="80" t="s">
        <v>91</v>
      </c>
      <c r="G115" s="80" t="s">
        <v>1876</v>
      </c>
      <c r="H115" s="80" t="s">
        <v>1877</v>
      </c>
      <c r="I115" s="177"/>
      <c r="J115" s="81">
        <v>5.0508156449725501</v>
      </c>
      <c r="K115" s="81">
        <v>0.26515168488983265</v>
      </c>
      <c r="L115" s="81">
        <v>3.1626452302949453</v>
      </c>
      <c r="M115" s="81">
        <v>4.7162616359207945</v>
      </c>
      <c r="N115" s="81">
        <v>4.9963158446947888</v>
      </c>
      <c r="O115" s="81">
        <v>3.6902376112431723</v>
      </c>
      <c r="P115" s="81">
        <v>7.6535256239764644</v>
      </c>
      <c r="Q115" s="81">
        <v>0.30254581159180993</v>
      </c>
      <c r="R115" s="81">
        <v>0</v>
      </c>
      <c r="S115" s="81">
        <v>0</v>
      </c>
      <c r="T115" s="82"/>
      <c r="U115" s="81">
        <v>256787</v>
      </c>
      <c r="V115" s="81">
        <v>123</v>
      </c>
      <c r="W115" s="81">
        <v>67</v>
      </c>
      <c r="X115" s="81">
        <v>797</v>
      </c>
      <c r="Y115" s="81">
        <v>1604</v>
      </c>
      <c r="Z115" s="81">
        <v>2144</v>
      </c>
      <c r="AA115" s="81">
        <v>1523</v>
      </c>
      <c r="AB115" s="81">
        <v>4164</v>
      </c>
      <c r="AC115" s="81">
        <v>0</v>
      </c>
      <c r="AD115" s="81">
        <v>0</v>
      </c>
      <c r="AE115" s="82"/>
      <c r="AF115" s="81">
        <v>4340058.9497819804</v>
      </c>
      <c r="AG115" s="81">
        <v>205694.28245776074</v>
      </c>
      <c r="AH115" s="81">
        <v>449476.50810118217</v>
      </c>
      <c r="AI115" s="81">
        <v>4847914.0105965389</v>
      </c>
      <c r="AJ115" s="81">
        <v>7699074.569965885</v>
      </c>
      <c r="AK115" s="81">
        <v>0</v>
      </c>
      <c r="AL115" s="81">
        <v>0</v>
      </c>
      <c r="AM115" s="81">
        <v>570658.73267695855</v>
      </c>
      <c r="AN115" s="81">
        <v>0</v>
      </c>
      <c r="AO115" s="81">
        <v>0</v>
      </c>
      <c r="AP115" s="82"/>
      <c r="AQ115" s="81">
        <v>67</v>
      </c>
      <c r="AR115" s="81">
        <v>11</v>
      </c>
      <c r="AS115" s="81">
        <v>0</v>
      </c>
      <c r="AT115" s="81">
        <v>1</v>
      </c>
      <c r="AU115" s="81">
        <v>0</v>
      </c>
      <c r="AV115" s="81">
        <v>0</v>
      </c>
      <c r="AW115" s="81" t="s">
        <v>564</v>
      </c>
      <c r="AX115" s="82"/>
      <c r="AY115" s="81">
        <v>345.11</v>
      </c>
      <c r="AZ115" s="81">
        <v>161.9</v>
      </c>
      <c r="BA115" s="81">
        <v>0</v>
      </c>
      <c r="BB115" s="81">
        <v>0.5</v>
      </c>
      <c r="BC115" s="81">
        <v>0</v>
      </c>
      <c r="BD115" s="81">
        <v>0</v>
      </c>
      <c r="BE115" s="81" t="s">
        <v>564</v>
      </c>
      <c r="BF115" s="82"/>
      <c r="BG115" s="81">
        <v>0</v>
      </c>
      <c r="BH115" s="81">
        <v>0</v>
      </c>
      <c r="BI115" s="81">
        <v>2.5230000000000001</v>
      </c>
      <c r="BJ115" s="81">
        <v>0</v>
      </c>
      <c r="BK115" s="81">
        <v>0</v>
      </c>
      <c r="BL115" s="81">
        <v>0</v>
      </c>
      <c r="BM115" s="82"/>
      <c r="BN115" s="81">
        <v>0</v>
      </c>
      <c r="BO115" s="81">
        <v>0</v>
      </c>
      <c r="BP115" s="81">
        <v>1</v>
      </c>
      <c r="BQ115" s="81">
        <v>0</v>
      </c>
      <c r="BR115" s="81">
        <v>0</v>
      </c>
      <c r="BS115" s="81">
        <v>0</v>
      </c>
      <c r="BT115"/>
      <c r="BU115" s="80">
        <v>2.5230000000000001</v>
      </c>
      <c r="BV115" s="80">
        <v>0</v>
      </c>
      <c r="BW115" s="80">
        <v>0</v>
      </c>
      <c r="BX115" s="80">
        <v>0</v>
      </c>
      <c r="BY115" s="80">
        <v>0</v>
      </c>
      <c r="BZ115" s="80">
        <v>0</v>
      </c>
      <c r="CA115" s="80">
        <v>0</v>
      </c>
      <c r="CB115" s="80">
        <v>0</v>
      </c>
      <c r="CC115" s="80">
        <v>0</v>
      </c>
    </row>
    <row r="116" spans="1:81">
      <c r="A116" s="80" t="s">
        <v>1889</v>
      </c>
      <c r="B116" s="80">
        <v>489</v>
      </c>
      <c r="C116" s="80">
        <v>13</v>
      </c>
      <c r="D116" s="80">
        <v>29</v>
      </c>
      <c r="E116" s="80">
        <v>2016</v>
      </c>
      <c r="F116" s="80" t="s">
        <v>92</v>
      </c>
      <c r="G116" s="80" t="s">
        <v>1876</v>
      </c>
      <c r="H116" s="80" t="s">
        <v>1877</v>
      </c>
      <c r="I116" s="177"/>
      <c r="J116" s="81">
        <v>5.2556148885851943</v>
      </c>
      <c r="K116" s="81">
        <v>0.25605797826448601</v>
      </c>
      <c r="L116" s="81">
        <v>3.3425122777378835</v>
      </c>
      <c r="M116" s="81">
        <v>3.3307921779698133</v>
      </c>
      <c r="N116" s="81">
        <v>4.294211198566618</v>
      </c>
      <c r="O116" s="81">
        <v>3.6063186980714628</v>
      </c>
      <c r="P116" s="81">
        <v>7.4970079442556887</v>
      </c>
      <c r="Q116" s="81">
        <v>0.28839056971688271</v>
      </c>
      <c r="R116" s="81">
        <v>0</v>
      </c>
      <c r="S116" s="81">
        <v>0</v>
      </c>
      <c r="T116" s="82"/>
      <c r="U116" s="81">
        <v>310870</v>
      </c>
      <c r="V116" s="81">
        <v>123</v>
      </c>
      <c r="W116" s="81">
        <v>67</v>
      </c>
      <c r="X116" s="81">
        <v>797</v>
      </c>
      <c r="Y116" s="81">
        <v>1600</v>
      </c>
      <c r="Z116" s="81">
        <v>2121</v>
      </c>
      <c r="AA116" s="81">
        <v>1543</v>
      </c>
      <c r="AB116" s="81">
        <v>4083</v>
      </c>
      <c r="AC116" s="81">
        <v>0</v>
      </c>
      <c r="AD116" s="81">
        <v>0</v>
      </c>
      <c r="AE116" s="82"/>
      <c r="AF116" s="81">
        <v>4612322.676375513</v>
      </c>
      <c r="AG116" s="81">
        <v>194837.00567494499</v>
      </c>
      <c r="AH116" s="81">
        <v>380881.02284008829</v>
      </c>
      <c r="AI116" s="81">
        <v>4945452.2783512902</v>
      </c>
      <c r="AJ116" s="81">
        <v>6650820.0167502332</v>
      </c>
      <c r="AK116" s="81">
        <v>0</v>
      </c>
      <c r="AL116" s="81">
        <v>0</v>
      </c>
      <c r="AM116" s="81">
        <v>559992.7441392889</v>
      </c>
      <c r="AN116" s="81">
        <v>0</v>
      </c>
      <c r="AO116" s="81">
        <v>0</v>
      </c>
      <c r="AP116" s="82"/>
      <c r="AQ116" s="81">
        <v>72</v>
      </c>
      <c r="AR116" s="81">
        <v>11</v>
      </c>
      <c r="AS116" s="81">
        <v>1</v>
      </c>
      <c r="AT116" s="81">
        <v>1</v>
      </c>
      <c r="AU116" s="81">
        <v>0</v>
      </c>
      <c r="AV116" s="81">
        <v>0</v>
      </c>
      <c r="AW116" s="81" t="s">
        <v>564</v>
      </c>
      <c r="AX116" s="82"/>
      <c r="AY116" s="81">
        <v>379.02</v>
      </c>
      <c r="AZ116" s="81">
        <v>161.9</v>
      </c>
      <c r="BA116" s="81">
        <v>16000</v>
      </c>
      <c r="BB116" s="81">
        <v>0.5</v>
      </c>
      <c r="BC116" s="81">
        <v>0</v>
      </c>
      <c r="BD116" s="81">
        <v>0</v>
      </c>
      <c r="BE116" s="81" t="s">
        <v>564</v>
      </c>
      <c r="BF116" s="82"/>
      <c r="BG116" s="81">
        <v>0</v>
      </c>
      <c r="BH116" s="81">
        <v>0</v>
      </c>
      <c r="BI116" s="81">
        <v>2.2850000000000001</v>
      </c>
      <c r="BJ116" s="81">
        <v>0</v>
      </c>
      <c r="BK116" s="81">
        <v>0</v>
      </c>
      <c r="BL116" s="81">
        <v>0</v>
      </c>
      <c r="BM116" s="82"/>
      <c r="BN116" s="81">
        <v>0</v>
      </c>
      <c r="BO116" s="81">
        <v>0</v>
      </c>
      <c r="BP116" s="81">
        <v>1</v>
      </c>
      <c r="BQ116" s="81">
        <v>0</v>
      </c>
      <c r="BR116" s="81">
        <v>0</v>
      </c>
      <c r="BS116" s="81">
        <v>0</v>
      </c>
      <c r="BT116"/>
      <c r="BU116" s="80">
        <v>2.2850000000000001</v>
      </c>
      <c r="BV116" s="80">
        <v>0</v>
      </c>
      <c r="BW116" s="80">
        <v>0</v>
      </c>
      <c r="BX116" s="80">
        <v>0</v>
      </c>
      <c r="BY116" s="80">
        <v>0</v>
      </c>
      <c r="BZ116" s="80">
        <v>0</v>
      </c>
      <c r="CA116" s="80">
        <v>0</v>
      </c>
      <c r="CB116" s="80">
        <v>0</v>
      </c>
      <c r="CC116" s="80">
        <v>0</v>
      </c>
    </row>
    <row r="117" spans="1:81">
      <c r="A117" s="80" t="s">
        <v>1890</v>
      </c>
      <c r="B117" s="80">
        <v>490</v>
      </c>
      <c r="C117" s="80">
        <v>14</v>
      </c>
      <c r="D117" s="80">
        <v>29</v>
      </c>
      <c r="E117" s="80">
        <v>2017</v>
      </c>
      <c r="F117" s="80" t="s">
        <v>71</v>
      </c>
      <c r="G117" s="80" t="s">
        <v>1876</v>
      </c>
      <c r="H117" s="80" t="s">
        <v>1877</v>
      </c>
      <c r="I117" s="177"/>
      <c r="J117" s="81">
        <v>5.0482094908443074</v>
      </c>
      <c r="K117" s="81">
        <v>0.25371370366898177</v>
      </c>
      <c r="L117" s="81">
        <v>2.8752603873891291</v>
      </c>
      <c r="M117" s="81">
        <v>2.8254582784627602</v>
      </c>
      <c r="N117" s="81">
        <v>4.4192380524701198</v>
      </c>
      <c r="O117" s="81">
        <v>3.5240565119657217</v>
      </c>
      <c r="P117" s="81">
        <v>7.4253773576856421</v>
      </c>
      <c r="Q117" s="81">
        <v>0.27217812557881699</v>
      </c>
      <c r="R117" s="81">
        <v>0</v>
      </c>
      <c r="S117" s="81">
        <v>0</v>
      </c>
      <c r="T117" s="82"/>
      <c r="U117" s="81">
        <v>320710</v>
      </c>
      <c r="V117" s="81">
        <v>123</v>
      </c>
      <c r="W117" s="81">
        <v>67</v>
      </c>
      <c r="X117" s="81">
        <v>797</v>
      </c>
      <c r="Y117" s="81">
        <v>1589</v>
      </c>
      <c r="Z117" s="81">
        <v>2107</v>
      </c>
      <c r="AA117" s="81">
        <v>1538</v>
      </c>
      <c r="AB117" s="81">
        <v>3985</v>
      </c>
      <c r="AC117" s="81">
        <v>0</v>
      </c>
      <c r="AD117" s="81">
        <v>0</v>
      </c>
      <c r="AE117" s="82"/>
      <c r="AF117" s="81">
        <v>4514316.5850948133</v>
      </c>
      <c r="AG117" s="81">
        <v>197547.08911974399</v>
      </c>
      <c r="AH117" s="81">
        <v>421089.85880805668</v>
      </c>
      <c r="AI117" s="81">
        <v>4541674.114657538</v>
      </c>
      <c r="AJ117" s="81">
        <v>7391879.7861066647</v>
      </c>
      <c r="AK117" s="81">
        <v>0</v>
      </c>
      <c r="AL117" s="81">
        <v>0</v>
      </c>
      <c r="AM117" s="81">
        <v>547407.02546908497</v>
      </c>
      <c r="AN117" s="81">
        <v>0</v>
      </c>
      <c r="AO117" s="81">
        <v>0</v>
      </c>
      <c r="AP117" s="82"/>
      <c r="AQ117" s="81">
        <v>75</v>
      </c>
      <c r="AR117" s="81">
        <v>11</v>
      </c>
      <c r="AS117" s="81">
        <v>1</v>
      </c>
      <c r="AT117" s="81">
        <v>1</v>
      </c>
      <c r="AU117" s="81">
        <v>0</v>
      </c>
      <c r="AV117" s="81">
        <v>0</v>
      </c>
      <c r="AW117" s="81" t="s">
        <v>564</v>
      </c>
      <c r="AX117" s="82"/>
      <c r="AY117" s="81">
        <v>399.62</v>
      </c>
      <c r="AZ117" s="81">
        <v>161.9</v>
      </c>
      <c r="BA117" s="81">
        <v>16000</v>
      </c>
      <c r="BB117" s="81">
        <v>0.5</v>
      </c>
      <c r="BC117" s="81">
        <v>0</v>
      </c>
      <c r="BD117" s="81">
        <v>0</v>
      </c>
      <c r="BE117" s="81" t="s">
        <v>564</v>
      </c>
      <c r="BF117" s="82"/>
      <c r="BG117" s="81">
        <v>0</v>
      </c>
      <c r="BH117" s="81">
        <v>0</v>
      </c>
      <c r="BI117" s="81">
        <v>2.661</v>
      </c>
      <c r="BJ117" s="81">
        <v>0</v>
      </c>
      <c r="BK117" s="81">
        <v>0</v>
      </c>
      <c r="BL117" s="81">
        <v>0</v>
      </c>
      <c r="BM117" s="82"/>
      <c r="BN117" s="81">
        <v>0</v>
      </c>
      <c r="BO117" s="81">
        <v>0</v>
      </c>
      <c r="BP117" s="81">
        <v>1</v>
      </c>
      <c r="BQ117" s="81">
        <v>0</v>
      </c>
      <c r="BR117" s="81">
        <v>0</v>
      </c>
      <c r="BS117" s="81">
        <v>0</v>
      </c>
      <c r="BT117"/>
      <c r="BU117" s="80">
        <v>2.661</v>
      </c>
      <c r="BV117" s="80">
        <v>0</v>
      </c>
      <c r="BW117" s="80">
        <v>0</v>
      </c>
      <c r="BX117" s="80">
        <v>0</v>
      </c>
      <c r="BY117" s="80">
        <v>0</v>
      </c>
      <c r="BZ117" s="80">
        <v>0</v>
      </c>
      <c r="CA117" s="80">
        <v>0</v>
      </c>
      <c r="CB117" s="80">
        <v>0</v>
      </c>
      <c r="CC117" s="80">
        <v>0</v>
      </c>
    </row>
    <row r="118" spans="1:81">
      <c r="A118" s="80" t="s">
        <v>1891</v>
      </c>
      <c r="B118" s="80">
        <v>491</v>
      </c>
      <c r="C118" s="80">
        <v>15</v>
      </c>
      <c r="D118" s="80">
        <v>29</v>
      </c>
      <c r="E118" s="80">
        <v>2018</v>
      </c>
      <c r="F118" s="80" t="s">
        <v>93</v>
      </c>
      <c r="G118" s="80" t="s">
        <v>1876</v>
      </c>
      <c r="H118" s="80" t="s">
        <v>1877</v>
      </c>
      <c r="I118" s="177"/>
      <c r="J118" s="81">
        <v>4.4863864156570292</v>
      </c>
      <c r="K118" s="81">
        <v>0.21866587890995565</v>
      </c>
      <c r="L118" s="81">
        <v>2.5585532003536247</v>
      </c>
      <c r="M118" s="81">
        <v>2.7260120505653958</v>
      </c>
      <c r="N118" s="81">
        <v>2.9458043875135771</v>
      </c>
      <c r="O118" s="81">
        <v>3.4512826872232849</v>
      </c>
      <c r="P118" s="81">
        <v>7.2654254559714682</v>
      </c>
      <c r="Q118" s="81">
        <v>0.2472436814041023</v>
      </c>
      <c r="R118" s="81">
        <v>0</v>
      </c>
      <c r="S118" s="81">
        <v>0</v>
      </c>
      <c r="T118" s="82"/>
      <c r="U118" s="81">
        <v>294319</v>
      </c>
      <c r="V118" s="81">
        <v>123</v>
      </c>
      <c r="W118" s="81">
        <v>67</v>
      </c>
      <c r="X118" s="81">
        <v>797</v>
      </c>
      <c r="Y118" s="81">
        <v>1583</v>
      </c>
      <c r="Z118" s="81">
        <v>2103</v>
      </c>
      <c r="AA118" s="81">
        <v>1520</v>
      </c>
      <c r="AB118" s="81">
        <v>3901</v>
      </c>
      <c r="AC118" s="81">
        <v>0</v>
      </c>
      <c r="AD118" s="81">
        <v>0</v>
      </c>
      <c r="AE118" s="82"/>
      <c r="AF118" s="81">
        <v>4334206.5712902313</v>
      </c>
      <c r="AG118" s="81">
        <v>174055.72614749771</v>
      </c>
      <c r="AH118" s="81">
        <v>390281.13675696152</v>
      </c>
      <c r="AI118" s="81">
        <v>4640344.7330976631</v>
      </c>
      <c r="AJ118" s="81">
        <v>6215909.6547395978</v>
      </c>
      <c r="AK118" s="81">
        <v>0</v>
      </c>
      <c r="AL118" s="81">
        <v>0</v>
      </c>
      <c r="AM118" s="81">
        <v>536976.98288614221</v>
      </c>
      <c r="AN118" s="81">
        <v>0</v>
      </c>
      <c r="AO118" s="81">
        <v>0</v>
      </c>
      <c r="AP118" s="82"/>
      <c r="AQ118" s="81">
        <v>76</v>
      </c>
      <c r="AR118" s="81">
        <v>11</v>
      </c>
      <c r="AS118" s="81">
        <v>1</v>
      </c>
      <c r="AT118" s="81">
        <v>1</v>
      </c>
      <c r="AU118" s="81">
        <v>0</v>
      </c>
      <c r="AV118" s="81">
        <v>0</v>
      </c>
      <c r="AW118" s="81" t="s">
        <v>564</v>
      </c>
      <c r="AX118" s="82"/>
      <c r="AY118" s="81">
        <v>401.87</v>
      </c>
      <c r="AZ118" s="81">
        <v>162</v>
      </c>
      <c r="BA118" s="81">
        <v>16000</v>
      </c>
      <c r="BB118" s="81">
        <v>1</v>
      </c>
      <c r="BC118" s="81">
        <v>0</v>
      </c>
      <c r="BD118" s="81">
        <v>0</v>
      </c>
      <c r="BE118" s="81" t="s">
        <v>564</v>
      </c>
      <c r="BF118" s="82"/>
      <c r="BG118" s="81">
        <v>0</v>
      </c>
      <c r="BH118" s="81">
        <v>0</v>
      </c>
      <c r="BI118" s="81">
        <v>2.4729999999999999</v>
      </c>
      <c r="BJ118" s="81">
        <v>0</v>
      </c>
      <c r="BK118" s="81">
        <v>0</v>
      </c>
      <c r="BL118" s="81">
        <v>0</v>
      </c>
      <c r="BM118" s="82"/>
      <c r="BN118" s="81">
        <v>0</v>
      </c>
      <c r="BO118" s="81">
        <v>0</v>
      </c>
      <c r="BP118" s="81">
        <v>1</v>
      </c>
      <c r="BQ118" s="81">
        <v>0</v>
      </c>
      <c r="BR118" s="81">
        <v>0</v>
      </c>
      <c r="BS118" s="81">
        <v>0</v>
      </c>
      <c r="BT118"/>
      <c r="BU118" s="80">
        <v>2.4729999999999999</v>
      </c>
      <c r="BV118" s="80">
        <v>0</v>
      </c>
      <c r="BW118" s="80">
        <v>0</v>
      </c>
      <c r="BX118" s="80">
        <v>0</v>
      </c>
      <c r="BY118" s="80">
        <v>0</v>
      </c>
      <c r="BZ118" s="80">
        <v>0</v>
      </c>
      <c r="CA118" s="80">
        <v>0</v>
      </c>
      <c r="CB118" s="80">
        <v>0</v>
      </c>
      <c r="CC118" s="80">
        <v>0</v>
      </c>
    </row>
    <row r="119" spans="1:81">
      <c r="A119" s="80" t="s">
        <v>1892</v>
      </c>
      <c r="B119" s="80">
        <v>492</v>
      </c>
      <c r="C119" s="80">
        <v>16</v>
      </c>
      <c r="D119" s="80">
        <v>29</v>
      </c>
      <c r="E119" s="80">
        <v>2019</v>
      </c>
      <c r="F119" s="80" t="s">
        <v>73</v>
      </c>
      <c r="G119" s="80" t="s">
        <v>1876</v>
      </c>
      <c r="H119" s="80" t="s">
        <v>1877</v>
      </c>
      <c r="I119" s="177"/>
      <c r="J119" s="81">
        <v>4.2493951228079503</v>
      </c>
      <c r="K119" s="81">
        <v>0.2056974899572746</v>
      </c>
      <c r="L119" s="81">
        <v>2.598933983048469</v>
      </c>
      <c r="M119" s="81">
        <v>3.0528382836547907</v>
      </c>
      <c r="N119" s="81">
        <v>3.0038335642008889</v>
      </c>
      <c r="O119" s="81">
        <v>3.27919377398237</v>
      </c>
      <c r="P119" s="81">
        <v>7.252790197541902</v>
      </c>
      <c r="Q119" s="81">
        <v>0.23523390717805776</v>
      </c>
      <c r="R119" s="81">
        <v>0</v>
      </c>
      <c r="S119" s="81">
        <v>0</v>
      </c>
      <c r="T119" s="82"/>
      <c r="U119" s="81">
        <v>276213</v>
      </c>
      <c r="V119" s="81">
        <v>123</v>
      </c>
      <c r="W119" s="81">
        <v>67</v>
      </c>
      <c r="X119" s="81">
        <v>797</v>
      </c>
      <c r="Y119" s="81">
        <v>1563</v>
      </c>
      <c r="Z119" s="81">
        <v>2053</v>
      </c>
      <c r="AA119" s="81">
        <v>1506</v>
      </c>
      <c r="AB119" s="81">
        <v>3812</v>
      </c>
      <c r="AC119" s="81">
        <v>0</v>
      </c>
      <c r="AD119" s="81">
        <v>0</v>
      </c>
      <c r="AE119" s="82"/>
      <c r="AF119" s="81">
        <v>3666567.9881952158</v>
      </c>
      <c r="AG119" s="81">
        <v>168573.68224270959</v>
      </c>
      <c r="AH119" s="81">
        <v>424891.00142341858</v>
      </c>
      <c r="AI119" s="81">
        <v>4585740.4132344713</v>
      </c>
      <c r="AJ119" s="81">
        <v>6116876.3526299205</v>
      </c>
      <c r="AK119" s="81">
        <v>0</v>
      </c>
      <c r="AL119" s="81">
        <v>0</v>
      </c>
      <c r="AM119" s="81">
        <v>519165.70327936416</v>
      </c>
      <c r="AN119" s="81">
        <v>0</v>
      </c>
      <c r="AO119" s="81">
        <v>0</v>
      </c>
      <c r="AP119" s="82"/>
      <c r="AQ119" s="81">
        <v>78</v>
      </c>
      <c r="AR119" s="81">
        <v>12</v>
      </c>
      <c r="AS119" s="81">
        <v>1</v>
      </c>
      <c r="AT119" s="81">
        <v>1</v>
      </c>
      <c r="AU119" s="81">
        <v>0</v>
      </c>
      <c r="AV119" s="81">
        <v>0</v>
      </c>
      <c r="AW119" s="81" t="s">
        <v>564</v>
      </c>
      <c r="AX119" s="82"/>
      <c r="AY119" s="81">
        <v>415.01</v>
      </c>
      <c r="AZ119" s="81">
        <v>211.4</v>
      </c>
      <c r="BA119" s="81">
        <v>16000</v>
      </c>
      <c r="BB119" s="81">
        <v>0.5</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1893</v>
      </c>
      <c r="B120" s="80">
        <v>493</v>
      </c>
      <c r="C120" s="80">
        <v>17</v>
      </c>
      <c r="D120" s="80">
        <v>29</v>
      </c>
      <c r="E120" s="80">
        <v>2020</v>
      </c>
      <c r="F120" s="80" t="s">
        <v>218</v>
      </c>
      <c r="G120" s="80" t="s">
        <v>1876</v>
      </c>
      <c r="H120" s="80" t="s">
        <v>1877</v>
      </c>
      <c r="I120" s="177"/>
      <c r="J120" s="81">
        <v>4.341203434356439</v>
      </c>
      <c r="K120" s="81">
        <v>0.26634116669103269</v>
      </c>
      <c r="L120" s="81">
        <v>3.3085665959522528</v>
      </c>
      <c r="M120" s="81">
        <v>2.9480805422782335</v>
      </c>
      <c r="N120" s="81">
        <v>3.3180864503836101</v>
      </c>
      <c r="O120" s="81">
        <v>2.888431529582995</v>
      </c>
      <c r="P120" s="81">
        <v>6.7065026592406944</v>
      </c>
      <c r="Q120" s="81">
        <v>0.21951988582733331</v>
      </c>
      <c r="R120" s="81">
        <v>0</v>
      </c>
      <c r="S120" s="81">
        <v>0</v>
      </c>
      <c r="T120" s="82"/>
      <c r="U120" s="81">
        <v>306319</v>
      </c>
      <c r="V120" s="81">
        <v>139</v>
      </c>
      <c r="W120" s="81">
        <v>80</v>
      </c>
      <c r="X120" s="81">
        <v>808</v>
      </c>
      <c r="Y120" s="81">
        <v>1551</v>
      </c>
      <c r="Z120" s="81">
        <v>2064</v>
      </c>
      <c r="AA120" s="81">
        <v>1513</v>
      </c>
      <c r="AB120" s="81">
        <v>3723</v>
      </c>
      <c r="AC120" s="81">
        <v>0</v>
      </c>
      <c r="AD120" s="81">
        <v>0</v>
      </c>
      <c r="AE120" s="82"/>
      <c r="AF120" s="81">
        <v>3747029.212528239</v>
      </c>
      <c r="AG120" s="81">
        <v>198604.0463994228</v>
      </c>
      <c r="AH120" s="81">
        <v>554960.86264890118</v>
      </c>
      <c r="AI120" s="81">
        <v>4339068.284073635</v>
      </c>
      <c r="AJ120" s="81">
        <v>6822785.8505999316</v>
      </c>
      <c r="AK120" s="81"/>
      <c r="AL120" s="81"/>
      <c r="AM120" s="81">
        <v>485892.86339271819</v>
      </c>
      <c r="AN120" s="81"/>
      <c r="AO120" s="81"/>
      <c r="AP120" s="82"/>
      <c r="AQ120" s="81">
        <v>85</v>
      </c>
      <c r="AR120" s="81">
        <v>12</v>
      </c>
      <c r="AS120" s="81">
        <v>1</v>
      </c>
      <c r="AT120" s="81">
        <v>1</v>
      </c>
      <c r="AU120" s="81">
        <v>0</v>
      </c>
      <c r="AV120" s="81">
        <v>0</v>
      </c>
      <c r="AW120" s="81">
        <v>1</v>
      </c>
      <c r="AX120" s="82"/>
      <c r="AY120" s="81">
        <v>460.6099999999999</v>
      </c>
      <c r="AZ120" s="81">
        <v>211.4</v>
      </c>
      <c r="BA120" s="81">
        <v>16000</v>
      </c>
      <c r="BB120" s="81">
        <v>0.5</v>
      </c>
      <c r="BC120" s="81">
        <v>0</v>
      </c>
      <c r="BD120" s="81">
        <v>0</v>
      </c>
      <c r="BE120" s="81">
        <v>16000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1894</v>
      </c>
      <c r="B121" s="80">
        <v>493</v>
      </c>
      <c r="C121" s="80">
        <v>18</v>
      </c>
      <c r="D121" s="80">
        <v>29</v>
      </c>
      <c r="E121" s="80">
        <v>2021</v>
      </c>
      <c r="F121" s="80" t="s">
        <v>75</v>
      </c>
      <c r="G121" s="174" t="s">
        <v>1876</v>
      </c>
      <c r="H121" s="80" t="s">
        <v>1877</v>
      </c>
      <c r="I121" s="177"/>
      <c r="J121" s="81">
        <v>3.4971157260072157</v>
      </c>
      <c r="K121" s="81">
        <v>0.26734160499731108</v>
      </c>
      <c r="L121" s="81">
        <v>3.044624166686928</v>
      </c>
      <c r="M121" s="81">
        <v>2.6673725818371441</v>
      </c>
      <c r="N121" s="81">
        <v>2.6161362386144167</v>
      </c>
      <c r="O121" s="81">
        <v>2.7535141565532069</v>
      </c>
      <c r="P121" s="81">
        <v>6.9952042522303675</v>
      </c>
      <c r="Q121" s="81">
        <v>0.2151728215660389</v>
      </c>
      <c r="R121" s="81">
        <v>0</v>
      </c>
      <c r="S121" s="81">
        <v>0</v>
      </c>
      <c r="T121" s="82"/>
      <c r="U121" s="81">
        <v>279903</v>
      </c>
      <c r="V121" s="81">
        <v>139</v>
      </c>
      <c r="W121" s="81">
        <v>80</v>
      </c>
      <c r="X121" s="81">
        <v>808</v>
      </c>
      <c r="Y121" s="81">
        <v>1538</v>
      </c>
      <c r="Z121" s="81">
        <v>2026</v>
      </c>
      <c r="AA121" s="81">
        <v>1539</v>
      </c>
      <c r="AB121" s="81">
        <v>3606</v>
      </c>
      <c r="AC121" s="81">
        <v>0</v>
      </c>
      <c r="AD121" s="81">
        <v>0</v>
      </c>
      <c r="AE121" s="82"/>
      <c r="AF121" s="81">
        <v>3127251.5080809286</v>
      </c>
      <c r="AG121" s="81">
        <v>211659.27014690122</v>
      </c>
      <c r="AH121" s="81">
        <v>507337.89949906693</v>
      </c>
      <c r="AI121" s="81">
        <v>4755368.6795564117</v>
      </c>
      <c r="AJ121" s="81">
        <v>6259590.346122683</v>
      </c>
      <c r="AK121" s="81">
        <v>0</v>
      </c>
      <c r="AL121" s="81">
        <v>0</v>
      </c>
      <c r="AM121" s="81">
        <v>473337.57943493733</v>
      </c>
      <c r="AN121" s="81">
        <v>0</v>
      </c>
      <c r="AO121" s="81">
        <v>0</v>
      </c>
      <c r="AP121" s="82"/>
      <c r="AQ121" s="81">
        <v>93</v>
      </c>
      <c r="AR121" s="81">
        <v>13</v>
      </c>
      <c r="AS121" s="81">
        <v>1</v>
      </c>
      <c r="AT121" s="81">
        <v>1</v>
      </c>
      <c r="AU121" s="81">
        <v>0</v>
      </c>
      <c r="AV121" s="81">
        <v>0</v>
      </c>
      <c r="AW121" s="81"/>
      <c r="AX121" s="82"/>
      <c r="AY121" s="81">
        <v>505.50999999999988</v>
      </c>
      <c r="AZ121" s="81">
        <v>260.89999999999998</v>
      </c>
      <c r="BA121" s="81">
        <v>16000</v>
      </c>
      <c r="BB121" s="81">
        <v>0.5</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1895</v>
      </c>
      <c r="B122" s="80">
        <v>493</v>
      </c>
      <c r="C122" s="80">
        <v>19</v>
      </c>
      <c r="D122" s="80">
        <v>29</v>
      </c>
      <c r="E122" s="80">
        <v>2022</v>
      </c>
      <c r="F122" s="80" t="s">
        <v>568</v>
      </c>
      <c r="G122" s="174" t="s">
        <v>1876</v>
      </c>
      <c r="H122" s="80" t="s">
        <v>1877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97</v>
      </c>
      <c r="AR122" s="81">
        <v>13</v>
      </c>
      <c r="AS122" s="81">
        <v>1</v>
      </c>
      <c r="AT122" s="81">
        <v>2</v>
      </c>
      <c r="AU122" s="81">
        <v>0</v>
      </c>
      <c r="AV122" s="81">
        <v>0</v>
      </c>
      <c r="AW122" s="81"/>
      <c r="AX122" s="82"/>
      <c r="AY122" s="81">
        <v>526.03</v>
      </c>
      <c r="AZ122" s="81">
        <v>260.89999999999998</v>
      </c>
      <c r="BA122" s="81">
        <v>16000</v>
      </c>
      <c r="BB122" s="81">
        <v>1400.5</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1896</v>
      </c>
      <c r="B123" s="80">
        <v>18</v>
      </c>
      <c r="C123" s="80">
        <v>1</v>
      </c>
      <c r="D123" s="80">
        <v>2</v>
      </c>
      <c r="E123" s="80">
        <v>1990</v>
      </c>
      <c r="F123" s="80" t="s">
        <v>562</v>
      </c>
      <c r="G123" s="80" t="s">
        <v>1663</v>
      </c>
      <c r="H123" s="80" t="s">
        <v>1664</v>
      </c>
      <c r="I123" s="177"/>
      <c r="J123" s="81">
        <v>15.616681322929066</v>
      </c>
      <c r="K123" s="81">
        <v>2.3610415002864986</v>
      </c>
      <c r="L123" s="81">
        <v>24.109742203696563</v>
      </c>
      <c r="M123" s="81">
        <v>3.4503759446905025</v>
      </c>
      <c r="N123" s="81">
        <v>9.2648753543123057</v>
      </c>
      <c r="O123" s="81">
        <v>4.5950553528046818</v>
      </c>
      <c r="P123" s="81">
        <v>9.0976073989137323</v>
      </c>
      <c r="Q123" s="81">
        <v>0.35444605804253887</v>
      </c>
      <c r="R123" s="81">
        <v>0</v>
      </c>
      <c r="S123" s="81">
        <v>0.28862975225062798</v>
      </c>
      <c r="T123" s="82"/>
      <c r="U123" s="81">
        <v>438461</v>
      </c>
      <c r="V123" s="81">
        <v>432</v>
      </c>
      <c r="W123" s="81">
        <v>282</v>
      </c>
      <c r="X123" s="81">
        <v>1157</v>
      </c>
      <c r="Y123" s="81">
        <v>1982</v>
      </c>
      <c r="Z123" s="81">
        <v>1890</v>
      </c>
      <c r="AA123" s="81">
        <v>2209</v>
      </c>
      <c r="AB123" s="81">
        <v>5755</v>
      </c>
      <c r="AC123" s="81">
        <v>0</v>
      </c>
      <c r="AD123" s="81">
        <v>0.28862975225062798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1897</v>
      </c>
      <c r="B124" s="80">
        <v>19</v>
      </c>
      <c r="C124" s="80">
        <v>2</v>
      </c>
      <c r="D124" s="80">
        <v>2</v>
      </c>
      <c r="E124" s="80">
        <v>2005</v>
      </c>
      <c r="F124" s="80" t="s">
        <v>565</v>
      </c>
      <c r="G124" s="80" t="s">
        <v>1663</v>
      </c>
      <c r="H124" s="80" t="s">
        <v>1664</v>
      </c>
      <c r="I124" s="177"/>
      <c r="J124" s="81">
        <v>6.1571534642894878</v>
      </c>
      <c r="K124" s="81">
        <v>0.95070487193613118</v>
      </c>
      <c r="L124" s="81">
        <v>5.292861028788189</v>
      </c>
      <c r="M124" s="81">
        <v>5.4064999166689756</v>
      </c>
      <c r="N124" s="81">
        <v>10.167827448236141</v>
      </c>
      <c r="O124" s="81">
        <v>5.6159467140252675</v>
      </c>
      <c r="P124" s="81">
        <v>9.1069096130499734</v>
      </c>
      <c r="Q124" s="81">
        <v>0.28791664174085446</v>
      </c>
      <c r="R124" s="81">
        <v>0</v>
      </c>
      <c r="S124" s="81">
        <v>0.37805656345817873</v>
      </c>
      <c r="T124" s="82"/>
      <c r="U124" s="81">
        <v>190166</v>
      </c>
      <c r="V124" s="81">
        <v>290</v>
      </c>
      <c r="W124" s="81">
        <v>47</v>
      </c>
      <c r="X124" s="81">
        <v>878</v>
      </c>
      <c r="Y124" s="81">
        <v>2073</v>
      </c>
      <c r="Z124" s="81">
        <v>2673</v>
      </c>
      <c r="AA124" s="81">
        <v>1811</v>
      </c>
      <c r="AB124" s="81">
        <v>4887</v>
      </c>
      <c r="AC124" s="81">
        <v>0</v>
      </c>
      <c r="AD124" s="81">
        <v>0.37805656345817873</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1898</v>
      </c>
      <c r="B125" s="80">
        <v>20</v>
      </c>
      <c r="C125" s="80">
        <v>3</v>
      </c>
      <c r="D125" s="80">
        <v>2</v>
      </c>
      <c r="E125" s="80">
        <v>2006</v>
      </c>
      <c r="F125" s="80" t="s">
        <v>566</v>
      </c>
      <c r="G125" s="80" t="s">
        <v>1663</v>
      </c>
      <c r="H125" s="80" t="s">
        <v>1664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1899</v>
      </c>
      <c r="B126" s="80">
        <v>21</v>
      </c>
      <c r="C126" s="80">
        <v>4</v>
      </c>
      <c r="D126" s="80">
        <v>2</v>
      </c>
      <c r="E126" s="80">
        <v>2007</v>
      </c>
      <c r="F126" s="80" t="s">
        <v>567</v>
      </c>
      <c r="G126" s="80" t="s">
        <v>1663</v>
      </c>
      <c r="H126" s="80" t="s">
        <v>1664</v>
      </c>
      <c r="I126" s="177"/>
      <c r="J126" s="81">
        <v>5.6158281441009166</v>
      </c>
      <c r="K126" s="81">
        <v>0.78144742167861636</v>
      </c>
      <c r="L126" s="81">
        <v>8.0427440243580257</v>
      </c>
      <c r="M126" s="81">
        <v>5.8797345632240603</v>
      </c>
      <c r="N126" s="81">
        <v>10.111788667792457</v>
      </c>
      <c r="O126" s="81">
        <v>5.2163409193374015</v>
      </c>
      <c r="P126" s="81">
        <v>8.9312709667682348</v>
      </c>
      <c r="Q126" s="81">
        <v>0.29596904263222495</v>
      </c>
      <c r="R126" s="81">
        <v>0</v>
      </c>
      <c r="S126" s="81">
        <v>0.49033592145746213</v>
      </c>
      <c r="T126" s="82"/>
      <c r="U126" s="81">
        <v>184425</v>
      </c>
      <c r="V126" s="81">
        <v>260</v>
      </c>
      <c r="W126" s="81">
        <v>98</v>
      </c>
      <c r="X126" s="81">
        <v>1196</v>
      </c>
      <c r="Y126" s="81">
        <v>2067</v>
      </c>
      <c r="Z126" s="81">
        <v>2581</v>
      </c>
      <c r="AA126" s="81">
        <v>1749</v>
      </c>
      <c r="AB126" s="81">
        <v>4758</v>
      </c>
      <c r="AC126" s="81">
        <v>0</v>
      </c>
      <c r="AD126" s="81">
        <v>0.49033592145746213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1900</v>
      </c>
      <c r="B127" s="80">
        <v>22</v>
      </c>
      <c r="C127" s="80">
        <v>5</v>
      </c>
      <c r="D127" s="80">
        <v>2</v>
      </c>
      <c r="E127" s="80">
        <v>2008</v>
      </c>
      <c r="F127" s="80" t="s">
        <v>84</v>
      </c>
      <c r="G127" s="80" t="s">
        <v>1663</v>
      </c>
      <c r="H127" s="80" t="s">
        <v>1664</v>
      </c>
      <c r="I127" s="177"/>
      <c r="J127" s="81">
        <v>5.4517221772592617</v>
      </c>
      <c r="K127" s="81">
        <v>0.68584317051014143</v>
      </c>
      <c r="L127" s="81">
        <v>6.944605916354706</v>
      </c>
      <c r="M127" s="81">
        <v>6.8798588058624537</v>
      </c>
      <c r="N127" s="81">
        <v>10.228061435107785</v>
      </c>
      <c r="O127" s="81">
        <v>4.9965090165043797</v>
      </c>
      <c r="P127" s="81">
        <v>8.7119645078440033</v>
      </c>
      <c r="Q127" s="81">
        <v>0.28641074258801513</v>
      </c>
      <c r="R127" s="81">
        <v>0</v>
      </c>
      <c r="S127" s="81">
        <v>0.3938714707845013</v>
      </c>
      <c r="T127" s="82"/>
      <c r="U127" s="81">
        <v>188111</v>
      </c>
      <c r="V127" s="81">
        <v>260</v>
      </c>
      <c r="W127" s="81">
        <v>98</v>
      </c>
      <c r="X127" s="81">
        <v>1196</v>
      </c>
      <c r="Y127" s="81">
        <v>2063</v>
      </c>
      <c r="Z127" s="81">
        <v>2559</v>
      </c>
      <c r="AA127" s="81">
        <v>1708</v>
      </c>
      <c r="AB127" s="81">
        <v>4680</v>
      </c>
      <c r="AC127" s="81">
        <v>0</v>
      </c>
      <c r="AD127" s="81">
        <v>0.3938714707845013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1901</v>
      </c>
      <c r="B128" s="80">
        <v>23</v>
      </c>
      <c r="C128" s="80">
        <v>6</v>
      </c>
      <c r="D128" s="80">
        <v>2</v>
      </c>
      <c r="E128" s="80">
        <v>2009</v>
      </c>
      <c r="F128" s="80" t="s">
        <v>85</v>
      </c>
      <c r="G128" s="80" t="s">
        <v>1663</v>
      </c>
      <c r="H128" s="80" t="s">
        <v>1664</v>
      </c>
      <c r="I128" s="177"/>
      <c r="J128" s="81">
        <v>5.4624350852695871</v>
      </c>
      <c r="K128" s="81">
        <v>0.5642885672837139</v>
      </c>
      <c r="L128" s="81">
        <v>9.7706403618077093</v>
      </c>
      <c r="M128" s="81">
        <v>5.7254906761722379</v>
      </c>
      <c r="N128" s="81">
        <v>8.7681470021017116</v>
      </c>
      <c r="O128" s="81">
        <v>5.0422885196872143</v>
      </c>
      <c r="P128" s="81">
        <v>8.4662505207577698</v>
      </c>
      <c r="Q128" s="81">
        <v>0.26898797627283227</v>
      </c>
      <c r="R128" s="81">
        <v>0</v>
      </c>
      <c r="S128" s="81">
        <v>0.41674465333873467</v>
      </c>
      <c r="T128" s="82"/>
      <c r="U128" s="81">
        <v>190339</v>
      </c>
      <c r="V128" s="81">
        <v>262</v>
      </c>
      <c r="W128" s="81">
        <v>158</v>
      </c>
      <c r="X128" s="81">
        <v>1257</v>
      </c>
      <c r="Y128" s="81">
        <v>2059</v>
      </c>
      <c r="Z128" s="81">
        <v>2549</v>
      </c>
      <c r="AA128" s="81">
        <v>1704</v>
      </c>
      <c r="AB128" s="81">
        <v>4614</v>
      </c>
      <c r="AC128" s="81">
        <v>0</v>
      </c>
      <c r="AD128" s="81">
        <v>0.41674465333873467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1902</v>
      </c>
      <c r="B129" s="80">
        <v>24</v>
      </c>
      <c r="C129" s="80">
        <v>7</v>
      </c>
      <c r="D129" s="80">
        <v>2</v>
      </c>
      <c r="E129" s="80">
        <v>2010</v>
      </c>
      <c r="F129" s="80" t="s">
        <v>86</v>
      </c>
      <c r="G129" s="80" t="s">
        <v>1663</v>
      </c>
      <c r="H129" s="80" t="s">
        <v>1664</v>
      </c>
      <c r="I129" s="177"/>
      <c r="J129" s="81">
        <v>5.1880251095716767</v>
      </c>
      <c r="K129" s="81">
        <v>0.58850005929886018</v>
      </c>
      <c r="L129" s="81">
        <v>8.8952129997577014</v>
      </c>
      <c r="M129" s="81">
        <v>5.1251126769998638</v>
      </c>
      <c r="N129" s="81">
        <v>8.4789490308165316</v>
      </c>
      <c r="O129" s="81">
        <v>5.0209353832827821</v>
      </c>
      <c r="P129" s="81">
        <v>8.6576209744404409</v>
      </c>
      <c r="Q129" s="81">
        <v>0.276036858234742</v>
      </c>
      <c r="R129" s="81">
        <v>0</v>
      </c>
      <c r="S129" s="81">
        <v>0.37727917831459085</v>
      </c>
      <c r="T129" s="82"/>
      <c r="U129" s="81">
        <v>202365</v>
      </c>
      <c r="V129" s="81">
        <v>262</v>
      </c>
      <c r="W129" s="81">
        <v>158</v>
      </c>
      <c r="X129" s="81">
        <v>1257</v>
      </c>
      <c r="Y129" s="81">
        <v>2025</v>
      </c>
      <c r="Z129" s="81">
        <v>2550</v>
      </c>
      <c r="AA129" s="81">
        <v>1699</v>
      </c>
      <c r="AB129" s="81">
        <v>4537</v>
      </c>
      <c r="AC129" s="81">
        <v>0</v>
      </c>
      <c r="AD129" s="81">
        <v>0.37727917831459085</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1903</v>
      </c>
      <c r="B130" s="80">
        <v>25</v>
      </c>
      <c r="C130" s="80">
        <v>8</v>
      </c>
      <c r="D130" s="80">
        <v>2</v>
      </c>
      <c r="E130" s="80">
        <v>2011</v>
      </c>
      <c r="F130" s="80" t="s">
        <v>87</v>
      </c>
      <c r="G130" s="80" t="s">
        <v>1663</v>
      </c>
      <c r="H130" s="80" t="s">
        <v>1664</v>
      </c>
      <c r="I130" s="177"/>
      <c r="J130" s="81">
        <v>5.2147124852193087</v>
      </c>
      <c r="K130" s="81">
        <v>0.82459804795627967</v>
      </c>
      <c r="L130" s="81">
        <v>8.2998818770557872</v>
      </c>
      <c r="M130" s="81">
        <v>6.4744582081117752</v>
      </c>
      <c r="N130" s="81">
        <v>10.316810206667155</v>
      </c>
      <c r="O130" s="81">
        <v>4.8891222579412164</v>
      </c>
      <c r="P130" s="81">
        <v>8.2243363375387251</v>
      </c>
      <c r="Q130" s="81">
        <v>0.31446903297026774</v>
      </c>
      <c r="R130" s="81">
        <v>0</v>
      </c>
      <c r="S130" s="81">
        <v>0.28136684966250963</v>
      </c>
      <c r="T130" s="82"/>
      <c r="U130" s="81">
        <v>191567</v>
      </c>
      <c r="V130" s="81">
        <v>262</v>
      </c>
      <c r="W130" s="81">
        <v>158</v>
      </c>
      <c r="X130" s="81">
        <v>1257</v>
      </c>
      <c r="Y130" s="81">
        <v>2047</v>
      </c>
      <c r="Z130" s="81">
        <v>2537</v>
      </c>
      <c r="AA130" s="81">
        <v>1662</v>
      </c>
      <c r="AB130" s="81">
        <v>4481</v>
      </c>
      <c r="AC130" s="81">
        <v>0</v>
      </c>
      <c r="AD130" s="81">
        <v>0.28136684966250963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1904</v>
      </c>
      <c r="B131" s="80">
        <v>26</v>
      </c>
      <c r="C131" s="80">
        <v>9</v>
      </c>
      <c r="D131" s="80">
        <v>2</v>
      </c>
      <c r="E131" s="80">
        <v>2012</v>
      </c>
      <c r="F131" s="80" t="s">
        <v>88</v>
      </c>
      <c r="G131" s="80" t="s">
        <v>1663</v>
      </c>
      <c r="H131" s="80" t="s">
        <v>1664</v>
      </c>
      <c r="I131" s="177"/>
      <c r="J131" s="81">
        <v>6.6027369193529717</v>
      </c>
      <c r="K131" s="81">
        <v>0.92894159319752301</v>
      </c>
      <c r="L131" s="81">
        <v>8.3743340103728769</v>
      </c>
      <c r="M131" s="81">
        <v>8.0412565229396762</v>
      </c>
      <c r="N131" s="81">
        <v>11.277751909637356</v>
      </c>
      <c r="O131" s="81">
        <v>4.9022718025964371</v>
      </c>
      <c r="P131" s="81">
        <v>8.2412700517473354</v>
      </c>
      <c r="Q131" s="81">
        <v>0.33632579352566661</v>
      </c>
      <c r="R131" s="81">
        <v>0</v>
      </c>
      <c r="S131" s="81">
        <v>0.33160855785110604</v>
      </c>
      <c r="T131" s="82"/>
      <c r="U131" s="81">
        <v>232403</v>
      </c>
      <c r="V131" s="81">
        <v>262</v>
      </c>
      <c r="W131" s="81">
        <v>158</v>
      </c>
      <c r="X131" s="81">
        <v>1257</v>
      </c>
      <c r="Y131" s="81">
        <v>2037</v>
      </c>
      <c r="Z131" s="81">
        <v>2564</v>
      </c>
      <c r="AA131" s="81">
        <v>1656</v>
      </c>
      <c r="AB131" s="81">
        <v>4411</v>
      </c>
      <c r="AC131" s="81">
        <v>0</v>
      </c>
      <c r="AD131" s="81">
        <v>0.33160855785110604</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1905</v>
      </c>
      <c r="B132" s="80">
        <v>27</v>
      </c>
      <c r="C132" s="80">
        <v>10</v>
      </c>
      <c r="D132" s="80">
        <v>2</v>
      </c>
      <c r="E132" s="80">
        <v>2013</v>
      </c>
      <c r="F132" s="80" t="s">
        <v>89</v>
      </c>
      <c r="G132" s="80" t="s">
        <v>1663</v>
      </c>
      <c r="H132" s="80" t="s">
        <v>1664</v>
      </c>
      <c r="I132" s="177"/>
      <c r="J132" s="81">
        <v>6.415509539494761</v>
      </c>
      <c r="K132" s="81">
        <v>0.76777339536649403</v>
      </c>
      <c r="L132" s="81">
        <v>7.3951972609775591</v>
      </c>
      <c r="M132" s="81">
        <v>7.4785608183123546</v>
      </c>
      <c r="N132" s="81">
        <v>10.822330491091831</v>
      </c>
      <c r="O132" s="81">
        <v>4.7037306542827357</v>
      </c>
      <c r="P132" s="81">
        <v>8.4221831815972745</v>
      </c>
      <c r="Q132" s="81">
        <v>0.3366542504253815</v>
      </c>
      <c r="R132" s="81">
        <v>0</v>
      </c>
      <c r="S132" s="81">
        <v>0.33537036951055887</v>
      </c>
      <c r="T132" s="82"/>
      <c r="U132" s="81">
        <v>229924</v>
      </c>
      <c r="V132" s="81">
        <v>262</v>
      </c>
      <c r="W132" s="81">
        <v>158</v>
      </c>
      <c r="X132" s="81">
        <v>1257</v>
      </c>
      <c r="Y132" s="81">
        <v>2017</v>
      </c>
      <c r="Z132" s="81">
        <v>2570</v>
      </c>
      <c r="AA132" s="81">
        <v>1686</v>
      </c>
      <c r="AB132" s="81">
        <v>4352</v>
      </c>
      <c r="AC132" s="81">
        <v>0</v>
      </c>
      <c r="AD132" s="81">
        <v>0.33537036951055887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1906</v>
      </c>
      <c r="B133" s="80">
        <v>28</v>
      </c>
      <c r="C133" s="80">
        <v>11</v>
      </c>
      <c r="D133" s="80">
        <v>2</v>
      </c>
      <c r="E133" s="80">
        <v>2014</v>
      </c>
      <c r="F133" s="80" t="s">
        <v>90</v>
      </c>
      <c r="G133" s="80" t="s">
        <v>1663</v>
      </c>
      <c r="H133" s="80" t="s">
        <v>1664</v>
      </c>
      <c r="I133" s="177"/>
      <c r="J133" s="81">
        <v>4.8145468117539982</v>
      </c>
      <c r="K133" s="81">
        <v>0.79932319926392981</v>
      </c>
      <c r="L133" s="81">
        <v>11.554971607016071</v>
      </c>
      <c r="M133" s="81">
        <v>7.4846212556056102</v>
      </c>
      <c r="N133" s="81">
        <v>11.391273780285269</v>
      </c>
      <c r="O133" s="81">
        <v>4.415689318079246</v>
      </c>
      <c r="P133" s="81">
        <v>8.3555180810916294</v>
      </c>
      <c r="Q133" s="81">
        <v>0.31602789059523861</v>
      </c>
      <c r="R133" s="81">
        <v>0</v>
      </c>
      <c r="S133" s="81">
        <v>0.31187042679006721</v>
      </c>
      <c r="T133" s="82"/>
      <c r="U133" s="81">
        <v>191634</v>
      </c>
      <c r="V133" s="81">
        <v>237</v>
      </c>
      <c r="W133" s="81">
        <v>252</v>
      </c>
      <c r="X133" s="81">
        <v>1196</v>
      </c>
      <c r="Y133" s="81">
        <v>2005</v>
      </c>
      <c r="Z133" s="81">
        <v>2541</v>
      </c>
      <c r="AA133" s="81">
        <v>1664</v>
      </c>
      <c r="AB133" s="81">
        <v>4258</v>
      </c>
      <c r="AC133" s="81">
        <v>0</v>
      </c>
      <c r="AD133" s="81">
        <v>0.31187042679006721</v>
      </c>
      <c r="AE133" s="82"/>
      <c r="AF133" s="81">
        <v>1560696.6927099053</v>
      </c>
      <c r="AG133" s="81">
        <v>560880.8050586133</v>
      </c>
      <c r="AH133" s="81">
        <v>1879417.3251708068</v>
      </c>
      <c r="AI133" s="81">
        <v>7876154.8532306058</v>
      </c>
      <c r="AJ133" s="81">
        <v>8623456.6284893751</v>
      </c>
      <c r="AK133" s="81">
        <v>0</v>
      </c>
      <c r="AL133" s="81">
        <v>0</v>
      </c>
      <c r="AM133" s="81">
        <v>584559.77179066814</v>
      </c>
      <c r="AN133" s="81">
        <v>0</v>
      </c>
      <c r="AO133" s="81">
        <v>0</v>
      </c>
      <c r="AP133" s="82"/>
      <c r="AQ133" s="81">
        <v>8</v>
      </c>
      <c r="AR133" s="81">
        <v>4</v>
      </c>
      <c r="AS133" s="81">
        <v>0</v>
      </c>
      <c r="AT133" s="81">
        <v>0</v>
      </c>
      <c r="AU133" s="81">
        <v>0</v>
      </c>
      <c r="AV133" s="81">
        <v>0</v>
      </c>
      <c r="AW133" s="81" t="s">
        <v>564</v>
      </c>
      <c r="AX133" s="82"/>
      <c r="AY133" s="81">
        <v>34.206000000000003</v>
      </c>
      <c r="AZ133" s="81">
        <v>90.9</v>
      </c>
      <c r="BA133" s="81">
        <v>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1907</v>
      </c>
      <c r="B134" s="80">
        <v>29</v>
      </c>
      <c r="C134" s="80">
        <v>12</v>
      </c>
      <c r="D134" s="80">
        <v>2</v>
      </c>
      <c r="E134" s="80">
        <v>2015</v>
      </c>
      <c r="F134" s="80" t="s">
        <v>91</v>
      </c>
      <c r="G134" s="80" t="s">
        <v>1663</v>
      </c>
      <c r="H134" s="80" t="s">
        <v>1664</v>
      </c>
      <c r="I134" s="177"/>
      <c r="J134" s="81">
        <v>5.8701434150948195</v>
      </c>
      <c r="K134" s="81">
        <v>0.76646785621904245</v>
      </c>
      <c r="L134" s="81">
        <v>12.16281307415807</v>
      </c>
      <c r="M134" s="81">
        <v>7.2419162565068183</v>
      </c>
      <c r="N134" s="81">
        <v>10.374707131244381</v>
      </c>
      <c r="O134" s="81">
        <v>4.3494544979531238</v>
      </c>
      <c r="P134" s="81">
        <v>8.2867129047519317</v>
      </c>
      <c r="Q134" s="81">
        <v>0.30334504404318119</v>
      </c>
      <c r="R134" s="81">
        <v>0</v>
      </c>
      <c r="S134" s="81">
        <v>0.26782059556908172</v>
      </c>
      <c r="T134" s="82"/>
      <c r="U134" s="81">
        <v>234260</v>
      </c>
      <c r="V134" s="81">
        <v>237</v>
      </c>
      <c r="W134" s="81">
        <v>252</v>
      </c>
      <c r="X134" s="81">
        <v>1196</v>
      </c>
      <c r="Y134" s="81">
        <v>1984</v>
      </c>
      <c r="Z134" s="81">
        <v>2527</v>
      </c>
      <c r="AA134" s="81">
        <v>1649</v>
      </c>
      <c r="AB134" s="81">
        <v>4175</v>
      </c>
      <c r="AC134" s="81">
        <v>0</v>
      </c>
      <c r="AD134" s="81">
        <v>0.26782059556908172</v>
      </c>
      <c r="AE134" s="82"/>
      <c r="AF134" s="81">
        <v>1807854.8311055705</v>
      </c>
      <c r="AG134" s="81">
        <v>510636.11383914185</v>
      </c>
      <c r="AH134" s="81">
        <v>1572674.4066600923</v>
      </c>
      <c r="AI134" s="81">
        <v>7606657.0724087823</v>
      </c>
      <c r="AJ134" s="81">
        <v>8189068.5485818908</v>
      </c>
      <c r="AK134" s="81">
        <v>0</v>
      </c>
      <c r="AL134" s="81">
        <v>0</v>
      </c>
      <c r="AM134" s="81">
        <v>572166.23653369409</v>
      </c>
      <c r="AN134" s="81">
        <v>0</v>
      </c>
      <c r="AO134" s="81">
        <v>0</v>
      </c>
      <c r="AP134" s="82"/>
      <c r="AQ134" s="81">
        <v>10</v>
      </c>
      <c r="AR134" s="81">
        <v>6</v>
      </c>
      <c r="AS134" s="81">
        <v>0</v>
      </c>
      <c r="AT134" s="81">
        <v>0</v>
      </c>
      <c r="AU134" s="81">
        <v>0</v>
      </c>
      <c r="AV134" s="81">
        <v>0</v>
      </c>
      <c r="AW134" s="81" t="s">
        <v>564</v>
      </c>
      <c r="AX134" s="82"/>
      <c r="AY134" s="81">
        <v>44.905999999999999</v>
      </c>
      <c r="AZ134" s="81">
        <v>2697.4</v>
      </c>
      <c r="BA134" s="81">
        <v>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1908</v>
      </c>
      <c r="B135" s="80">
        <v>30</v>
      </c>
      <c r="C135" s="80">
        <v>13</v>
      </c>
      <c r="D135" s="80">
        <v>2</v>
      </c>
      <c r="E135" s="80">
        <v>2016</v>
      </c>
      <c r="F135" s="80" t="s">
        <v>92</v>
      </c>
      <c r="G135" s="80" t="s">
        <v>1663</v>
      </c>
      <c r="H135" s="80" t="s">
        <v>1664</v>
      </c>
      <c r="I135" s="177"/>
      <c r="J135" s="81">
        <v>6.1345853670743615</v>
      </c>
      <c r="K135" s="81">
        <v>0.72299231099712191</v>
      </c>
      <c r="L135" s="81">
        <v>13.079258829244676</v>
      </c>
      <c r="M135" s="81">
        <v>6.2091033180932387</v>
      </c>
      <c r="N135" s="81">
        <v>10.646110993806923</v>
      </c>
      <c r="O135" s="81">
        <v>4.2643315864041629</v>
      </c>
      <c r="P135" s="81">
        <v>8.4201651117272238</v>
      </c>
      <c r="Q135" s="81">
        <v>0.29036826649671926</v>
      </c>
      <c r="R135" s="81">
        <v>0</v>
      </c>
      <c r="S135" s="81">
        <v>0.43038541608391545</v>
      </c>
      <c r="T135" s="82"/>
      <c r="U135" s="81">
        <v>233029</v>
      </c>
      <c r="V135" s="81">
        <v>237</v>
      </c>
      <c r="W135" s="81">
        <v>252</v>
      </c>
      <c r="X135" s="81">
        <v>1196</v>
      </c>
      <c r="Y135" s="81">
        <v>2002</v>
      </c>
      <c r="Z135" s="81">
        <v>2508</v>
      </c>
      <c r="AA135" s="81">
        <v>1733</v>
      </c>
      <c r="AB135" s="81">
        <v>4111</v>
      </c>
      <c r="AC135" s="81">
        <v>0</v>
      </c>
      <c r="AD135" s="81">
        <v>0.43038541608391551</v>
      </c>
      <c r="AE135" s="82"/>
      <c r="AF135" s="81">
        <v>1922371.7788710441</v>
      </c>
      <c r="AG135" s="81">
        <v>486740.64706047229</v>
      </c>
      <c r="AH135" s="81">
        <v>1332919.0541240131</v>
      </c>
      <c r="AI135" s="81">
        <v>7592960.3548295852</v>
      </c>
      <c r="AJ135" s="81">
        <v>8600982.7930008117</v>
      </c>
      <c r="AK135" s="81">
        <v>0</v>
      </c>
      <c r="AL135" s="81">
        <v>0</v>
      </c>
      <c r="AM135" s="81">
        <v>563833.00787573284</v>
      </c>
      <c r="AN135" s="81">
        <v>0</v>
      </c>
      <c r="AO135" s="81">
        <v>0</v>
      </c>
      <c r="AP135" s="82"/>
      <c r="AQ135" s="81">
        <v>13</v>
      </c>
      <c r="AR135" s="81">
        <v>7</v>
      </c>
      <c r="AS135" s="81">
        <v>0</v>
      </c>
      <c r="AT135" s="81">
        <v>0</v>
      </c>
      <c r="AU135" s="81">
        <v>0</v>
      </c>
      <c r="AV135" s="81">
        <v>0</v>
      </c>
      <c r="AW135" s="81" t="s">
        <v>564</v>
      </c>
      <c r="AX135" s="82"/>
      <c r="AY135" s="81">
        <v>66.705999999999989</v>
      </c>
      <c r="AZ135" s="81">
        <v>2717.4</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1909</v>
      </c>
      <c r="B136" s="80">
        <v>31</v>
      </c>
      <c r="C136" s="80">
        <v>14</v>
      </c>
      <c r="D136" s="80">
        <v>2</v>
      </c>
      <c r="E136" s="80">
        <v>2017</v>
      </c>
      <c r="F136" s="80" t="s">
        <v>71</v>
      </c>
      <c r="G136" s="80" t="s">
        <v>1663</v>
      </c>
      <c r="H136" s="80" t="s">
        <v>1664</v>
      </c>
      <c r="I136" s="177"/>
      <c r="J136" s="81">
        <v>6.3785234023150368</v>
      </c>
      <c r="K136" s="81">
        <v>0.73878988963476633</v>
      </c>
      <c r="L136" s="81">
        <v>11.806778457822187</v>
      </c>
      <c r="M136" s="81">
        <v>6.2258056227643808</v>
      </c>
      <c r="N136" s="81">
        <v>10.235704209918294</v>
      </c>
      <c r="O136" s="81">
        <v>4.2298713425540155</v>
      </c>
      <c r="P136" s="81">
        <v>8.4971808514478084</v>
      </c>
      <c r="Q136" s="81">
        <v>0.27265623019087515</v>
      </c>
      <c r="R136" s="81">
        <v>0</v>
      </c>
      <c r="S136" s="81">
        <v>0.41926374964579316</v>
      </c>
      <c r="T136" s="82"/>
      <c r="U136" s="81">
        <v>238414</v>
      </c>
      <c r="V136" s="81">
        <v>237</v>
      </c>
      <c r="W136" s="81">
        <v>252</v>
      </c>
      <c r="X136" s="81">
        <v>1196</v>
      </c>
      <c r="Y136" s="81">
        <v>1967</v>
      </c>
      <c r="Z136" s="81">
        <v>2529</v>
      </c>
      <c r="AA136" s="81">
        <v>1760</v>
      </c>
      <c r="AB136" s="81">
        <v>3992</v>
      </c>
      <c r="AC136" s="81">
        <v>0</v>
      </c>
      <c r="AD136" s="81">
        <v>0.41926374964579322</v>
      </c>
      <c r="AE136" s="82"/>
      <c r="AF136" s="81">
        <v>1932649.0634105841</v>
      </c>
      <c r="AG136" s="81">
        <v>488154.89545509918</v>
      </c>
      <c r="AH136" s="81">
        <v>1628301.65167931</v>
      </c>
      <c r="AI136" s="81">
        <v>7405105.7361575933</v>
      </c>
      <c r="AJ136" s="81">
        <v>7405600.0383977816</v>
      </c>
      <c r="AK136" s="81">
        <v>0</v>
      </c>
      <c r="AL136" s="81">
        <v>0</v>
      </c>
      <c r="AM136" s="81">
        <v>548368.59364431293</v>
      </c>
      <c r="AN136" s="81">
        <v>0</v>
      </c>
      <c r="AO136" s="81">
        <v>0</v>
      </c>
      <c r="AP136" s="82"/>
      <c r="AQ136" s="81">
        <v>14</v>
      </c>
      <c r="AR136" s="81">
        <v>7</v>
      </c>
      <c r="AS136" s="81">
        <v>0</v>
      </c>
      <c r="AT136" s="81">
        <v>0</v>
      </c>
      <c r="AU136" s="81">
        <v>0</v>
      </c>
      <c r="AV136" s="81">
        <v>0</v>
      </c>
      <c r="AW136" s="81" t="s">
        <v>564</v>
      </c>
      <c r="AX136" s="82"/>
      <c r="AY136" s="81">
        <v>72.605999999999995</v>
      </c>
      <c r="AZ136" s="81">
        <v>2717.4</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1910</v>
      </c>
      <c r="B137" s="80">
        <v>32</v>
      </c>
      <c r="C137" s="80">
        <v>15</v>
      </c>
      <c r="D137" s="80">
        <v>2</v>
      </c>
      <c r="E137" s="80">
        <v>2018</v>
      </c>
      <c r="F137" s="80" t="s">
        <v>93</v>
      </c>
      <c r="G137" s="80" t="s">
        <v>1663</v>
      </c>
      <c r="H137" s="80" t="s">
        <v>1664</v>
      </c>
      <c r="I137" s="177"/>
      <c r="J137" s="81">
        <v>6.1922884302082268</v>
      </c>
      <c r="K137" s="81">
        <v>0.68761328296837709</v>
      </c>
      <c r="L137" s="81">
        <v>10.831198480386316</v>
      </c>
      <c r="M137" s="81">
        <v>6.2565117716235275</v>
      </c>
      <c r="N137" s="81">
        <v>9.2082462742130993</v>
      </c>
      <c r="O137" s="81">
        <v>4.1028087104413755</v>
      </c>
      <c r="P137" s="81">
        <v>8.3839185853776019</v>
      </c>
      <c r="Q137" s="81">
        <v>0.24591271054804331</v>
      </c>
      <c r="R137" s="81">
        <v>0</v>
      </c>
      <c r="S137" s="81">
        <v>0.24362576570016661</v>
      </c>
      <c r="T137" s="82"/>
      <c r="U137" s="81">
        <v>241841</v>
      </c>
      <c r="V137" s="81">
        <v>237</v>
      </c>
      <c r="W137" s="81">
        <v>252</v>
      </c>
      <c r="X137" s="81">
        <v>1196</v>
      </c>
      <c r="Y137" s="81">
        <v>1922</v>
      </c>
      <c r="Z137" s="81">
        <v>2500</v>
      </c>
      <c r="AA137" s="81">
        <v>1754</v>
      </c>
      <c r="AB137" s="81">
        <v>3880</v>
      </c>
      <c r="AC137" s="81">
        <v>0</v>
      </c>
      <c r="AD137" s="81">
        <v>0.24362576570016661</v>
      </c>
      <c r="AE137" s="82"/>
      <c r="AF137" s="81">
        <v>1967926.3985235151</v>
      </c>
      <c r="AG137" s="81">
        <v>441663.40306045098</v>
      </c>
      <c r="AH137" s="81">
        <v>1534674.507061363</v>
      </c>
      <c r="AI137" s="81">
        <v>7569530.6627278049</v>
      </c>
      <c r="AJ137" s="81">
        <v>7013142.2302117422</v>
      </c>
      <c r="AK137" s="81">
        <v>0</v>
      </c>
      <c r="AL137" s="81">
        <v>0</v>
      </c>
      <c r="AM137" s="81">
        <v>534086.30956119765</v>
      </c>
      <c r="AN137" s="81">
        <v>0</v>
      </c>
      <c r="AO137" s="81">
        <v>0</v>
      </c>
      <c r="AP137" s="82"/>
      <c r="AQ137" s="81">
        <v>15</v>
      </c>
      <c r="AR137" s="81">
        <v>7</v>
      </c>
      <c r="AS137" s="81">
        <v>0</v>
      </c>
      <c r="AT137" s="81">
        <v>0</v>
      </c>
      <c r="AU137" s="81">
        <v>0</v>
      </c>
      <c r="AV137" s="81">
        <v>0</v>
      </c>
      <c r="AW137" s="81" t="s">
        <v>564</v>
      </c>
      <c r="AX137" s="82"/>
      <c r="AY137" s="81">
        <v>75.406000000000006</v>
      </c>
      <c r="AZ137" s="81">
        <v>2717</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1911</v>
      </c>
      <c r="B138" s="80">
        <v>33</v>
      </c>
      <c r="C138" s="80">
        <v>16</v>
      </c>
      <c r="D138" s="80">
        <v>2</v>
      </c>
      <c r="E138" s="80">
        <v>2019</v>
      </c>
      <c r="F138" s="80" t="s">
        <v>73</v>
      </c>
      <c r="G138" s="80" t="s">
        <v>1663</v>
      </c>
      <c r="H138" s="80" t="s">
        <v>1664</v>
      </c>
      <c r="I138" s="177"/>
      <c r="J138" s="81">
        <v>4.1658453450813893</v>
      </c>
      <c r="K138" s="81">
        <v>0.6380544940421855</v>
      </c>
      <c r="L138" s="81">
        <v>10.879725945303099</v>
      </c>
      <c r="M138" s="81">
        <v>5.6126591688674887</v>
      </c>
      <c r="N138" s="81">
        <v>9.2443668463589166</v>
      </c>
      <c r="O138" s="81">
        <v>3.9500468597459326</v>
      </c>
      <c r="P138" s="81">
        <v>7.9944433784326412</v>
      </c>
      <c r="Q138" s="81">
        <v>0.23399973137964192</v>
      </c>
      <c r="R138" s="81">
        <v>0</v>
      </c>
      <c r="S138" s="81">
        <v>0.23593522015841659</v>
      </c>
      <c r="T138" s="82"/>
      <c r="U138" s="81">
        <v>171150</v>
      </c>
      <c r="V138" s="81">
        <v>237</v>
      </c>
      <c r="W138" s="81">
        <v>252</v>
      </c>
      <c r="X138" s="81">
        <v>1196</v>
      </c>
      <c r="Y138" s="81">
        <v>1906</v>
      </c>
      <c r="Z138" s="81">
        <v>2473</v>
      </c>
      <c r="AA138" s="81">
        <v>1660</v>
      </c>
      <c r="AB138" s="81">
        <v>3792</v>
      </c>
      <c r="AC138" s="81">
        <v>0</v>
      </c>
      <c r="AD138" s="81">
        <v>0.23593522015841659</v>
      </c>
      <c r="AE138" s="82"/>
      <c r="AF138" s="81">
        <v>1366603.6727038049</v>
      </c>
      <c r="AG138" s="81">
        <v>441532.61413162091</v>
      </c>
      <c r="AH138" s="81">
        <v>1656990.057049789</v>
      </c>
      <c r="AI138" s="81">
        <v>7417511.6631409843</v>
      </c>
      <c r="AJ138" s="81">
        <v>7073285.4769617748</v>
      </c>
      <c r="AK138" s="81">
        <v>0</v>
      </c>
      <c r="AL138" s="81">
        <v>0</v>
      </c>
      <c r="AM138" s="81">
        <v>516441.85383928352</v>
      </c>
      <c r="AN138" s="81">
        <v>0</v>
      </c>
      <c r="AO138" s="81">
        <v>0</v>
      </c>
      <c r="AP138" s="82"/>
      <c r="AQ138" s="81">
        <v>16</v>
      </c>
      <c r="AR138" s="81">
        <v>7</v>
      </c>
      <c r="AS138" s="81">
        <v>0</v>
      </c>
      <c r="AT138" s="81">
        <v>0</v>
      </c>
      <c r="AU138" s="81">
        <v>0</v>
      </c>
      <c r="AV138" s="81">
        <v>0</v>
      </c>
      <c r="AW138" s="81" t="s">
        <v>564</v>
      </c>
      <c r="AX138" s="82"/>
      <c r="AY138" s="81">
        <v>81.506</v>
      </c>
      <c r="AZ138" s="81">
        <v>2717.4</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1912</v>
      </c>
      <c r="B139" s="80">
        <v>34</v>
      </c>
      <c r="C139" s="80">
        <v>17</v>
      </c>
      <c r="D139" s="80">
        <v>2</v>
      </c>
      <c r="E139" s="80">
        <v>2020</v>
      </c>
      <c r="F139" s="80" t="s">
        <v>218</v>
      </c>
      <c r="G139" s="80" t="s">
        <v>1663</v>
      </c>
      <c r="H139" s="80" t="s">
        <v>1664</v>
      </c>
      <c r="I139" s="177"/>
      <c r="J139" s="81">
        <v>4.2605449288197041</v>
      </c>
      <c r="K139" s="81">
        <v>0.59944111976793224</v>
      </c>
      <c r="L139" s="81">
        <v>9.1830963408427149</v>
      </c>
      <c r="M139" s="81">
        <v>4.8598959304140212</v>
      </c>
      <c r="N139" s="81">
        <v>8.3396213118341276</v>
      </c>
      <c r="O139" s="81">
        <v>3.4020237637675681</v>
      </c>
      <c r="P139" s="81">
        <v>7.9564919189273269</v>
      </c>
      <c r="Q139" s="81">
        <v>0.21822269606418498</v>
      </c>
      <c r="R139" s="81">
        <v>0</v>
      </c>
      <c r="S139" s="81">
        <v>0.25985858140583878</v>
      </c>
      <c r="T139" s="82"/>
      <c r="U139" s="81">
        <v>198424</v>
      </c>
      <c r="V139" s="81">
        <v>206</v>
      </c>
      <c r="W139" s="81">
        <v>189</v>
      </c>
      <c r="X139" s="81">
        <v>1089</v>
      </c>
      <c r="Y139" s="81">
        <v>1876</v>
      </c>
      <c r="Z139" s="81">
        <v>2431</v>
      </c>
      <c r="AA139" s="81">
        <v>1795</v>
      </c>
      <c r="AB139" s="81">
        <v>3701</v>
      </c>
      <c r="AC139" s="81">
        <v>0</v>
      </c>
      <c r="AD139" s="81">
        <v>0.25985858140583878</v>
      </c>
      <c r="AE139" s="82"/>
      <c r="AF139" s="81">
        <v>1549276.2247232001</v>
      </c>
      <c r="AG139" s="81">
        <v>384062.28266544145</v>
      </c>
      <c r="AH139" s="81">
        <v>1346685.3576607637</v>
      </c>
      <c r="AI139" s="81">
        <v>6252691.3256320553</v>
      </c>
      <c r="AJ139" s="81">
        <v>7107449.6638458148</v>
      </c>
      <c r="AK139" s="81"/>
      <c r="AL139" s="81"/>
      <c r="AM139" s="81">
        <v>483021.61896762019</v>
      </c>
      <c r="AN139" s="81"/>
      <c r="AO139" s="81"/>
      <c r="AP139" s="82"/>
      <c r="AQ139" s="81">
        <v>17</v>
      </c>
      <c r="AR139" s="81">
        <v>7</v>
      </c>
      <c r="AS139" s="81">
        <v>0</v>
      </c>
      <c r="AT139" s="81">
        <v>0</v>
      </c>
      <c r="AU139" s="81">
        <v>0</v>
      </c>
      <c r="AV139" s="81">
        <v>0</v>
      </c>
      <c r="AW139" s="81">
        <v>0</v>
      </c>
      <c r="AX139" s="82"/>
      <c r="AY139" s="81">
        <v>89.506</v>
      </c>
      <c r="AZ139" s="81">
        <v>2717.4</v>
      </c>
      <c r="BA139" s="81">
        <v>0</v>
      </c>
      <c r="BB139" s="81">
        <v>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1671</v>
      </c>
      <c r="B140" s="80">
        <v>34</v>
      </c>
      <c r="C140" s="80">
        <v>18</v>
      </c>
      <c r="D140" s="80">
        <v>2</v>
      </c>
      <c r="E140" s="80">
        <v>2021</v>
      </c>
      <c r="F140" s="80" t="s">
        <v>75</v>
      </c>
      <c r="G140" s="174" t="s">
        <v>1663</v>
      </c>
      <c r="H140" s="80" t="s">
        <v>1664</v>
      </c>
      <c r="I140" s="177"/>
      <c r="J140" s="81">
        <v>3.9187728051234676</v>
      </c>
      <c r="K140" s="81">
        <v>0.57742819296095194</v>
      </c>
      <c r="L140" s="81">
        <v>8.3803921900787408</v>
      </c>
      <c r="M140" s="81">
        <v>4.9086494088843997</v>
      </c>
      <c r="N140" s="81">
        <v>7.8078569998667513</v>
      </c>
      <c r="O140" s="81">
        <v>3.257736146721637</v>
      </c>
      <c r="P140" s="81">
        <v>8.1860707331168889</v>
      </c>
      <c r="Q140" s="81">
        <v>0.21475512612761338</v>
      </c>
      <c r="R140" s="81">
        <v>0</v>
      </c>
      <c r="S140" s="81">
        <v>0.29378867859986268</v>
      </c>
      <c r="T140" s="82"/>
      <c r="U140" s="81">
        <v>187422</v>
      </c>
      <c r="V140" s="81">
        <v>206</v>
      </c>
      <c r="W140" s="81">
        <v>189</v>
      </c>
      <c r="X140" s="81">
        <v>1089</v>
      </c>
      <c r="Y140" s="81">
        <v>1849</v>
      </c>
      <c r="Z140" s="81">
        <v>2397</v>
      </c>
      <c r="AA140" s="81">
        <v>1801</v>
      </c>
      <c r="AB140" s="81">
        <v>3599</v>
      </c>
      <c r="AC140" s="81">
        <v>0</v>
      </c>
      <c r="AD140" s="81">
        <v>0.29378867859986268</v>
      </c>
      <c r="AE140" s="82"/>
      <c r="AF140" s="81">
        <v>1435571.8469063609</v>
      </c>
      <c r="AG140" s="81">
        <v>390694.43543816119</v>
      </c>
      <c r="AH140" s="81">
        <v>1207381.7953569063</v>
      </c>
      <c r="AI140" s="81">
        <v>6822609.9753879532</v>
      </c>
      <c r="AJ140" s="81">
        <v>6826690.4977752408</v>
      </c>
      <c r="AK140" s="81">
        <v>0</v>
      </c>
      <c r="AL140" s="81">
        <v>0</v>
      </c>
      <c r="AM140" s="81">
        <v>472418.73222028266</v>
      </c>
      <c r="AN140" s="81">
        <v>0</v>
      </c>
      <c r="AO140" s="81">
        <v>0</v>
      </c>
      <c r="AP140" s="82"/>
      <c r="AQ140" s="81">
        <v>18</v>
      </c>
      <c r="AR140" s="81">
        <v>7</v>
      </c>
      <c r="AS140" s="81">
        <v>0</v>
      </c>
      <c r="AT140" s="81">
        <v>0</v>
      </c>
      <c r="AU140" s="81">
        <v>0</v>
      </c>
      <c r="AV140" s="81">
        <v>0</v>
      </c>
      <c r="AW140" s="81"/>
      <c r="AX140" s="82"/>
      <c r="AY140" s="81">
        <v>99.406000000000006</v>
      </c>
      <c r="AZ140" s="81">
        <v>2717.4</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1662</v>
      </c>
      <c r="B141" s="80">
        <v>34</v>
      </c>
      <c r="C141" s="80">
        <v>19</v>
      </c>
      <c r="D141" s="80">
        <v>2</v>
      </c>
      <c r="E141" s="80">
        <v>2022</v>
      </c>
      <c r="F141" s="80" t="s">
        <v>568</v>
      </c>
      <c r="G141" s="174" t="s">
        <v>1663</v>
      </c>
      <c r="H141" s="80" t="s">
        <v>1664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21</v>
      </c>
      <c r="AR141" s="81">
        <v>7</v>
      </c>
      <c r="AS141" s="81">
        <v>0</v>
      </c>
      <c r="AT141" s="81">
        <v>0</v>
      </c>
      <c r="AU141" s="81">
        <v>0</v>
      </c>
      <c r="AV141" s="81">
        <v>0</v>
      </c>
      <c r="AW141" s="81"/>
      <c r="AX141" s="82"/>
      <c r="AY141" s="81">
        <v>128.00600000000003</v>
      </c>
      <c r="AZ141" s="81">
        <v>2717.3999999999996</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1913</v>
      </c>
      <c r="B142" s="80">
        <v>137</v>
      </c>
      <c r="C142" s="80">
        <v>1</v>
      </c>
      <c r="D142" s="80">
        <v>9</v>
      </c>
      <c r="E142" s="80">
        <v>1990</v>
      </c>
      <c r="F142" s="80" t="s">
        <v>562</v>
      </c>
      <c r="G142" s="80" t="s">
        <v>1914</v>
      </c>
      <c r="H142" s="80" t="s">
        <v>1915</v>
      </c>
      <c r="I142" s="177"/>
      <c r="J142" s="81">
        <v>0.18784614396321853</v>
      </c>
      <c r="K142" s="81">
        <v>0.91218548946236222</v>
      </c>
      <c r="L142" s="81">
        <v>0.35126465064631235</v>
      </c>
      <c r="M142" s="81">
        <v>6.8547630464509481</v>
      </c>
      <c r="N142" s="81">
        <v>5.2386206902004009</v>
      </c>
      <c r="O142" s="81">
        <v>3.7198067141752187</v>
      </c>
      <c r="P142" s="81">
        <v>5.7740360223074028</v>
      </c>
      <c r="Q142" s="81">
        <v>0.29661376464515504</v>
      </c>
      <c r="R142" s="81">
        <v>0</v>
      </c>
      <c r="S142" s="81">
        <v>0.26739344741269877</v>
      </c>
      <c r="T142" s="82"/>
      <c r="U142" s="81">
        <v>27966</v>
      </c>
      <c r="V142" s="81">
        <v>266</v>
      </c>
      <c r="W142" s="81">
        <v>5</v>
      </c>
      <c r="X142" s="81">
        <v>2359</v>
      </c>
      <c r="Y142" s="81">
        <v>1302</v>
      </c>
      <c r="Z142" s="81">
        <v>1530</v>
      </c>
      <c r="AA142" s="81">
        <v>1402</v>
      </c>
      <c r="AB142" s="81">
        <v>4816</v>
      </c>
      <c r="AC142" s="81">
        <v>0</v>
      </c>
      <c r="AD142" s="81">
        <v>0.26739344741269877</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1916</v>
      </c>
      <c r="B143" s="80">
        <v>138</v>
      </c>
      <c r="C143" s="80">
        <v>2</v>
      </c>
      <c r="D143" s="80">
        <v>9</v>
      </c>
      <c r="E143" s="80">
        <v>2005</v>
      </c>
      <c r="F143" s="80" t="s">
        <v>565</v>
      </c>
      <c r="G143" s="80" t="s">
        <v>1914</v>
      </c>
      <c r="H143" s="80" t="s">
        <v>1915</v>
      </c>
      <c r="I143" s="177"/>
      <c r="J143" s="81">
        <v>0.2013577550181132</v>
      </c>
      <c r="K143" s="81">
        <v>0.34622708904910932</v>
      </c>
      <c r="L143" s="81">
        <v>4.7113870836664518</v>
      </c>
      <c r="M143" s="81">
        <v>9.3283774239352706</v>
      </c>
      <c r="N143" s="81">
        <v>7.3102962800918911</v>
      </c>
      <c r="O143" s="81">
        <v>4.4751090538248475</v>
      </c>
      <c r="P143" s="81">
        <v>5.7578197166991822</v>
      </c>
      <c r="Q143" s="81">
        <v>0.25910730312590097</v>
      </c>
      <c r="R143" s="81">
        <v>0</v>
      </c>
      <c r="S143" s="81">
        <v>0.4825717651091686</v>
      </c>
      <c r="T143" s="82"/>
      <c r="U143" s="81">
        <v>36282</v>
      </c>
      <c r="V143" s="81">
        <v>133</v>
      </c>
      <c r="W143" s="81">
        <v>63</v>
      </c>
      <c r="X143" s="81">
        <v>1712</v>
      </c>
      <c r="Y143" s="81">
        <v>1366</v>
      </c>
      <c r="Z143" s="81">
        <v>2130</v>
      </c>
      <c r="AA143" s="81">
        <v>1145</v>
      </c>
      <c r="AB143" s="81">
        <v>4398</v>
      </c>
      <c r="AC143" s="81">
        <v>0</v>
      </c>
      <c r="AD143" s="81">
        <v>0.4825717651091686</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1917</v>
      </c>
      <c r="B144" s="80">
        <v>139</v>
      </c>
      <c r="C144" s="80">
        <v>3</v>
      </c>
      <c r="D144" s="80">
        <v>9</v>
      </c>
      <c r="E144" s="80">
        <v>2006</v>
      </c>
      <c r="F144" s="80" t="s">
        <v>566</v>
      </c>
      <c r="G144" s="80" t="s">
        <v>1914</v>
      </c>
      <c r="H144" s="80" t="s">
        <v>1915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1918</v>
      </c>
      <c r="B145" s="80">
        <v>140</v>
      </c>
      <c r="C145" s="80">
        <v>4</v>
      </c>
      <c r="D145" s="80">
        <v>9</v>
      </c>
      <c r="E145" s="80">
        <v>2007</v>
      </c>
      <c r="F145" s="80" t="s">
        <v>567</v>
      </c>
      <c r="G145" s="80" t="s">
        <v>1914</v>
      </c>
      <c r="H145" s="80" t="s">
        <v>1915</v>
      </c>
      <c r="I145" s="177"/>
      <c r="J145" s="81">
        <v>0.26087157896809349</v>
      </c>
      <c r="K145" s="81">
        <v>0.36392013165596809</v>
      </c>
      <c r="L145" s="81">
        <v>1.3509462635661762</v>
      </c>
      <c r="M145" s="81">
        <v>8.3123630530482391</v>
      </c>
      <c r="N145" s="81">
        <v>6.2575573820884145</v>
      </c>
      <c r="O145" s="81">
        <v>4.2219822473831199</v>
      </c>
      <c r="P145" s="81">
        <v>5.8367311120732372</v>
      </c>
      <c r="Q145" s="81">
        <v>0.26380931269509583</v>
      </c>
      <c r="R145" s="81">
        <v>0</v>
      </c>
      <c r="S145" s="81">
        <v>0.34546502422121023</v>
      </c>
      <c r="T145" s="82"/>
      <c r="U145" s="81">
        <v>48088</v>
      </c>
      <c r="V145" s="81">
        <v>136</v>
      </c>
      <c r="W145" s="81">
        <v>22</v>
      </c>
      <c r="X145" s="81">
        <v>1780</v>
      </c>
      <c r="Y145" s="81">
        <v>1332</v>
      </c>
      <c r="Z145" s="81">
        <v>2089</v>
      </c>
      <c r="AA145" s="81">
        <v>1143</v>
      </c>
      <c r="AB145" s="81">
        <v>4241</v>
      </c>
      <c r="AC145" s="81">
        <v>0</v>
      </c>
      <c r="AD145" s="81">
        <v>0.34546502422121023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1919</v>
      </c>
      <c r="B146" s="80">
        <v>141</v>
      </c>
      <c r="C146" s="80">
        <v>5</v>
      </c>
      <c r="D146" s="80">
        <v>9</v>
      </c>
      <c r="E146" s="80">
        <v>2008</v>
      </c>
      <c r="F146" s="80" t="s">
        <v>84</v>
      </c>
      <c r="G146" s="80" t="s">
        <v>1914</v>
      </c>
      <c r="H146" s="80" t="s">
        <v>1915</v>
      </c>
      <c r="I146" s="177"/>
      <c r="J146" s="81">
        <v>0.20905398017107599</v>
      </c>
      <c r="K146" s="81">
        <v>0.26976877100793734</v>
      </c>
      <c r="L146" s="81">
        <v>1.2273660180490371</v>
      </c>
      <c r="M146" s="81">
        <v>8.9923469093771189</v>
      </c>
      <c r="N146" s="81">
        <v>5.6700817667695738</v>
      </c>
      <c r="O146" s="81">
        <v>4.0534399055346197</v>
      </c>
      <c r="P146" s="81">
        <v>5.6464547483508865</v>
      </c>
      <c r="Q146" s="81">
        <v>0.25403653685530997</v>
      </c>
      <c r="R146" s="81">
        <v>0</v>
      </c>
      <c r="S146" s="81">
        <v>0.56638260851875155</v>
      </c>
      <c r="T146" s="82"/>
      <c r="U146" s="81">
        <v>44718</v>
      </c>
      <c r="V146" s="81">
        <v>136</v>
      </c>
      <c r="W146" s="81">
        <v>22</v>
      </c>
      <c r="X146" s="81">
        <v>1780</v>
      </c>
      <c r="Y146" s="81">
        <v>1328</v>
      </c>
      <c r="Z146" s="81">
        <v>2076</v>
      </c>
      <c r="AA146" s="81">
        <v>1107</v>
      </c>
      <c r="AB146" s="81">
        <v>4151</v>
      </c>
      <c r="AC146" s="81">
        <v>0</v>
      </c>
      <c r="AD146" s="81">
        <v>0.56638260851875155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1920</v>
      </c>
      <c r="B147" s="80">
        <v>142</v>
      </c>
      <c r="C147" s="80">
        <v>6</v>
      </c>
      <c r="D147" s="80">
        <v>9</v>
      </c>
      <c r="E147" s="80">
        <v>2009</v>
      </c>
      <c r="F147" s="80" t="s">
        <v>85</v>
      </c>
      <c r="G147" s="80" t="s">
        <v>1914</v>
      </c>
      <c r="H147" s="80" t="s">
        <v>1915</v>
      </c>
      <c r="I147" s="177"/>
      <c r="J147" s="81">
        <v>0.26533932492772661</v>
      </c>
      <c r="K147" s="81">
        <v>0.28775418314695761</v>
      </c>
      <c r="L147" s="81">
        <v>2.5230545732167369</v>
      </c>
      <c r="M147" s="81">
        <v>9.5574708099502459</v>
      </c>
      <c r="N147" s="81">
        <v>5.658124215822812</v>
      </c>
      <c r="O147" s="81">
        <v>4.0492603373086418</v>
      </c>
      <c r="P147" s="81">
        <v>5.4056810836763223</v>
      </c>
      <c r="Q147" s="81">
        <v>0.23610778151386447</v>
      </c>
      <c r="R147" s="81">
        <v>0</v>
      </c>
      <c r="S147" s="81">
        <v>0.48409039843024315</v>
      </c>
      <c r="T147" s="82"/>
      <c r="U147" s="81">
        <v>42163</v>
      </c>
      <c r="V147" s="81">
        <v>139</v>
      </c>
      <c r="W147" s="81">
        <v>63</v>
      </c>
      <c r="X147" s="81">
        <v>1929</v>
      </c>
      <c r="Y147" s="81">
        <v>1315</v>
      </c>
      <c r="Z147" s="81">
        <v>2047</v>
      </c>
      <c r="AA147" s="81">
        <v>1088</v>
      </c>
      <c r="AB147" s="81">
        <v>4050</v>
      </c>
      <c r="AC147" s="81">
        <v>0</v>
      </c>
      <c r="AD147" s="81">
        <v>0.48409039843024315</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1921</v>
      </c>
      <c r="B148" s="80">
        <v>143</v>
      </c>
      <c r="C148" s="80">
        <v>7</v>
      </c>
      <c r="D148" s="80">
        <v>9</v>
      </c>
      <c r="E148" s="80">
        <v>2010</v>
      </c>
      <c r="F148" s="80" t="s">
        <v>86</v>
      </c>
      <c r="G148" s="80" t="s">
        <v>1914</v>
      </c>
      <c r="H148" s="80" t="s">
        <v>1915</v>
      </c>
      <c r="I148" s="177"/>
      <c r="J148" s="81">
        <v>0.23375988854785562</v>
      </c>
      <c r="K148" s="81">
        <v>0.30826781027320505</v>
      </c>
      <c r="L148" s="81">
        <v>2.5693380545385183</v>
      </c>
      <c r="M148" s="81">
        <v>9.8747531248921323</v>
      </c>
      <c r="N148" s="81">
        <v>5.9759534797188998</v>
      </c>
      <c r="O148" s="81">
        <v>4.0344692550378118</v>
      </c>
      <c r="P148" s="81">
        <v>5.4575115147885294</v>
      </c>
      <c r="Q148" s="81">
        <v>0.24269584031262639</v>
      </c>
      <c r="R148" s="81">
        <v>0</v>
      </c>
      <c r="S148" s="81">
        <v>0.42836164660684417</v>
      </c>
      <c r="T148" s="82"/>
      <c r="U148" s="81">
        <v>43376</v>
      </c>
      <c r="V148" s="81">
        <v>139</v>
      </c>
      <c r="W148" s="81">
        <v>63</v>
      </c>
      <c r="X148" s="81">
        <v>1929</v>
      </c>
      <c r="Y148" s="81">
        <v>1305</v>
      </c>
      <c r="Z148" s="81">
        <v>2049</v>
      </c>
      <c r="AA148" s="81">
        <v>1071</v>
      </c>
      <c r="AB148" s="81">
        <v>3989</v>
      </c>
      <c r="AC148" s="81">
        <v>0</v>
      </c>
      <c r="AD148" s="81">
        <v>0.42836164660684417</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1922</v>
      </c>
      <c r="B149" s="80">
        <v>144</v>
      </c>
      <c r="C149" s="80">
        <v>8</v>
      </c>
      <c r="D149" s="80">
        <v>9</v>
      </c>
      <c r="E149" s="80">
        <v>2011</v>
      </c>
      <c r="F149" s="80" t="s">
        <v>87</v>
      </c>
      <c r="G149" s="80" t="s">
        <v>1914</v>
      </c>
      <c r="H149" s="80" t="s">
        <v>1915</v>
      </c>
      <c r="I149" s="177"/>
      <c r="J149" s="81">
        <v>0.14873058431170266</v>
      </c>
      <c r="K149" s="81">
        <v>0.38691619321367909</v>
      </c>
      <c r="L149" s="81">
        <v>2.292521164634084</v>
      </c>
      <c r="M149" s="81">
        <v>10.867284732454868</v>
      </c>
      <c r="N149" s="81">
        <v>5.5645061880643123</v>
      </c>
      <c r="O149" s="81">
        <v>3.9486840782505137</v>
      </c>
      <c r="P149" s="81">
        <v>5.2948495073203592</v>
      </c>
      <c r="Q149" s="81">
        <v>0.27425685803343147</v>
      </c>
      <c r="R149" s="81">
        <v>0</v>
      </c>
      <c r="S149" s="81">
        <v>0.51400020846017414</v>
      </c>
      <c r="T149" s="82"/>
      <c r="U149" s="81">
        <v>26170</v>
      </c>
      <c r="V149" s="81">
        <v>139</v>
      </c>
      <c r="W149" s="81">
        <v>63</v>
      </c>
      <c r="X149" s="81">
        <v>1929</v>
      </c>
      <c r="Y149" s="81">
        <v>1294</v>
      </c>
      <c r="Z149" s="81">
        <v>2049</v>
      </c>
      <c r="AA149" s="81">
        <v>1070</v>
      </c>
      <c r="AB149" s="81">
        <v>3908</v>
      </c>
      <c r="AC149" s="81">
        <v>0</v>
      </c>
      <c r="AD149" s="81">
        <v>0.51400020846017414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0</v>
      </c>
      <c r="BL149" s="81">
        <v>0</v>
      </c>
      <c r="BM149" s="82"/>
      <c r="BN149" s="81">
        <v>0</v>
      </c>
      <c r="BO149" s="81">
        <v>0</v>
      </c>
      <c r="BP149" s="81">
        <v>0</v>
      </c>
      <c r="BQ149" s="81">
        <v>0</v>
      </c>
      <c r="BR149" s="81">
        <v>0</v>
      </c>
      <c r="BS149" s="81">
        <v>0</v>
      </c>
      <c r="BT149"/>
      <c r="BU149" s="80">
        <v>0</v>
      </c>
      <c r="BV149" s="80">
        <v>0</v>
      </c>
      <c r="BW149" s="80">
        <v>0</v>
      </c>
      <c r="BX149" s="80">
        <v>0</v>
      </c>
      <c r="BY149" s="80">
        <v>0</v>
      </c>
      <c r="BZ149" s="80">
        <v>0</v>
      </c>
      <c r="CA149" s="80">
        <v>0</v>
      </c>
      <c r="CB149" s="80">
        <v>0</v>
      </c>
      <c r="CC149" s="80">
        <v>0</v>
      </c>
    </row>
    <row r="150" spans="1:81">
      <c r="A150" s="80" t="s">
        <v>1923</v>
      </c>
      <c r="B150" s="80">
        <v>145</v>
      </c>
      <c r="C150" s="80">
        <v>9</v>
      </c>
      <c r="D150" s="80">
        <v>9</v>
      </c>
      <c r="E150" s="80">
        <v>2012</v>
      </c>
      <c r="F150" s="80" t="s">
        <v>88</v>
      </c>
      <c r="G150" s="80" t="s">
        <v>1914</v>
      </c>
      <c r="H150" s="80" t="s">
        <v>1915</v>
      </c>
      <c r="I150" s="177"/>
      <c r="J150" s="81">
        <v>0.15040570818429327</v>
      </c>
      <c r="K150" s="81">
        <v>0.34924081613038027</v>
      </c>
      <c r="L150" s="81">
        <v>2.3309501451761419</v>
      </c>
      <c r="M150" s="81">
        <v>9.7839126845416313</v>
      </c>
      <c r="N150" s="81">
        <v>5.3689489360646458</v>
      </c>
      <c r="O150" s="81">
        <v>3.946290561840502</v>
      </c>
      <c r="P150" s="81">
        <v>5.3199986022451098</v>
      </c>
      <c r="Q150" s="81">
        <v>0.29370368548194692</v>
      </c>
      <c r="R150" s="81">
        <v>0</v>
      </c>
      <c r="S150" s="81">
        <v>0.45771019657432371</v>
      </c>
      <c r="T150" s="82"/>
      <c r="U150" s="81">
        <v>27155</v>
      </c>
      <c r="V150" s="81">
        <v>139</v>
      </c>
      <c r="W150" s="81">
        <v>63</v>
      </c>
      <c r="X150" s="81">
        <v>1929</v>
      </c>
      <c r="Y150" s="81">
        <v>1289</v>
      </c>
      <c r="Z150" s="81">
        <v>2064</v>
      </c>
      <c r="AA150" s="81">
        <v>1069</v>
      </c>
      <c r="AB150" s="81">
        <v>3852</v>
      </c>
      <c r="AC150" s="81">
        <v>0</v>
      </c>
      <c r="AD150" s="81">
        <v>0.45771019657432371</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0</v>
      </c>
      <c r="BL150" s="81">
        <v>0</v>
      </c>
      <c r="BM150" s="82"/>
      <c r="BN150" s="81">
        <v>0</v>
      </c>
      <c r="BO150" s="81">
        <v>0</v>
      </c>
      <c r="BP150" s="81">
        <v>0</v>
      </c>
      <c r="BQ150" s="81">
        <v>0</v>
      </c>
      <c r="BR150" s="81">
        <v>0</v>
      </c>
      <c r="BS150" s="81">
        <v>0</v>
      </c>
      <c r="BT150"/>
      <c r="BU150" s="80">
        <v>0</v>
      </c>
      <c r="BV150" s="80">
        <v>0</v>
      </c>
      <c r="BW150" s="80">
        <v>0</v>
      </c>
      <c r="BX150" s="80">
        <v>0</v>
      </c>
      <c r="BY150" s="80">
        <v>0</v>
      </c>
      <c r="BZ150" s="80">
        <v>0</v>
      </c>
      <c r="CA150" s="80">
        <v>0</v>
      </c>
      <c r="CB150" s="80">
        <v>0</v>
      </c>
      <c r="CC150" s="80">
        <v>0</v>
      </c>
    </row>
    <row r="151" spans="1:81">
      <c r="A151" s="80" t="s">
        <v>1924</v>
      </c>
      <c r="B151" s="80">
        <v>146</v>
      </c>
      <c r="C151" s="80">
        <v>10</v>
      </c>
      <c r="D151" s="80">
        <v>9</v>
      </c>
      <c r="E151" s="80">
        <v>2013</v>
      </c>
      <c r="F151" s="80" t="s">
        <v>89</v>
      </c>
      <c r="G151" s="80" t="s">
        <v>1914</v>
      </c>
      <c r="H151" s="80" t="s">
        <v>1915</v>
      </c>
      <c r="I151" s="177"/>
      <c r="J151" s="81">
        <v>0.14266963747301203</v>
      </c>
      <c r="K151" s="81">
        <v>0.28728030642173685</v>
      </c>
      <c r="L151" s="81">
        <v>2.3694954826234027</v>
      </c>
      <c r="M151" s="81">
        <v>9.4318745655779903</v>
      </c>
      <c r="N151" s="81">
        <v>5.8264308634346307</v>
      </c>
      <c r="O151" s="81">
        <v>3.7794567319431316</v>
      </c>
      <c r="P151" s="81">
        <v>5.3200623300125125</v>
      </c>
      <c r="Q151" s="81">
        <v>0.29720258045365711</v>
      </c>
      <c r="R151" s="81">
        <v>0</v>
      </c>
      <c r="S151" s="81">
        <v>0.40439478081315361</v>
      </c>
      <c r="T151" s="82"/>
      <c r="U151" s="81">
        <v>25579</v>
      </c>
      <c r="V151" s="81">
        <v>139</v>
      </c>
      <c r="W151" s="81">
        <v>63</v>
      </c>
      <c r="X151" s="81">
        <v>1929</v>
      </c>
      <c r="Y151" s="81">
        <v>1307</v>
      </c>
      <c r="Z151" s="81">
        <v>2065</v>
      </c>
      <c r="AA151" s="81">
        <v>1065</v>
      </c>
      <c r="AB151" s="81">
        <v>3842</v>
      </c>
      <c r="AC151" s="81">
        <v>0</v>
      </c>
      <c r="AD151" s="81">
        <v>0.40439478081315361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0</v>
      </c>
      <c r="BL151" s="81">
        <v>0</v>
      </c>
      <c r="BM151" s="82"/>
      <c r="BN151" s="81">
        <v>0</v>
      </c>
      <c r="BO151" s="81">
        <v>0</v>
      </c>
      <c r="BP151" s="81">
        <v>0</v>
      </c>
      <c r="BQ151" s="81">
        <v>0</v>
      </c>
      <c r="BR151" s="81">
        <v>0</v>
      </c>
      <c r="BS151" s="81">
        <v>0</v>
      </c>
      <c r="BT151"/>
      <c r="BU151" s="80">
        <v>0</v>
      </c>
      <c r="BV151" s="80">
        <v>0</v>
      </c>
      <c r="BW151" s="80">
        <v>0</v>
      </c>
      <c r="BX151" s="80">
        <v>0</v>
      </c>
      <c r="BY151" s="80">
        <v>0</v>
      </c>
      <c r="BZ151" s="80">
        <v>0</v>
      </c>
      <c r="CA151" s="80">
        <v>0</v>
      </c>
      <c r="CB151" s="80">
        <v>0</v>
      </c>
      <c r="CC151" s="80">
        <v>0</v>
      </c>
    </row>
    <row r="152" spans="1:81">
      <c r="A152" s="80" t="s">
        <v>1925</v>
      </c>
      <c r="B152" s="80">
        <v>147</v>
      </c>
      <c r="C152" s="80">
        <v>11</v>
      </c>
      <c r="D152" s="80">
        <v>9</v>
      </c>
      <c r="E152" s="80">
        <v>2014</v>
      </c>
      <c r="F152" s="80" t="s">
        <v>90</v>
      </c>
      <c r="G152" s="80" t="s">
        <v>1914</v>
      </c>
      <c r="H152" s="80" t="s">
        <v>1915</v>
      </c>
      <c r="I152" s="177"/>
      <c r="J152" s="81">
        <v>0.12786614400362953</v>
      </c>
      <c r="K152" s="81">
        <v>0.29124229756726167</v>
      </c>
      <c r="L152" s="81">
        <v>1.6522396585953536</v>
      </c>
      <c r="M152" s="81">
        <v>10.85972087144598</v>
      </c>
      <c r="N152" s="81">
        <v>5.7674123100344339</v>
      </c>
      <c r="O152" s="81">
        <v>3.5798189670378773</v>
      </c>
      <c r="P152" s="81">
        <v>5.2071347656802995</v>
      </c>
      <c r="Q152" s="81">
        <v>0.28173834492708449</v>
      </c>
      <c r="R152" s="81">
        <v>0</v>
      </c>
      <c r="S152" s="81">
        <v>0.39995780110550494</v>
      </c>
      <c r="T152" s="82"/>
      <c r="U152" s="81">
        <v>25095</v>
      </c>
      <c r="V152" s="81">
        <v>120</v>
      </c>
      <c r="W152" s="81">
        <v>61</v>
      </c>
      <c r="X152" s="81">
        <v>2231</v>
      </c>
      <c r="Y152" s="81">
        <v>1305</v>
      </c>
      <c r="Z152" s="81">
        <v>2060</v>
      </c>
      <c r="AA152" s="81">
        <v>1037</v>
      </c>
      <c r="AB152" s="81">
        <v>3796</v>
      </c>
      <c r="AC152" s="81">
        <v>0</v>
      </c>
      <c r="AD152" s="81">
        <v>0.39995780110550494</v>
      </c>
      <c r="AE152" s="82"/>
      <c r="AF152" s="81">
        <v>178272.95576688737</v>
      </c>
      <c r="AG152" s="81">
        <v>240042.79952796947</v>
      </c>
      <c r="AH152" s="81">
        <v>422445.19754407479</v>
      </c>
      <c r="AI152" s="81">
        <v>13501485.745673981</v>
      </c>
      <c r="AJ152" s="81">
        <v>7163709.6361497184</v>
      </c>
      <c r="AK152" s="81">
        <v>0</v>
      </c>
      <c r="AL152" s="81">
        <v>0</v>
      </c>
      <c r="AM152" s="81">
        <v>521134.07555598323</v>
      </c>
      <c r="AN152" s="81">
        <v>0</v>
      </c>
      <c r="AO152" s="81">
        <v>0</v>
      </c>
      <c r="AP152" s="82"/>
      <c r="AQ152" s="81">
        <v>4</v>
      </c>
      <c r="AR152" s="81">
        <v>3</v>
      </c>
      <c r="AS152" s="81">
        <v>0</v>
      </c>
      <c r="AT152" s="81">
        <v>0</v>
      </c>
      <c r="AU152" s="81">
        <v>0</v>
      </c>
      <c r="AV152" s="81">
        <v>0</v>
      </c>
      <c r="AW152" s="81" t="s">
        <v>564</v>
      </c>
      <c r="AX152" s="82"/>
      <c r="AY152" s="81">
        <v>11.8</v>
      </c>
      <c r="AZ152" s="81">
        <v>44</v>
      </c>
      <c r="BA152" s="81">
        <v>0</v>
      </c>
      <c r="BB152" s="81">
        <v>0</v>
      </c>
      <c r="BC152" s="81">
        <v>0</v>
      </c>
      <c r="BD152" s="81">
        <v>0</v>
      </c>
      <c r="BE152" s="81" t="s">
        <v>564</v>
      </c>
      <c r="BF152" s="82"/>
      <c r="BG152" s="81">
        <v>0</v>
      </c>
      <c r="BH152" s="81">
        <v>0</v>
      </c>
      <c r="BI152" s="81">
        <v>0</v>
      </c>
      <c r="BJ152" s="81">
        <v>0</v>
      </c>
      <c r="BK152" s="81">
        <v>0</v>
      </c>
      <c r="BL152" s="81">
        <v>0</v>
      </c>
      <c r="BM152" s="82"/>
      <c r="BN152" s="81">
        <v>0</v>
      </c>
      <c r="BO152" s="81">
        <v>0</v>
      </c>
      <c r="BP152" s="81">
        <v>0</v>
      </c>
      <c r="BQ152" s="81">
        <v>0</v>
      </c>
      <c r="BR152" s="81">
        <v>0</v>
      </c>
      <c r="BS152" s="81">
        <v>0</v>
      </c>
      <c r="BT152"/>
      <c r="BU152" s="80">
        <v>0</v>
      </c>
      <c r="BV152" s="80">
        <v>0</v>
      </c>
      <c r="BW152" s="80">
        <v>0</v>
      </c>
      <c r="BX152" s="80">
        <v>0</v>
      </c>
      <c r="BY152" s="80">
        <v>0</v>
      </c>
      <c r="BZ152" s="80">
        <v>0</v>
      </c>
      <c r="CA152" s="80">
        <v>0</v>
      </c>
      <c r="CB152" s="80">
        <v>0</v>
      </c>
      <c r="CC152" s="80">
        <v>0</v>
      </c>
    </row>
    <row r="153" spans="1:81">
      <c r="A153" s="80" t="s">
        <v>1926</v>
      </c>
      <c r="B153" s="80">
        <v>148</v>
      </c>
      <c r="C153" s="80">
        <v>12</v>
      </c>
      <c r="D153" s="80">
        <v>9</v>
      </c>
      <c r="E153" s="80">
        <v>2015</v>
      </c>
      <c r="F153" s="80" t="s">
        <v>91</v>
      </c>
      <c r="G153" s="80" t="s">
        <v>1914</v>
      </c>
      <c r="H153" s="80" t="s">
        <v>1915</v>
      </c>
      <c r="I153" s="177"/>
      <c r="J153" s="81">
        <v>9.1871175075268985E-2</v>
      </c>
      <c r="K153" s="81">
        <v>0.27102967447413678</v>
      </c>
      <c r="L153" s="81">
        <v>1.7825163792525471</v>
      </c>
      <c r="M153" s="81">
        <v>11.576994993503877</v>
      </c>
      <c r="N153" s="81">
        <v>4.931835823611908</v>
      </c>
      <c r="O153" s="81">
        <v>3.5095123550955361</v>
      </c>
      <c r="P153" s="81">
        <v>5.2162571225788383</v>
      </c>
      <c r="Q153" s="81">
        <v>0.27137574598833097</v>
      </c>
      <c r="R153" s="81">
        <v>0</v>
      </c>
      <c r="S153" s="81">
        <v>0.45778228425660916</v>
      </c>
      <c r="T153" s="82"/>
      <c r="U153" s="81">
        <v>19463</v>
      </c>
      <c r="V153" s="81">
        <v>120</v>
      </c>
      <c r="W153" s="81">
        <v>61</v>
      </c>
      <c r="X153" s="81">
        <v>2231</v>
      </c>
      <c r="Y153" s="81">
        <v>1302</v>
      </c>
      <c r="Z153" s="81">
        <v>2039</v>
      </c>
      <c r="AA153" s="81">
        <v>1038</v>
      </c>
      <c r="AB153" s="81">
        <v>3735</v>
      </c>
      <c r="AC153" s="81">
        <v>0</v>
      </c>
      <c r="AD153" s="81">
        <v>0.45778228425660916</v>
      </c>
      <c r="AE153" s="82"/>
      <c r="AF153" s="81">
        <v>132190.5057548534</v>
      </c>
      <c r="AG153" s="81">
        <v>208372.86155011255</v>
      </c>
      <c r="AH153" s="81">
        <v>374851.9585936935</v>
      </c>
      <c r="AI153" s="81">
        <v>14488174.49789173</v>
      </c>
      <c r="AJ153" s="81">
        <v>6182214.8593018455</v>
      </c>
      <c r="AK153" s="81">
        <v>0</v>
      </c>
      <c r="AL153" s="81">
        <v>0</v>
      </c>
      <c r="AM153" s="81">
        <v>511866.08226427482</v>
      </c>
      <c r="AN153" s="81">
        <v>0</v>
      </c>
      <c r="AO153" s="81">
        <v>0</v>
      </c>
      <c r="AP153" s="82"/>
      <c r="AQ153" s="81">
        <v>4</v>
      </c>
      <c r="AR153" s="81">
        <v>3</v>
      </c>
      <c r="AS153" s="81">
        <v>0</v>
      </c>
      <c r="AT153" s="81">
        <v>0</v>
      </c>
      <c r="AU153" s="81">
        <v>0</v>
      </c>
      <c r="AV153" s="81">
        <v>0</v>
      </c>
      <c r="AW153" s="81" t="s">
        <v>564</v>
      </c>
      <c r="AX153" s="82"/>
      <c r="AY153" s="81">
        <v>11.8</v>
      </c>
      <c r="AZ153" s="81">
        <v>44</v>
      </c>
      <c r="BA153" s="81">
        <v>0</v>
      </c>
      <c r="BB153" s="81">
        <v>0</v>
      </c>
      <c r="BC153" s="81">
        <v>0</v>
      </c>
      <c r="BD153" s="81">
        <v>0</v>
      </c>
      <c r="BE153" s="81" t="s">
        <v>564</v>
      </c>
      <c r="BF153" s="82"/>
      <c r="BG153" s="81">
        <v>0</v>
      </c>
      <c r="BH153" s="81">
        <v>0</v>
      </c>
      <c r="BI153" s="81">
        <v>0</v>
      </c>
      <c r="BJ153" s="81">
        <v>0</v>
      </c>
      <c r="BK153" s="81">
        <v>0</v>
      </c>
      <c r="BL153" s="81">
        <v>0</v>
      </c>
      <c r="BM153" s="82"/>
      <c r="BN153" s="81">
        <v>0</v>
      </c>
      <c r="BO153" s="81">
        <v>0</v>
      </c>
      <c r="BP153" s="81">
        <v>0</v>
      </c>
      <c r="BQ153" s="81">
        <v>0</v>
      </c>
      <c r="BR153" s="81">
        <v>0</v>
      </c>
      <c r="BS153" s="81">
        <v>0</v>
      </c>
      <c r="BT153"/>
      <c r="BU153" s="80">
        <v>0</v>
      </c>
      <c r="BV153" s="80">
        <v>0</v>
      </c>
      <c r="BW153" s="80">
        <v>0</v>
      </c>
      <c r="BX153" s="80">
        <v>0</v>
      </c>
      <c r="BY153" s="80">
        <v>0</v>
      </c>
      <c r="BZ153" s="80">
        <v>0</v>
      </c>
      <c r="CA153" s="80">
        <v>0</v>
      </c>
      <c r="CB153" s="80">
        <v>0</v>
      </c>
      <c r="CC153" s="80">
        <v>0</v>
      </c>
    </row>
    <row r="154" spans="1:81">
      <c r="A154" s="80" t="s">
        <v>1927</v>
      </c>
      <c r="B154" s="80">
        <v>149</v>
      </c>
      <c r="C154" s="80">
        <v>13</v>
      </c>
      <c r="D154" s="80">
        <v>9</v>
      </c>
      <c r="E154" s="80">
        <v>2016</v>
      </c>
      <c r="F154" s="80" t="s">
        <v>92</v>
      </c>
      <c r="G154" s="80" t="s">
        <v>1914</v>
      </c>
      <c r="H154" s="80" t="s">
        <v>1915</v>
      </c>
      <c r="I154" s="177"/>
      <c r="J154" s="81">
        <v>0.10283997609283012</v>
      </c>
      <c r="K154" s="81">
        <v>0.27265834036731945</v>
      </c>
      <c r="L154" s="81">
        <v>1.7130474043296198</v>
      </c>
      <c r="M154" s="81">
        <v>9.358684855911104</v>
      </c>
      <c r="N154" s="81">
        <v>5.4079307171848967</v>
      </c>
      <c r="O154" s="81">
        <v>3.4634941951775429</v>
      </c>
      <c r="P154" s="81">
        <v>5.2231260791152723</v>
      </c>
      <c r="Q154" s="81">
        <v>0.26388125605247947</v>
      </c>
      <c r="R154" s="81">
        <v>0</v>
      </c>
      <c r="S154" s="81">
        <v>0.55971130226318444</v>
      </c>
      <c r="T154" s="82"/>
      <c r="U154" s="81">
        <v>21621</v>
      </c>
      <c r="V154" s="81">
        <v>120</v>
      </c>
      <c r="W154" s="81">
        <v>61</v>
      </c>
      <c r="X154" s="81">
        <v>2231</v>
      </c>
      <c r="Y154" s="81">
        <v>1341</v>
      </c>
      <c r="Z154" s="81">
        <v>2037</v>
      </c>
      <c r="AA154" s="81">
        <v>1075</v>
      </c>
      <c r="AB154" s="81">
        <v>3736</v>
      </c>
      <c r="AC154" s="81">
        <v>0</v>
      </c>
      <c r="AD154" s="81">
        <v>0.55971130226318444</v>
      </c>
      <c r="AE154" s="82"/>
      <c r="AF154" s="81">
        <v>151063.01997290211</v>
      </c>
      <c r="AG154" s="81">
        <v>201486.77940720209</v>
      </c>
      <c r="AH154" s="81">
        <v>279762.72074633098</v>
      </c>
      <c r="AI154" s="81">
        <v>14094606.009536769</v>
      </c>
      <c r="AJ154" s="81">
        <v>6666087.1447732411</v>
      </c>
      <c r="AK154" s="81">
        <v>0</v>
      </c>
      <c r="AL154" s="81">
        <v>0</v>
      </c>
      <c r="AM154" s="81">
        <v>512400.90426264598</v>
      </c>
      <c r="AN154" s="81">
        <v>0</v>
      </c>
      <c r="AO154" s="81">
        <v>0</v>
      </c>
      <c r="AP154" s="82"/>
      <c r="AQ154" s="81">
        <v>4</v>
      </c>
      <c r="AR154" s="81">
        <v>3</v>
      </c>
      <c r="AS154" s="81">
        <v>0</v>
      </c>
      <c r="AT154" s="81">
        <v>0</v>
      </c>
      <c r="AU154" s="81">
        <v>0</v>
      </c>
      <c r="AV154" s="81">
        <v>0</v>
      </c>
      <c r="AW154" s="81" t="s">
        <v>564</v>
      </c>
      <c r="AX154" s="82"/>
      <c r="AY154" s="81">
        <v>11.8</v>
      </c>
      <c r="AZ154" s="81">
        <v>44</v>
      </c>
      <c r="BA154" s="81">
        <v>0</v>
      </c>
      <c r="BB154" s="81">
        <v>0</v>
      </c>
      <c r="BC154" s="81">
        <v>0</v>
      </c>
      <c r="BD154" s="81">
        <v>0</v>
      </c>
      <c r="BE154" s="81" t="s">
        <v>564</v>
      </c>
      <c r="BF154" s="82"/>
      <c r="BG154" s="81">
        <v>0</v>
      </c>
      <c r="BH154" s="81">
        <v>0</v>
      </c>
      <c r="BI154" s="81">
        <v>0</v>
      </c>
      <c r="BJ154" s="81">
        <v>0</v>
      </c>
      <c r="BK154" s="81">
        <v>0</v>
      </c>
      <c r="BL154" s="81">
        <v>0</v>
      </c>
      <c r="BM154" s="82"/>
      <c r="BN154" s="81">
        <v>0</v>
      </c>
      <c r="BO154" s="81">
        <v>0</v>
      </c>
      <c r="BP154" s="81">
        <v>0</v>
      </c>
      <c r="BQ154" s="81">
        <v>0</v>
      </c>
      <c r="BR154" s="81">
        <v>0</v>
      </c>
      <c r="BS154" s="81">
        <v>0</v>
      </c>
      <c r="BT154"/>
      <c r="BU154" s="80">
        <v>0</v>
      </c>
      <c r="BV154" s="80">
        <v>0</v>
      </c>
      <c r="BW154" s="80">
        <v>0</v>
      </c>
      <c r="BX154" s="80">
        <v>0</v>
      </c>
      <c r="BY154" s="80">
        <v>0</v>
      </c>
      <c r="BZ154" s="80">
        <v>0</v>
      </c>
      <c r="CA154" s="80">
        <v>0</v>
      </c>
      <c r="CB154" s="80">
        <v>0</v>
      </c>
      <c r="CC154" s="80">
        <v>0</v>
      </c>
    </row>
    <row r="155" spans="1:81">
      <c r="A155" s="80" t="s">
        <v>1928</v>
      </c>
      <c r="B155" s="80">
        <v>150</v>
      </c>
      <c r="C155" s="80">
        <v>14</v>
      </c>
      <c r="D155" s="80">
        <v>9</v>
      </c>
      <c r="E155" s="80">
        <v>2017</v>
      </c>
      <c r="F155" s="80" t="s">
        <v>71</v>
      </c>
      <c r="G155" s="80" t="s">
        <v>1914</v>
      </c>
      <c r="H155" s="80" t="s">
        <v>1915</v>
      </c>
      <c r="I155" s="177"/>
      <c r="J155" s="81">
        <v>8.2604840013912773E-2</v>
      </c>
      <c r="K155" s="81">
        <v>0.26888965634239143</v>
      </c>
      <c r="L155" s="81">
        <v>1.6845848372507441</v>
      </c>
      <c r="M155" s="81">
        <v>8.890728840918328</v>
      </c>
      <c r="N155" s="81">
        <v>5.7918418662040549</v>
      </c>
      <c r="O155" s="81">
        <v>3.4002880345639825</v>
      </c>
      <c r="P155" s="81">
        <v>5.1465879475246394</v>
      </c>
      <c r="Q155" s="81">
        <v>0.2540784509794729</v>
      </c>
      <c r="R155" s="81">
        <v>0</v>
      </c>
      <c r="S155" s="81">
        <v>0.58192436153250904</v>
      </c>
      <c r="T155" s="82"/>
      <c r="U155" s="81">
        <v>18437</v>
      </c>
      <c r="V155" s="81">
        <v>120</v>
      </c>
      <c r="W155" s="81">
        <v>61</v>
      </c>
      <c r="X155" s="81">
        <v>2231</v>
      </c>
      <c r="Y155" s="81">
        <v>1394</v>
      </c>
      <c r="Z155" s="81">
        <v>2033</v>
      </c>
      <c r="AA155" s="81">
        <v>1066</v>
      </c>
      <c r="AB155" s="81">
        <v>3720</v>
      </c>
      <c r="AC155" s="81">
        <v>0</v>
      </c>
      <c r="AD155" s="81">
        <v>0.58192436153250904</v>
      </c>
      <c r="AE155" s="82"/>
      <c r="AF155" s="81">
        <v>122993.2062939173</v>
      </c>
      <c r="AG155" s="81">
        <v>200946.59518611309</v>
      </c>
      <c r="AH155" s="81">
        <v>360807.94917823159</v>
      </c>
      <c r="AI155" s="81">
        <v>13960505.812876889</v>
      </c>
      <c r="AJ155" s="81">
        <v>6840607.495289823</v>
      </c>
      <c r="AK155" s="81">
        <v>0</v>
      </c>
      <c r="AL155" s="81">
        <v>0</v>
      </c>
      <c r="AM155" s="81">
        <v>511004.80169259611</v>
      </c>
      <c r="AN155" s="81">
        <v>0</v>
      </c>
      <c r="AO155" s="81">
        <v>0</v>
      </c>
      <c r="AP155" s="82"/>
      <c r="AQ155" s="81">
        <v>5</v>
      </c>
      <c r="AR155" s="81">
        <v>3</v>
      </c>
      <c r="AS155" s="81">
        <v>0</v>
      </c>
      <c r="AT155" s="81">
        <v>0</v>
      </c>
      <c r="AU155" s="81">
        <v>0</v>
      </c>
      <c r="AV155" s="81">
        <v>0</v>
      </c>
      <c r="AW155" s="81" t="s">
        <v>564</v>
      </c>
      <c r="AX155" s="82"/>
      <c r="AY155" s="81">
        <v>16.3</v>
      </c>
      <c r="AZ155" s="81">
        <v>44</v>
      </c>
      <c r="BA155" s="81">
        <v>0</v>
      </c>
      <c r="BB155" s="81">
        <v>0</v>
      </c>
      <c r="BC155" s="81">
        <v>0</v>
      </c>
      <c r="BD155" s="81">
        <v>0</v>
      </c>
      <c r="BE155" s="81" t="s">
        <v>564</v>
      </c>
      <c r="BF155" s="82"/>
      <c r="BG155" s="81">
        <v>0</v>
      </c>
      <c r="BH155" s="81">
        <v>0</v>
      </c>
      <c r="BI155" s="81">
        <v>0</v>
      </c>
      <c r="BJ155" s="81">
        <v>0</v>
      </c>
      <c r="BK155" s="81">
        <v>0</v>
      </c>
      <c r="BL155" s="81">
        <v>0</v>
      </c>
      <c r="BM155" s="82"/>
      <c r="BN155" s="81">
        <v>0</v>
      </c>
      <c r="BO155" s="81">
        <v>0</v>
      </c>
      <c r="BP155" s="81">
        <v>0</v>
      </c>
      <c r="BQ155" s="81">
        <v>0</v>
      </c>
      <c r="BR155" s="81">
        <v>0</v>
      </c>
      <c r="BS155" s="81">
        <v>0</v>
      </c>
      <c r="BT155"/>
      <c r="BU155" s="80">
        <v>0</v>
      </c>
      <c r="BV155" s="80">
        <v>0</v>
      </c>
      <c r="BW155" s="80">
        <v>0</v>
      </c>
      <c r="BX155" s="80">
        <v>0</v>
      </c>
      <c r="BY155" s="80">
        <v>0</v>
      </c>
      <c r="BZ155" s="80">
        <v>0</v>
      </c>
      <c r="CA155" s="80">
        <v>0</v>
      </c>
      <c r="CB155" s="80">
        <v>0</v>
      </c>
      <c r="CC155" s="80">
        <v>0</v>
      </c>
    </row>
    <row r="156" spans="1:81">
      <c r="A156" s="80" t="s">
        <v>1929</v>
      </c>
      <c r="B156" s="80">
        <v>151</v>
      </c>
      <c r="C156" s="80">
        <v>15</v>
      </c>
      <c r="D156" s="80">
        <v>9</v>
      </c>
      <c r="E156" s="80">
        <v>2018</v>
      </c>
      <c r="F156" s="80" t="s">
        <v>93</v>
      </c>
      <c r="G156" s="80" t="s">
        <v>1914</v>
      </c>
      <c r="H156" s="80" t="s">
        <v>1915</v>
      </c>
      <c r="I156" s="177"/>
      <c r="J156" s="81">
        <v>7.3397287152667273E-2</v>
      </c>
      <c r="K156" s="81">
        <v>0.25231437743679402</v>
      </c>
      <c r="L156" s="81">
        <v>1.5102293466575452</v>
      </c>
      <c r="M156" s="81">
        <v>8.652614025608651</v>
      </c>
      <c r="N156" s="81">
        <v>5.8712736245054016</v>
      </c>
      <c r="O156" s="81">
        <v>3.2789647213847473</v>
      </c>
      <c r="P156" s="81">
        <v>5.1240369005272459</v>
      </c>
      <c r="Q156" s="81">
        <v>0.23640577586190761</v>
      </c>
      <c r="R156" s="81">
        <v>0</v>
      </c>
      <c r="S156" s="81">
        <v>0.45115245311000601</v>
      </c>
      <c r="T156" s="82"/>
      <c r="U156" s="81">
        <v>17612</v>
      </c>
      <c r="V156" s="81">
        <v>120</v>
      </c>
      <c r="W156" s="81">
        <v>61</v>
      </c>
      <c r="X156" s="81">
        <v>2231</v>
      </c>
      <c r="Y156" s="81">
        <v>1458</v>
      </c>
      <c r="Z156" s="81">
        <v>1998</v>
      </c>
      <c r="AA156" s="81">
        <v>1072</v>
      </c>
      <c r="AB156" s="81">
        <v>3730</v>
      </c>
      <c r="AC156" s="81">
        <v>0</v>
      </c>
      <c r="AD156" s="81">
        <v>0.45115245311000601</v>
      </c>
      <c r="AE156" s="82"/>
      <c r="AF156" s="81">
        <v>112340.4644236949</v>
      </c>
      <c r="AG156" s="81">
        <v>178499.65069926379</v>
      </c>
      <c r="AH156" s="81">
        <v>340937.15347165283</v>
      </c>
      <c r="AI156" s="81">
        <v>13334798.051333111</v>
      </c>
      <c r="AJ156" s="81">
        <v>7138188.7248761291</v>
      </c>
      <c r="AK156" s="81">
        <v>0</v>
      </c>
      <c r="AL156" s="81">
        <v>0</v>
      </c>
      <c r="AM156" s="81">
        <v>513438.64295445028</v>
      </c>
      <c r="AN156" s="81">
        <v>0</v>
      </c>
      <c r="AO156" s="81">
        <v>0</v>
      </c>
      <c r="AP156" s="82"/>
      <c r="AQ156" s="81">
        <v>5</v>
      </c>
      <c r="AR156" s="81">
        <v>5</v>
      </c>
      <c r="AS156" s="81">
        <v>0</v>
      </c>
      <c r="AT156" s="81">
        <v>0</v>
      </c>
      <c r="AU156" s="81">
        <v>0</v>
      </c>
      <c r="AV156" s="81">
        <v>0</v>
      </c>
      <c r="AW156" s="81" t="s">
        <v>564</v>
      </c>
      <c r="AX156" s="82"/>
      <c r="AY156" s="81">
        <v>16</v>
      </c>
      <c r="AZ156" s="81">
        <v>69</v>
      </c>
      <c r="BA156" s="81">
        <v>0</v>
      </c>
      <c r="BB156" s="81">
        <v>0</v>
      </c>
      <c r="BC156" s="81">
        <v>0</v>
      </c>
      <c r="BD156" s="81">
        <v>0</v>
      </c>
      <c r="BE156" s="81" t="s">
        <v>564</v>
      </c>
      <c r="BF156" s="82"/>
      <c r="BG156" s="81">
        <v>0</v>
      </c>
      <c r="BH156" s="81">
        <v>0</v>
      </c>
      <c r="BI156" s="81">
        <v>0</v>
      </c>
      <c r="BJ156" s="81">
        <v>0</v>
      </c>
      <c r="BK156" s="81">
        <v>0</v>
      </c>
      <c r="BL156" s="81">
        <v>0</v>
      </c>
      <c r="BM156" s="82"/>
      <c r="BN156" s="81">
        <v>0</v>
      </c>
      <c r="BO156" s="81">
        <v>0</v>
      </c>
      <c r="BP156" s="81">
        <v>0</v>
      </c>
      <c r="BQ156" s="81">
        <v>0</v>
      </c>
      <c r="BR156" s="81">
        <v>0</v>
      </c>
      <c r="BS156" s="81">
        <v>0</v>
      </c>
      <c r="BT156"/>
      <c r="BU156" s="80">
        <v>0</v>
      </c>
      <c r="BV156" s="80">
        <v>0</v>
      </c>
      <c r="BW156" s="80">
        <v>0</v>
      </c>
      <c r="BX156" s="80">
        <v>0</v>
      </c>
      <c r="BY156" s="80">
        <v>0</v>
      </c>
      <c r="BZ156" s="80">
        <v>0</v>
      </c>
      <c r="CA156" s="80">
        <v>0</v>
      </c>
      <c r="CB156" s="80">
        <v>0</v>
      </c>
      <c r="CC156" s="80">
        <v>0</v>
      </c>
    </row>
    <row r="157" spans="1:81">
      <c r="A157" s="80" t="s">
        <v>1930</v>
      </c>
      <c r="B157" s="80">
        <v>152</v>
      </c>
      <c r="C157" s="80">
        <v>16</v>
      </c>
      <c r="D157" s="80">
        <v>9</v>
      </c>
      <c r="E157" s="80">
        <v>2019</v>
      </c>
      <c r="F157" s="80" t="s">
        <v>73</v>
      </c>
      <c r="G157" s="80" t="s">
        <v>1914</v>
      </c>
      <c r="H157" s="80" t="s">
        <v>1915</v>
      </c>
      <c r="I157" s="177"/>
      <c r="J157" s="81">
        <v>6.765529827726581E-2</v>
      </c>
      <c r="K157" s="81">
        <v>0.22903048922025826</v>
      </c>
      <c r="L157" s="81">
        <v>1.5184498782698057</v>
      </c>
      <c r="M157" s="81">
        <v>8.2857978295421333</v>
      </c>
      <c r="N157" s="81">
        <v>5.3970911356907916</v>
      </c>
      <c r="O157" s="81">
        <v>3.1625931185996556</v>
      </c>
      <c r="P157" s="81">
        <v>4.9266961302027656</v>
      </c>
      <c r="Q157" s="81">
        <v>0.23116112704328554</v>
      </c>
      <c r="R157" s="81">
        <v>0</v>
      </c>
      <c r="S157" s="81">
        <v>0.55062321698724026</v>
      </c>
      <c r="T157" s="82"/>
      <c r="U157" s="81">
        <v>16456</v>
      </c>
      <c r="V157" s="81">
        <v>120</v>
      </c>
      <c r="W157" s="81">
        <v>61</v>
      </c>
      <c r="X157" s="81">
        <v>2231</v>
      </c>
      <c r="Y157" s="81">
        <v>1510</v>
      </c>
      <c r="Z157" s="81">
        <v>1980</v>
      </c>
      <c r="AA157" s="81">
        <v>1023</v>
      </c>
      <c r="AB157" s="81">
        <v>3746</v>
      </c>
      <c r="AC157" s="81">
        <v>0</v>
      </c>
      <c r="AD157" s="81">
        <v>0.55062321698724026</v>
      </c>
      <c r="AE157" s="82"/>
      <c r="AF157" s="81">
        <v>109894.3973233939</v>
      </c>
      <c r="AG157" s="81">
        <v>172834.94526195011</v>
      </c>
      <c r="AH157" s="81">
        <v>360115.65993368247</v>
      </c>
      <c r="AI157" s="81">
        <v>13664829.25609635</v>
      </c>
      <c r="AJ157" s="81">
        <v>6818279.5986795845</v>
      </c>
      <c r="AK157" s="81">
        <v>0</v>
      </c>
      <c r="AL157" s="81">
        <v>0</v>
      </c>
      <c r="AM157" s="81">
        <v>510177.00012709812</v>
      </c>
      <c r="AN157" s="81">
        <v>0</v>
      </c>
      <c r="AO157" s="81">
        <v>0</v>
      </c>
      <c r="AP157" s="82"/>
      <c r="AQ157" s="81">
        <v>5</v>
      </c>
      <c r="AR157" s="81">
        <v>5</v>
      </c>
      <c r="AS157" s="81">
        <v>0</v>
      </c>
      <c r="AT157" s="81">
        <v>0</v>
      </c>
      <c r="AU157" s="81">
        <v>0</v>
      </c>
      <c r="AV157" s="81">
        <v>0</v>
      </c>
      <c r="AW157" s="81" t="s">
        <v>564</v>
      </c>
      <c r="AX157" s="82"/>
      <c r="AY157" s="81">
        <v>16.3</v>
      </c>
      <c r="AZ157" s="81">
        <v>68.900000000000006</v>
      </c>
      <c r="BA157" s="81">
        <v>0</v>
      </c>
      <c r="BB157" s="81">
        <v>0</v>
      </c>
      <c r="BC157" s="81">
        <v>0</v>
      </c>
      <c r="BD157" s="81">
        <v>0</v>
      </c>
      <c r="BE157" s="81" t="s">
        <v>564</v>
      </c>
      <c r="BF157" s="82"/>
      <c r="BG157" s="81">
        <v>0</v>
      </c>
      <c r="BH157" s="81">
        <v>0</v>
      </c>
      <c r="BI157" s="81">
        <v>0</v>
      </c>
      <c r="BJ157" s="81">
        <v>0</v>
      </c>
      <c r="BK157" s="81">
        <v>0</v>
      </c>
      <c r="BL157" s="81">
        <v>0</v>
      </c>
      <c r="BM157" s="82"/>
      <c r="BN157" s="81">
        <v>0</v>
      </c>
      <c r="BO157" s="81">
        <v>0</v>
      </c>
      <c r="BP157" s="81">
        <v>0</v>
      </c>
      <c r="BQ157" s="81">
        <v>0</v>
      </c>
      <c r="BR157" s="81">
        <v>0</v>
      </c>
      <c r="BS157" s="81">
        <v>0</v>
      </c>
      <c r="BT157"/>
      <c r="BU157" s="80">
        <v>0</v>
      </c>
      <c r="BV157" s="80">
        <v>0</v>
      </c>
      <c r="BW157" s="80">
        <v>0</v>
      </c>
      <c r="BX157" s="80">
        <v>0</v>
      </c>
      <c r="BY157" s="80">
        <v>0</v>
      </c>
      <c r="BZ157" s="80">
        <v>0</v>
      </c>
      <c r="CA157" s="80">
        <v>0</v>
      </c>
      <c r="CB157" s="80">
        <v>0</v>
      </c>
      <c r="CC157" s="80">
        <v>0</v>
      </c>
    </row>
    <row r="158" spans="1:81">
      <c r="A158" s="80" t="s">
        <v>1931</v>
      </c>
      <c r="B158" s="80">
        <v>153</v>
      </c>
      <c r="C158" s="80">
        <v>17</v>
      </c>
      <c r="D158" s="80">
        <v>9</v>
      </c>
      <c r="E158" s="80">
        <v>2020</v>
      </c>
      <c r="F158" s="80" t="s">
        <v>218</v>
      </c>
      <c r="G158" s="174" t="s">
        <v>1914</v>
      </c>
      <c r="H158" s="80" t="s">
        <v>1915</v>
      </c>
      <c r="I158" s="177"/>
      <c r="J158" s="81">
        <v>0</v>
      </c>
      <c r="K158" s="81">
        <v>0.25522776307082351</v>
      </c>
      <c r="L158" s="81">
        <v>1.2232100643272359</v>
      </c>
      <c r="M158" s="81">
        <v>5.5820833849865039</v>
      </c>
      <c r="N158" s="81">
        <v>4.6988767219264904</v>
      </c>
      <c r="O158" s="81">
        <v>2.7666807819697583</v>
      </c>
      <c r="P158" s="81">
        <v>4.720704119029306</v>
      </c>
      <c r="Q158" s="81">
        <v>0.20737347259058053</v>
      </c>
      <c r="R158" s="81">
        <v>0</v>
      </c>
      <c r="S158" s="81">
        <v>0.432024708461624</v>
      </c>
      <c r="T158" s="82"/>
      <c r="U158" s="81">
        <v>0</v>
      </c>
      <c r="V158" s="81">
        <v>117</v>
      </c>
      <c r="W158" s="81">
        <v>55</v>
      </c>
      <c r="X158" s="81">
        <v>1670</v>
      </c>
      <c r="Y158" s="81">
        <v>1341</v>
      </c>
      <c r="Z158" s="81">
        <v>1977</v>
      </c>
      <c r="AA158" s="81">
        <v>1065</v>
      </c>
      <c r="AB158" s="81">
        <v>3517</v>
      </c>
      <c r="AC158" s="81">
        <v>0</v>
      </c>
      <c r="AD158" s="81">
        <v>0.432024708461624</v>
      </c>
      <c r="AE158" s="82"/>
      <c r="AF158" s="81">
        <v>0</v>
      </c>
      <c r="AG158" s="81">
        <v>184039.4925230302</v>
      </c>
      <c r="AH158" s="81">
        <v>314746.75163488794</v>
      </c>
      <c r="AI158" s="81">
        <v>9649709.7704694886</v>
      </c>
      <c r="AJ158" s="81">
        <v>6118658.6373108868</v>
      </c>
      <c r="AK158" s="81"/>
      <c r="AL158" s="81"/>
      <c r="AM158" s="81">
        <v>459007.57468498248</v>
      </c>
      <c r="AN158" s="81"/>
      <c r="AO158" s="81"/>
      <c r="AP158" s="82"/>
      <c r="AQ158" s="81">
        <v>5</v>
      </c>
      <c r="AR158" s="81">
        <v>5</v>
      </c>
      <c r="AS158" s="81">
        <v>0</v>
      </c>
      <c r="AT158" s="81">
        <v>0</v>
      </c>
      <c r="AU158" s="81">
        <v>0</v>
      </c>
      <c r="AV158" s="81">
        <v>0</v>
      </c>
      <c r="AW158" s="81">
        <v>0</v>
      </c>
      <c r="AX158" s="82"/>
      <c r="AY158" s="81">
        <v>16.3</v>
      </c>
      <c r="AZ158" s="81">
        <v>68.900000000000006</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1932</v>
      </c>
      <c r="B159" s="80">
        <v>153</v>
      </c>
      <c r="C159" s="80">
        <v>18</v>
      </c>
      <c r="D159" s="80">
        <v>9</v>
      </c>
      <c r="E159" s="80">
        <v>2021</v>
      </c>
      <c r="F159" s="80" t="s">
        <v>75</v>
      </c>
      <c r="G159" s="174" t="s">
        <v>1914</v>
      </c>
      <c r="H159" s="80" t="s">
        <v>1915</v>
      </c>
      <c r="I159" s="177"/>
      <c r="J159" s="81">
        <v>7.3766003442801195E-2</v>
      </c>
      <c r="K159" s="81">
        <v>0.27368424523725776</v>
      </c>
      <c r="L159" s="81">
        <v>1.6047549854477468</v>
      </c>
      <c r="M159" s="81">
        <v>6.9339162603582878</v>
      </c>
      <c r="N159" s="81">
        <v>4.9906040009405999</v>
      </c>
      <c r="O159" s="81">
        <v>2.6814824436720022</v>
      </c>
      <c r="P159" s="81">
        <v>4.8180094264874525</v>
      </c>
      <c r="Q159" s="81">
        <v>0.2061028634745142</v>
      </c>
      <c r="R159" s="81">
        <v>0</v>
      </c>
      <c r="S159" s="81">
        <v>0.4809102257828437</v>
      </c>
      <c r="T159" s="82"/>
      <c r="U159" s="81">
        <v>19308</v>
      </c>
      <c r="V159" s="81">
        <v>117</v>
      </c>
      <c r="W159" s="81">
        <v>55</v>
      </c>
      <c r="X159" s="81">
        <v>1670</v>
      </c>
      <c r="Y159" s="81">
        <v>1339</v>
      </c>
      <c r="Z159" s="81">
        <v>1973</v>
      </c>
      <c r="AA159" s="81">
        <v>1060</v>
      </c>
      <c r="AB159" s="81">
        <v>3454</v>
      </c>
      <c r="AC159" s="81">
        <v>0</v>
      </c>
      <c r="AD159" s="81">
        <v>0.4809102257828437</v>
      </c>
      <c r="AE159" s="82"/>
      <c r="AF159" s="81">
        <v>116509.34077371372</v>
      </c>
      <c r="AG159" s="81">
        <v>189522.59914190965</v>
      </c>
      <c r="AH159" s="81">
        <v>377023.14035606204</v>
      </c>
      <c r="AI159" s="81">
        <v>11250069.810000386</v>
      </c>
      <c r="AJ159" s="81">
        <v>6194065.0265124338</v>
      </c>
      <c r="AK159" s="81">
        <v>0</v>
      </c>
      <c r="AL159" s="81">
        <v>0</v>
      </c>
      <c r="AM159" s="81">
        <v>453385.46848815132</v>
      </c>
      <c r="AN159" s="81">
        <v>0</v>
      </c>
      <c r="AO159" s="81">
        <v>0</v>
      </c>
      <c r="AP159" s="82"/>
      <c r="AQ159" s="81">
        <v>5</v>
      </c>
      <c r="AR159" s="81">
        <v>5</v>
      </c>
      <c r="AS159" s="81">
        <v>0</v>
      </c>
      <c r="AT159" s="81">
        <v>0</v>
      </c>
      <c r="AU159" s="81">
        <v>0</v>
      </c>
      <c r="AV159" s="81">
        <v>0</v>
      </c>
      <c r="AW159" s="81"/>
      <c r="AX159" s="82"/>
      <c r="AY159" s="81">
        <v>16.3</v>
      </c>
      <c r="AZ159" s="81">
        <v>68.900000000000006</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1933</v>
      </c>
      <c r="B160" s="80">
        <v>153</v>
      </c>
      <c r="C160" s="80">
        <v>19</v>
      </c>
      <c r="D160" s="80">
        <v>9</v>
      </c>
      <c r="E160" s="80">
        <v>2022</v>
      </c>
      <c r="F160" s="80" t="s">
        <v>568</v>
      </c>
      <c r="G160" s="80" t="s">
        <v>1914</v>
      </c>
      <c r="H160" s="80" t="s">
        <v>1915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6</v>
      </c>
      <c r="AR160" s="81">
        <v>5</v>
      </c>
      <c r="AS160" s="81">
        <v>0</v>
      </c>
      <c r="AT160" s="81">
        <v>1</v>
      </c>
      <c r="AU160" s="81">
        <v>0</v>
      </c>
      <c r="AV160" s="81">
        <v>0</v>
      </c>
      <c r="AW160" s="81"/>
      <c r="AX160" s="82"/>
      <c r="AY160" s="81">
        <v>19.700000000000003</v>
      </c>
      <c r="AZ160" s="81">
        <v>68.900000000000006</v>
      </c>
      <c r="BA160" s="81">
        <v>0</v>
      </c>
      <c r="BB160" s="81">
        <v>97</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1934</v>
      </c>
      <c r="B161" s="80">
        <v>120</v>
      </c>
      <c r="C161" s="80">
        <v>1</v>
      </c>
      <c r="D161" s="80">
        <v>8</v>
      </c>
      <c r="E161" s="80">
        <v>1990</v>
      </c>
      <c r="F161" s="80" t="s">
        <v>562</v>
      </c>
      <c r="G161" s="80" t="s">
        <v>1935</v>
      </c>
      <c r="H161" s="80" t="s">
        <v>1936</v>
      </c>
      <c r="I161" s="177"/>
      <c r="J161" s="81">
        <v>13.768975923056074</v>
      </c>
      <c r="K161" s="81">
        <v>1.2551123652000922</v>
      </c>
      <c r="L161" s="81">
        <v>10.25692779887232</v>
      </c>
      <c r="M161" s="81">
        <v>2.4408651797451446</v>
      </c>
      <c r="N161" s="81">
        <v>6.264617829986193</v>
      </c>
      <c r="O161" s="81">
        <v>4.09178738559274</v>
      </c>
      <c r="P161" s="81">
        <v>4.6908894646277695</v>
      </c>
      <c r="Q161" s="81">
        <v>0.31780046211980895</v>
      </c>
      <c r="R161" s="81">
        <v>0</v>
      </c>
      <c r="S161" s="81">
        <v>0.28649297937074869</v>
      </c>
      <c r="T161" s="82"/>
      <c r="U161" s="81">
        <v>2049886</v>
      </c>
      <c r="V161" s="81">
        <v>366</v>
      </c>
      <c r="W161" s="81">
        <v>146</v>
      </c>
      <c r="X161" s="81">
        <v>840</v>
      </c>
      <c r="Y161" s="81">
        <v>1557</v>
      </c>
      <c r="Z161" s="81">
        <v>1683</v>
      </c>
      <c r="AA161" s="81">
        <v>1139</v>
      </c>
      <c r="AB161" s="81">
        <v>5160</v>
      </c>
      <c r="AC161" s="81">
        <v>0</v>
      </c>
      <c r="AD161" s="81">
        <v>0.28649297937074869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1937</v>
      </c>
      <c r="B162" s="80">
        <v>121</v>
      </c>
      <c r="C162" s="80">
        <v>2</v>
      </c>
      <c r="D162" s="80">
        <v>8</v>
      </c>
      <c r="E162" s="80">
        <v>2005</v>
      </c>
      <c r="F162" s="80" t="s">
        <v>565</v>
      </c>
      <c r="G162" s="80" t="s">
        <v>1935</v>
      </c>
      <c r="H162" s="80" t="s">
        <v>1936</v>
      </c>
      <c r="I162" s="177"/>
      <c r="J162" s="81">
        <v>14.372266338910965</v>
      </c>
      <c r="K162" s="81">
        <v>0.65861243255206514</v>
      </c>
      <c r="L162" s="81">
        <v>3.5896282542220583</v>
      </c>
      <c r="M162" s="81">
        <v>4.3372595966428005</v>
      </c>
      <c r="N162" s="81">
        <v>8.4662435688911941</v>
      </c>
      <c r="O162" s="81">
        <v>4.9772457035263216</v>
      </c>
      <c r="P162" s="81">
        <v>5.270039356419864</v>
      </c>
      <c r="Q162" s="81">
        <v>0.26547010183840603</v>
      </c>
      <c r="R162" s="81">
        <v>0</v>
      </c>
      <c r="S162" s="81">
        <v>0.3893116570477082</v>
      </c>
      <c r="T162" s="82"/>
      <c r="U162" s="81">
        <v>2589692</v>
      </c>
      <c r="V162" s="81">
        <v>253</v>
      </c>
      <c r="W162" s="81">
        <v>48</v>
      </c>
      <c r="X162" s="81">
        <v>796</v>
      </c>
      <c r="Y162" s="81">
        <v>1582</v>
      </c>
      <c r="Z162" s="81">
        <v>2369</v>
      </c>
      <c r="AA162" s="81">
        <v>1048</v>
      </c>
      <c r="AB162" s="81">
        <v>4506</v>
      </c>
      <c r="AC162" s="81">
        <v>0</v>
      </c>
      <c r="AD162" s="81">
        <v>0.3893116570477082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1938</v>
      </c>
      <c r="B163" s="80">
        <v>122</v>
      </c>
      <c r="C163" s="80">
        <v>3</v>
      </c>
      <c r="D163" s="80">
        <v>8</v>
      </c>
      <c r="E163" s="80">
        <v>2006</v>
      </c>
      <c r="F163" s="80" t="s">
        <v>566</v>
      </c>
      <c r="G163" s="80" t="s">
        <v>1935</v>
      </c>
      <c r="H163" s="80" t="s">
        <v>1936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1939</v>
      </c>
      <c r="B164" s="80">
        <v>123</v>
      </c>
      <c r="C164" s="80">
        <v>4</v>
      </c>
      <c r="D164" s="80">
        <v>8</v>
      </c>
      <c r="E164" s="80">
        <v>2007</v>
      </c>
      <c r="F164" s="80" t="s">
        <v>567</v>
      </c>
      <c r="G164" s="80" t="s">
        <v>1935</v>
      </c>
      <c r="H164" s="80" t="s">
        <v>1936</v>
      </c>
      <c r="I164" s="177"/>
      <c r="J164" s="81">
        <v>21.303966177913292</v>
      </c>
      <c r="K164" s="81">
        <v>0.68235024685494017</v>
      </c>
      <c r="L164" s="81">
        <v>3.1317390655397723</v>
      </c>
      <c r="M164" s="81">
        <v>4.4924119421530371</v>
      </c>
      <c r="N164" s="81">
        <v>7.4743046508278299</v>
      </c>
      <c r="O164" s="81">
        <v>4.7434142338957308</v>
      </c>
      <c r="P164" s="81">
        <v>5.2494834498786425</v>
      </c>
      <c r="Q164" s="81">
        <v>0.27320219319897687</v>
      </c>
      <c r="R164" s="81">
        <v>0</v>
      </c>
      <c r="S164" s="81">
        <v>0.37960097816523419</v>
      </c>
      <c r="T164" s="82"/>
      <c r="U164" s="81">
        <v>3927086</v>
      </c>
      <c r="V164" s="81">
        <v>255</v>
      </c>
      <c r="W164" s="81">
        <v>51</v>
      </c>
      <c r="X164" s="81">
        <v>962</v>
      </c>
      <c r="Y164" s="81">
        <v>1591</v>
      </c>
      <c r="Z164" s="81">
        <v>2347</v>
      </c>
      <c r="AA164" s="81">
        <v>1028</v>
      </c>
      <c r="AB164" s="81">
        <v>4392</v>
      </c>
      <c r="AC164" s="81">
        <v>0</v>
      </c>
      <c r="AD164" s="81">
        <v>0.37960097816523419</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1940</v>
      </c>
      <c r="B165" s="80">
        <v>124</v>
      </c>
      <c r="C165" s="80">
        <v>5</v>
      </c>
      <c r="D165" s="80">
        <v>8</v>
      </c>
      <c r="E165" s="80">
        <v>2008</v>
      </c>
      <c r="F165" s="80" t="s">
        <v>84</v>
      </c>
      <c r="G165" s="80" t="s">
        <v>1935</v>
      </c>
      <c r="H165" s="80" t="s">
        <v>1936</v>
      </c>
      <c r="I165" s="177"/>
      <c r="J165" s="81">
        <v>19.197922823277736</v>
      </c>
      <c r="K165" s="81">
        <v>0.50581644563988248</v>
      </c>
      <c r="L165" s="81">
        <v>2.8452575872954946</v>
      </c>
      <c r="M165" s="81">
        <v>4.8599088352925781</v>
      </c>
      <c r="N165" s="81">
        <v>6.7161435385004067</v>
      </c>
      <c r="O165" s="81">
        <v>4.5981941124923074</v>
      </c>
      <c r="P165" s="81">
        <v>5.1261852051424031</v>
      </c>
      <c r="Q165" s="81">
        <v>0.26535832903026357</v>
      </c>
      <c r="R165" s="81">
        <v>0</v>
      </c>
      <c r="S165" s="81">
        <v>0.25890250062311715</v>
      </c>
      <c r="T165" s="82"/>
      <c r="U165" s="81">
        <v>4106560</v>
      </c>
      <c r="V165" s="81">
        <v>255</v>
      </c>
      <c r="W165" s="81">
        <v>51</v>
      </c>
      <c r="X165" s="81">
        <v>962</v>
      </c>
      <c r="Y165" s="81">
        <v>1573</v>
      </c>
      <c r="Z165" s="81">
        <v>2355</v>
      </c>
      <c r="AA165" s="81">
        <v>1005</v>
      </c>
      <c r="AB165" s="81">
        <v>4336</v>
      </c>
      <c r="AC165" s="81">
        <v>0</v>
      </c>
      <c r="AD165" s="81">
        <v>0.25890250062311715</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1941</v>
      </c>
      <c r="B166" s="80">
        <v>125</v>
      </c>
      <c r="C166" s="80">
        <v>6</v>
      </c>
      <c r="D166" s="80">
        <v>8</v>
      </c>
      <c r="E166" s="80">
        <v>2009</v>
      </c>
      <c r="F166" s="80" t="s">
        <v>85</v>
      </c>
      <c r="G166" s="80" t="s">
        <v>1935</v>
      </c>
      <c r="H166" s="80" t="s">
        <v>1936</v>
      </c>
      <c r="I166" s="177"/>
      <c r="J166" s="81">
        <v>15.444551077386656</v>
      </c>
      <c r="K166" s="81">
        <v>0.49477158109440916</v>
      </c>
      <c r="L166" s="81">
        <v>7.1686788667586647</v>
      </c>
      <c r="M166" s="81">
        <v>4.7415757206440574</v>
      </c>
      <c r="N166" s="81">
        <v>6.755327010526095</v>
      </c>
      <c r="O166" s="81">
        <v>4.6802882061906432</v>
      </c>
      <c r="P166" s="81">
        <v>4.9386461371086989</v>
      </c>
      <c r="Q166" s="81">
        <v>0.24893338939856821</v>
      </c>
      <c r="R166" s="81">
        <v>0</v>
      </c>
      <c r="S166" s="81">
        <v>0.23436529990423133</v>
      </c>
      <c r="T166" s="82"/>
      <c r="U166" s="81">
        <v>2454173</v>
      </c>
      <c r="V166" s="81">
        <v>239</v>
      </c>
      <c r="W166" s="81">
        <v>179</v>
      </c>
      <c r="X166" s="81">
        <v>957</v>
      </c>
      <c r="Y166" s="81">
        <v>1570</v>
      </c>
      <c r="Z166" s="81">
        <v>2366</v>
      </c>
      <c r="AA166" s="81">
        <v>994</v>
      </c>
      <c r="AB166" s="81">
        <v>4270</v>
      </c>
      <c r="AC166" s="81">
        <v>0</v>
      </c>
      <c r="AD166" s="81">
        <v>0.23436529990423133</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3.19</v>
      </c>
      <c r="BJ166" s="81">
        <v>0</v>
      </c>
      <c r="BK166" s="81">
        <v>0</v>
      </c>
      <c r="BL166" s="81">
        <v>0</v>
      </c>
      <c r="BM166" s="82"/>
      <c r="BN166" s="81">
        <v>0</v>
      </c>
      <c r="BO166" s="81">
        <v>0</v>
      </c>
      <c r="BP166" s="81">
        <v>1</v>
      </c>
      <c r="BQ166" s="81">
        <v>0</v>
      </c>
      <c r="BR166" s="81">
        <v>0</v>
      </c>
      <c r="BS166" s="81">
        <v>0</v>
      </c>
      <c r="BT166"/>
      <c r="BU166" s="80"/>
      <c r="BV166" s="80"/>
      <c r="BW166" s="80"/>
      <c r="BX166" s="80"/>
      <c r="BY166" s="80"/>
      <c r="BZ166" s="80"/>
      <c r="CA166" s="80"/>
      <c r="CB166" s="80"/>
      <c r="CC166" s="80"/>
    </row>
    <row r="167" spans="1:81">
      <c r="A167" s="80" t="s">
        <v>1942</v>
      </c>
      <c r="B167" s="80">
        <v>126</v>
      </c>
      <c r="C167" s="80">
        <v>7</v>
      </c>
      <c r="D167" s="80">
        <v>8</v>
      </c>
      <c r="E167" s="80">
        <v>2010</v>
      </c>
      <c r="F167" s="80" t="s">
        <v>86</v>
      </c>
      <c r="G167" s="80" t="s">
        <v>1935</v>
      </c>
      <c r="H167" s="80" t="s">
        <v>1936</v>
      </c>
      <c r="I167" s="177"/>
      <c r="J167" s="81">
        <v>17.165049621277873</v>
      </c>
      <c r="K167" s="81">
        <v>0.5300432133474533</v>
      </c>
      <c r="L167" s="81">
        <v>7.3001827263872183</v>
      </c>
      <c r="M167" s="81">
        <v>4.8989832765794556</v>
      </c>
      <c r="N167" s="81">
        <v>7.198619823845295</v>
      </c>
      <c r="O167" s="81">
        <v>4.6645474207831024</v>
      </c>
      <c r="P167" s="81">
        <v>5.0396628273817514</v>
      </c>
      <c r="Q167" s="81">
        <v>0.25668933323614207</v>
      </c>
      <c r="R167" s="81">
        <v>0</v>
      </c>
      <c r="S167" s="81">
        <v>0.33813028034190873</v>
      </c>
      <c r="T167" s="82"/>
      <c r="U167" s="81">
        <v>3185111</v>
      </c>
      <c r="V167" s="81">
        <v>239</v>
      </c>
      <c r="W167" s="81">
        <v>179</v>
      </c>
      <c r="X167" s="81">
        <v>957</v>
      </c>
      <c r="Y167" s="81">
        <v>1572</v>
      </c>
      <c r="Z167" s="81">
        <v>2369</v>
      </c>
      <c r="AA167" s="81">
        <v>989</v>
      </c>
      <c r="AB167" s="81">
        <v>4219</v>
      </c>
      <c r="AC167" s="81">
        <v>0</v>
      </c>
      <c r="AD167" s="81">
        <v>0.33813028034190873</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3.9790000000000001</v>
      </c>
      <c r="BJ167" s="81">
        <v>0</v>
      </c>
      <c r="BK167" s="81">
        <v>0</v>
      </c>
      <c r="BL167" s="81">
        <v>0</v>
      </c>
      <c r="BM167" s="82"/>
      <c r="BN167" s="81">
        <v>0</v>
      </c>
      <c r="BO167" s="81">
        <v>0</v>
      </c>
      <c r="BP167" s="81">
        <v>1</v>
      </c>
      <c r="BQ167" s="81">
        <v>0</v>
      </c>
      <c r="BR167" s="81">
        <v>0</v>
      </c>
      <c r="BS167" s="81">
        <v>0</v>
      </c>
      <c r="BT167"/>
      <c r="BU167" s="80">
        <v>3.9790000000000001</v>
      </c>
      <c r="BV167" s="80">
        <v>0</v>
      </c>
      <c r="BW167" s="80">
        <v>0</v>
      </c>
      <c r="BX167" s="80">
        <v>0</v>
      </c>
      <c r="BY167" s="80">
        <v>0</v>
      </c>
      <c r="BZ167" s="80">
        <v>0</v>
      </c>
      <c r="CA167" s="80">
        <v>0</v>
      </c>
      <c r="CB167" s="80">
        <v>0</v>
      </c>
      <c r="CC167" s="80">
        <v>0</v>
      </c>
    </row>
    <row r="168" spans="1:81">
      <c r="A168" s="80" t="s">
        <v>1943</v>
      </c>
      <c r="B168" s="80">
        <v>127</v>
      </c>
      <c r="C168" s="80">
        <v>8</v>
      </c>
      <c r="D168" s="80">
        <v>8</v>
      </c>
      <c r="E168" s="80">
        <v>2011</v>
      </c>
      <c r="F168" s="80" t="s">
        <v>87</v>
      </c>
      <c r="G168" s="80" t="s">
        <v>1935</v>
      </c>
      <c r="H168" s="80" t="s">
        <v>1936</v>
      </c>
      <c r="I168" s="177"/>
      <c r="J168" s="81">
        <v>17.672080505906635</v>
      </c>
      <c r="K168" s="81">
        <v>0.66527316674870007</v>
      </c>
      <c r="L168" s="81">
        <v>6.5136712455476351</v>
      </c>
      <c r="M168" s="81">
        <v>5.3913900927730989</v>
      </c>
      <c r="N168" s="81">
        <v>8.0758443749495967</v>
      </c>
      <c r="O168" s="81">
        <v>4.5981260179139705</v>
      </c>
      <c r="P168" s="81">
        <v>4.8841275361917704</v>
      </c>
      <c r="Q168" s="81">
        <v>0.29341553823893984</v>
      </c>
      <c r="R168" s="81">
        <v>0</v>
      </c>
      <c r="S168" s="81">
        <v>0.3349806787887859</v>
      </c>
      <c r="T168" s="82"/>
      <c r="U168" s="81">
        <v>3109504</v>
      </c>
      <c r="V168" s="81">
        <v>239</v>
      </c>
      <c r="W168" s="81">
        <v>179</v>
      </c>
      <c r="X168" s="81">
        <v>957</v>
      </c>
      <c r="Y168" s="81">
        <v>1878</v>
      </c>
      <c r="Z168" s="81">
        <v>2386</v>
      </c>
      <c r="AA168" s="81">
        <v>987</v>
      </c>
      <c r="AB168" s="81">
        <v>4181</v>
      </c>
      <c r="AC168" s="81">
        <v>0</v>
      </c>
      <c r="AD168" s="81">
        <v>0.3349806787887859</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4.0259999999999998</v>
      </c>
      <c r="BJ168" s="81">
        <v>0</v>
      </c>
      <c r="BK168" s="81">
        <v>0</v>
      </c>
      <c r="BL168" s="81">
        <v>0</v>
      </c>
      <c r="BM168" s="82"/>
      <c r="BN168" s="81">
        <v>0</v>
      </c>
      <c r="BO168" s="81">
        <v>0</v>
      </c>
      <c r="BP168" s="81">
        <v>1</v>
      </c>
      <c r="BQ168" s="81">
        <v>0</v>
      </c>
      <c r="BR168" s="81">
        <v>0</v>
      </c>
      <c r="BS168" s="81">
        <v>0</v>
      </c>
      <c r="BT168"/>
      <c r="BU168" s="80">
        <v>4.0259999999999998</v>
      </c>
      <c r="BV168" s="80">
        <v>0</v>
      </c>
      <c r="BW168" s="80">
        <v>0</v>
      </c>
      <c r="BX168" s="80">
        <v>0</v>
      </c>
      <c r="BY168" s="80">
        <v>0</v>
      </c>
      <c r="BZ168" s="80">
        <v>0</v>
      </c>
      <c r="CA168" s="80">
        <v>0</v>
      </c>
      <c r="CB168" s="80">
        <v>0</v>
      </c>
      <c r="CC168" s="80">
        <v>0</v>
      </c>
    </row>
    <row r="169" spans="1:81">
      <c r="A169" s="80" t="s">
        <v>1944</v>
      </c>
      <c r="B169" s="80">
        <v>128</v>
      </c>
      <c r="C169" s="80">
        <v>9</v>
      </c>
      <c r="D169" s="80">
        <v>8</v>
      </c>
      <c r="E169" s="80">
        <v>2012</v>
      </c>
      <c r="F169" s="80" t="s">
        <v>88</v>
      </c>
      <c r="G169" s="80" t="s">
        <v>1935</v>
      </c>
      <c r="H169" s="80" t="s">
        <v>1936</v>
      </c>
      <c r="I169" s="177"/>
      <c r="J169" s="81">
        <v>19.332514431363183</v>
      </c>
      <c r="K169" s="81">
        <v>0.60049320183568988</v>
      </c>
      <c r="L169" s="81">
        <v>6.6228583489925299</v>
      </c>
      <c r="M169" s="81">
        <v>4.8539162462967038</v>
      </c>
      <c r="N169" s="81">
        <v>6.6018495451221595</v>
      </c>
      <c r="O169" s="81">
        <v>4.5906219181100019</v>
      </c>
      <c r="P169" s="81">
        <v>4.8671268783870127</v>
      </c>
      <c r="Q169" s="81">
        <v>0.31627281603819207</v>
      </c>
      <c r="R169" s="81">
        <v>0</v>
      </c>
      <c r="S169" s="81">
        <v>0.27842068128345882</v>
      </c>
      <c r="T169" s="82"/>
      <c r="U169" s="81">
        <v>3490389</v>
      </c>
      <c r="V169" s="81">
        <v>239</v>
      </c>
      <c r="W169" s="81">
        <v>179</v>
      </c>
      <c r="X169" s="81">
        <v>957</v>
      </c>
      <c r="Y169" s="81">
        <v>1585</v>
      </c>
      <c r="Z169" s="81">
        <v>2401</v>
      </c>
      <c r="AA169" s="81">
        <v>978</v>
      </c>
      <c r="AB169" s="81">
        <v>4148</v>
      </c>
      <c r="AC169" s="81">
        <v>0</v>
      </c>
      <c r="AD169" s="81">
        <v>0.27842068128345882</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4.7859999999999996</v>
      </c>
      <c r="BJ169" s="81">
        <v>0</v>
      </c>
      <c r="BK169" s="81">
        <v>0</v>
      </c>
      <c r="BL169" s="81">
        <v>0</v>
      </c>
      <c r="BM169" s="82"/>
      <c r="BN169" s="81">
        <v>0</v>
      </c>
      <c r="BO169" s="81">
        <v>0</v>
      </c>
      <c r="BP169" s="81">
        <v>1</v>
      </c>
      <c r="BQ169" s="81">
        <v>0</v>
      </c>
      <c r="BR169" s="81">
        <v>0</v>
      </c>
      <c r="BS169" s="81">
        <v>0</v>
      </c>
      <c r="BT169"/>
      <c r="BU169" s="80">
        <v>4.7859999999999996</v>
      </c>
      <c r="BV169" s="80">
        <v>0</v>
      </c>
      <c r="BW169" s="80">
        <v>0</v>
      </c>
      <c r="BX169" s="80">
        <v>0</v>
      </c>
      <c r="BY169" s="80">
        <v>0</v>
      </c>
      <c r="BZ169" s="80">
        <v>0</v>
      </c>
      <c r="CA169" s="80">
        <v>0</v>
      </c>
      <c r="CB169" s="80">
        <v>0</v>
      </c>
      <c r="CC169" s="80">
        <v>0</v>
      </c>
    </row>
    <row r="170" spans="1:81">
      <c r="A170" s="80" t="s">
        <v>1945</v>
      </c>
      <c r="B170" s="80">
        <v>129</v>
      </c>
      <c r="C170" s="80">
        <v>10</v>
      </c>
      <c r="D170" s="80">
        <v>8</v>
      </c>
      <c r="E170" s="80">
        <v>2013</v>
      </c>
      <c r="F170" s="80" t="s">
        <v>89</v>
      </c>
      <c r="G170" s="80" t="s">
        <v>1935</v>
      </c>
      <c r="H170" s="80" t="s">
        <v>1936</v>
      </c>
      <c r="I170" s="177"/>
      <c r="J170" s="81">
        <v>20.029871138877905</v>
      </c>
      <c r="K170" s="81">
        <v>0.49395678586183539</v>
      </c>
      <c r="L170" s="81">
        <v>6.7323760538030015</v>
      </c>
      <c r="M170" s="81">
        <v>4.6792659197813045</v>
      </c>
      <c r="N170" s="81">
        <v>7.0969226737474616</v>
      </c>
      <c r="O170" s="81">
        <v>4.3925889378515821</v>
      </c>
      <c r="P170" s="81">
        <v>4.825521324687406</v>
      </c>
      <c r="Q170" s="81">
        <v>0.31839818353650512</v>
      </c>
      <c r="R170" s="81">
        <v>0</v>
      </c>
      <c r="S170" s="81">
        <v>0.3502668367221981</v>
      </c>
      <c r="T170" s="82"/>
      <c r="U170" s="81">
        <v>3591122</v>
      </c>
      <c r="V170" s="81">
        <v>239</v>
      </c>
      <c r="W170" s="81">
        <v>179</v>
      </c>
      <c r="X170" s="81">
        <v>957</v>
      </c>
      <c r="Y170" s="81">
        <v>1592</v>
      </c>
      <c r="Z170" s="81">
        <v>2400</v>
      </c>
      <c r="AA170" s="81">
        <v>966</v>
      </c>
      <c r="AB170" s="81">
        <v>4116</v>
      </c>
      <c r="AC170" s="81">
        <v>0</v>
      </c>
      <c r="AD170" s="81">
        <v>0.3502668367221981</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4.8310000000000004</v>
      </c>
      <c r="BJ170" s="81">
        <v>0</v>
      </c>
      <c r="BK170" s="81">
        <v>0</v>
      </c>
      <c r="BL170" s="81">
        <v>0</v>
      </c>
      <c r="BM170" s="82"/>
      <c r="BN170" s="81">
        <v>0</v>
      </c>
      <c r="BO170" s="81">
        <v>0</v>
      </c>
      <c r="BP170" s="81">
        <v>1</v>
      </c>
      <c r="BQ170" s="81">
        <v>0</v>
      </c>
      <c r="BR170" s="81">
        <v>0</v>
      </c>
      <c r="BS170" s="81">
        <v>0</v>
      </c>
      <c r="BT170"/>
      <c r="BU170" s="80">
        <v>4.8310000000000004</v>
      </c>
      <c r="BV170" s="80">
        <v>0</v>
      </c>
      <c r="BW170" s="80">
        <v>0</v>
      </c>
      <c r="BX170" s="80">
        <v>0</v>
      </c>
      <c r="BY170" s="80">
        <v>0</v>
      </c>
      <c r="BZ170" s="80">
        <v>0</v>
      </c>
      <c r="CA170" s="80">
        <v>0</v>
      </c>
      <c r="CB170" s="80">
        <v>0</v>
      </c>
      <c r="CC170" s="80">
        <v>0</v>
      </c>
    </row>
    <row r="171" spans="1:81">
      <c r="A171" s="80" t="s">
        <v>1946</v>
      </c>
      <c r="B171" s="80">
        <v>130</v>
      </c>
      <c r="C171" s="80">
        <v>11</v>
      </c>
      <c r="D171" s="80">
        <v>8</v>
      </c>
      <c r="E171" s="80">
        <v>2014</v>
      </c>
      <c r="F171" s="80" t="s">
        <v>90</v>
      </c>
      <c r="G171" s="80" t="s">
        <v>1935</v>
      </c>
      <c r="H171" s="80" t="s">
        <v>1936</v>
      </c>
      <c r="I171" s="177"/>
      <c r="J171" s="81">
        <v>18.022329196079774</v>
      </c>
      <c r="K171" s="81">
        <v>0.46841469525401247</v>
      </c>
      <c r="L171" s="81">
        <v>3.7920254459565497</v>
      </c>
      <c r="M171" s="81">
        <v>4.3370736425183187</v>
      </c>
      <c r="N171" s="81">
        <v>6.9783479214899389</v>
      </c>
      <c r="O171" s="81">
        <v>4.1671873218237039</v>
      </c>
      <c r="P171" s="81">
        <v>4.8004058206271623</v>
      </c>
      <c r="Q171" s="81">
        <v>0.29880889796534299</v>
      </c>
      <c r="R171" s="81">
        <v>0</v>
      </c>
      <c r="S171" s="81">
        <v>0.37614429185665887</v>
      </c>
      <c r="T171" s="82"/>
      <c r="U171" s="81">
        <v>3537061</v>
      </c>
      <c r="V171" s="81">
        <v>193</v>
      </c>
      <c r="W171" s="81">
        <v>140</v>
      </c>
      <c r="X171" s="81">
        <v>891</v>
      </c>
      <c r="Y171" s="81">
        <v>1579</v>
      </c>
      <c r="Z171" s="81">
        <v>2398</v>
      </c>
      <c r="AA171" s="81">
        <v>956</v>
      </c>
      <c r="AB171" s="81">
        <v>4026</v>
      </c>
      <c r="AC171" s="81">
        <v>0</v>
      </c>
      <c r="AD171" s="81">
        <v>0.37614429185665887</v>
      </c>
      <c r="AE171" s="82"/>
      <c r="AF171" s="81">
        <v>25127010.129419506</v>
      </c>
      <c r="AG171" s="81">
        <v>386068.83590748423</v>
      </c>
      <c r="AH171" s="81">
        <v>969546.35501918837</v>
      </c>
      <c r="AI171" s="81">
        <v>5392121.8285053866</v>
      </c>
      <c r="AJ171" s="81">
        <v>8667814.1881075893</v>
      </c>
      <c r="AK171" s="81">
        <v>0</v>
      </c>
      <c r="AL171" s="81">
        <v>0</v>
      </c>
      <c r="AM171" s="81">
        <v>552709.63861654082</v>
      </c>
      <c r="AN171" s="81">
        <v>0</v>
      </c>
      <c r="AO171" s="81">
        <v>0</v>
      </c>
      <c r="AP171" s="82"/>
      <c r="AQ171" s="81">
        <v>64</v>
      </c>
      <c r="AR171" s="81">
        <v>25</v>
      </c>
      <c r="AS171" s="81">
        <v>0</v>
      </c>
      <c r="AT171" s="81">
        <v>0</v>
      </c>
      <c r="AU171" s="81">
        <v>0</v>
      </c>
      <c r="AV171" s="81">
        <v>0</v>
      </c>
      <c r="AW171" s="81" t="s">
        <v>564</v>
      </c>
      <c r="AX171" s="82"/>
      <c r="AY171" s="81">
        <v>263.60000000000002</v>
      </c>
      <c r="AZ171" s="81">
        <v>767.2</v>
      </c>
      <c r="BA171" s="81">
        <v>0</v>
      </c>
      <c r="BB171" s="81">
        <v>0</v>
      </c>
      <c r="BC171" s="81">
        <v>0</v>
      </c>
      <c r="BD171" s="81">
        <v>0</v>
      </c>
      <c r="BE171" s="81" t="s">
        <v>564</v>
      </c>
      <c r="BF171" s="82"/>
      <c r="BG171" s="81">
        <v>0</v>
      </c>
      <c r="BH171" s="81">
        <v>0</v>
      </c>
      <c r="BI171" s="81">
        <v>4.3140000000000001</v>
      </c>
      <c r="BJ171" s="81">
        <v>0</v>
      </c>
      <c r="BK171" s="81">
        <v>0</v>
      </c>
      <c r="BL171" s="81">
        <v>0</v>
      </c>
      <c r="BM171" s="82"/>
      <c r="BN171" s="81">
        <v>0</v>
      </c>
      <c r="BO171" s="81">
        <v>0</v>
      </c>
      <c r="BP171" s="81">
        <v>1</v>
      </c>
      <c r="BQ171" s="81">
        <v>0</v>
      </c>
      <c r="BR171" s="81">
        <v>0</v>
      </c>
      <c r="BS171" s="81">
        <v>0</v>
      </c>
      <c r="BT171"/>
      <c r="BU171" s="80">
        <v>4.3140000000000001</v>
      </c>
      <c r="BV171" s="80">
        <v>0</v>
      </c>
      <c r="BW171" s="80">
        <v>0</v>
      </c>
      <c r="BX171" s="80">
        <v>0</v>
      </c>
      <c r="BY171" s="80">
        <v>0</v>
      </c>
      <c r="BZ171" s="80">
        <v>0</v>
      </c>
      <c r="CA171" s="80">
        <v>0</v>
      </c>
      <c r="CB171" s="80">
        <v>0</v>
      </c>
      <c r="CC171" s="80">
        <v>0</v>
      </c>
    </row>
    <row r="172" spans="1:81">
      <c r="A172" s="80" t="s">
        <v>1947</v>
      </c>
      <c r="B172" s="80">
        <v>131</v>
      </c>
      <c r="C172" s="80">
        <v>12</v>
      </c>
      <c r="D172" s="80">
        <v>8</v>
      </c>
      <c r="E172" s="80">
        <v>2015</v>
      </c>
      <c r="F172" s="80" t="s">
        <v>91</v>
      </c>
      <c r="G172" s="80" t="s">
        <v>1935</v>
      </c>
      <c r="H172" s="80" t="s">
        <v>1936</v>
      </c>
      <c r="I172" s="177"/>
      <c r="J172" s="81">
        <v>14.967416017135978</v>
      </c>
      <c r="K172" s="81">
        <v>0.43590605977923658</v>
      </c>
      <c r="L172" s="81">
        <v>4.091021198284535</v>
      </c>
      <c r="M172" s="81">
        <v>4.6235331865584737</v>
      </c>
      <c r="N172" s="81">
        <v>6.018960924515607</v>
      </c>
      <c r="O172" s="81">
        <v>4.0895543676836645</v>
      </c>
      <c r="P172" s="81">
        <v>4.6785504635076096</v>
      </c>
      <c r="Q172" s="81">
        <v>0.28910417490965695</v>
      </c>
      <c r="R172" s="81">
        <v>0</v>
      </c>
      <c r="S172" s="81">
        <v>0.38287735097103531</v>
      </c>
      <c r="T172" s="82"/>
      <c r="U172" s="81">
        <v>3170862</v>
      </c>
      <c r="V172" s="81">
        <v>193</v>
      </c>
      <c r="W172" s="81">
        <v>140</v>
      </c>
      <c r="X172" s="81">
        <v>891</v>
      </c>
      <c r="Y172" s="81">
        <v>1589</v>
      </c>
      <c r="Z172" s="81">
        <v>2376</v>
      </c>
      <c r="AA172" s="81">
        <v>931</v>
      </c>
      <c r="AB172" s="81">
        <v>3979</v>
      </c>
      <c r="AC172" s="81">
        <v>0</v>
      </c>
      <c r="AD172" s="81">
        <v>0.38287735097103531</v>
      </c>
      <c r="AE172" s="82"/>
      <c r="AF172" s="81">
        <v>21536137.874882903</v>
      </c>
      <c r="AG172" s="81">
        <v>335133.01899309759</v>
      </c>
      <c r="AH172" s="81">
        <v>860315.97054290329</v>
      </c>
      <c r="AI172" s="81">
        <v>5786178.1611929759</v>
      </c>
      <c r="AJ172" s="81">
        <v>7544961.1454920378</v>
      </c>
      <c r="AK172" s="81">
        <v>0</v>
      </c>
      <c r="AL172" s="81">
        <v>0</v>
      </c>
      <c r="AM172" s="81">
        <v>545305.25872277096</v>
      </c>
      <c r="AN172" s="81">
        <v>0</v>
      </c>
      <c r="AO172" s="81">
        <v>0</v>
      </c>
      <c r="AP172" s="82"/>
      <c r="AQ172" s="81">
        <v>68</v>
      </c>
      <c r="AR172" s="81">
        <v>27</v>
      </c>
      <c r="AS172" s="81">
        <v>0</v>
      </c>
      <c r="AT172" s="81">
        <v>0</v>
      </c>
      <c r="AU172" s="81">
        <v>0</v>
      </c>
      <c r="AV172" s="81">
        <v>0</v>
      </c>
      <c r="AW172" s="81" t="s">
        <v>564</v>
      </c>
      <c r="AX172" s="82"/>
      <c r="AY172" s="81">
        <v>281.39999999999998</v>
      </c>
      <c r="AZ172" s="81">
        <v>799.9</v>
      </c>
      <c r="BA172" s="81">
        <v>0</v>
      </c>
      <c r="BB172" s="81">
        <v>0</v>
      </c>
      <c r="BC172" s="81">
        <v>0</v>
      </c>
      <c r="BD172" s="81">
        <v>0</v>
      </c>
      <c r="BE172" s="81" t="s">
        <v>564</v>
      </c>
      <c r="BF172" s="82"/>
      <c r="BG172" s="81">
        <v>0</v>
      </c>
      <c r="BH172" s="81">
        <v>0</v>
      </c>
      <c r="BI172" s="81">
        <v>3.47</v>
      </c>
      <c r="BJ172" s="81">
        <v>0</v>
      </c>
      <c r="BK172" s="81">
        <v>0</v>
      </c>
      <c r="BL172" s="81">
        <v>0</v>
      </c>
      <c r="BM172" s="82"/>
      <c r="BN172" s="81">
        <v>0</v>
      </c>
      <c r="BO172" s="81">
        <v>0</v>
      </c>
      <c r="BP172" s="81">
        <v>1</v>
      </c>
      <c r="BQ172" s="81">
        <v>0</v>
      </c>
      <c r="BR172" s="81">
        <v>0</v>
      </c>
      <c r="BS172" s="81">
        <v>0</v>
      </c>
      <c r="BT172"/>
      <c r="BU172" s="80">
        <v>3.47</v>
      </c>
      <c r="BV172" s="80">
        <v>0</v>
      </c>
      <c r="BW172" s="80">
        <v>0</v>
      </c>
      <c r="BX172" s="80">
        <v>0</v>
      </c>
      <c r="BY172" s="80">
        <v>0</v>
      </c>
      <c r="BZ172" s="80">
        <v>0</v>
      </c>
      <c r="CA172" s="80">
        <v>0</v>
      </c>
      <c r="CB172" s="80">
        <v>0</v>
      </c>
      <c r="CC172" s="80">
        <v>0</v>
      </c>
    </row>
    <row r="173" spans="1:81">
      <c r="A173" s="80" t="s">
        <v>1948</v>
      </c>
      <c r="B173" s="80">
        <v>132</v>
      </c>
      <c r="C173" s="80">
        <v>13</v>
      </c>
      <c r="D173" s="80">
        <v>8</v>
      </c>
      <c r="E173" s="80">
        <v>2016</v>
      </c>
      <c r="F173" s="80" t="s">
        <v>92</v>
      </c>
      <c r="G173" s="80" t="s">
        <v>1935</v>
      </c>
      <c r="H173" s="80" t="s">
        <v>1936</v>
      </c>
      <c r="I173" s="177"/>
      <c r="J173" s="81">
        <v>15.646312072434473</v>
      </c>
      <c r="K173" s="81">
        <v>0.43852549742410551</v>
      </c>
      <c r="L173" s="81">
        <v>3.9315842066581439</v>
      </c>
      <c r="M173" s="81">
        <v>3.7376011683625254</v>
      </c>
      <c r="N173" s="81">
        <v>6.375793037933871</v>
      </c>
      <c r="O173" s="81">
        <v>4.0296913316498664</v>
      </c>
      <c r="P173" s="81">
        <v>4.5914922276873789</v>
      </c>
      <c r="Q173" s="81">
        <v>0.27518238050868848</v>
      </c>
      <c r="R173" s="81">
        <v>0</v>
      </c>
      <c r="S173" s="81">
        <v>0.36284280717077089</v>
      </c>
      <c r="T173" s="82"/>
      <c r="U173" s="81">
        <v>3289469</v>
      </c>
      <c r="V173" s="81">
        <v>193</v>
      </c>
      <c r="W173" s="81">
        <v>140</v>
      </c>
      <c r="X173" s="81">
        <v>891</v>
      </c>
      <c r="Y173" s="81">
        <v>1581</v>
      </c>
      <c r="Z173" s="81">
        <v>2370</v>
      </c>
      <c r="AA173" s="81">
        <v>945</v>
      </c>
      <c r="AB173" s="81">
        <v>3896</v>
      </c>
      <c r="AC173" s="81">
        <v>0</v>
      </c>
      <c r="AD173" s="81">
        <v>0.36284280717077089</v>
      </c>
      <c r="AE173" s="82"/>
      <c r="AF173" s="81">
        <v>22983077.621166561</v>
      </c>
      <c r="AG173" s="81">
        <v>324057.90354658337</v>
      </c>
      <c r="AH173" s="81">
        <v>642078.37548338261</v>
      </c>
      <c r="AI173" s="81">
        <v>5628997.738456862</v>
      </c>
      <c r="AJ173" s="81">
        <v>7859122.8753814269</v>
      </c>
      <c r="AK173" s="81">
        <v>0</v>
      </c>
      <c r="AL173" s="81">
        <v>0</v>
      </c>
      <c r="AM173" s="81">
        <v>534345.26847089618</v>
      </c>
      <c r="AN173" s="81">
        <v>0</v>
      </c>
      <c r="AO173" s="81">
        <v>0</v>
      </c>
      <c r="AP173" s="82"/>
      <c r="AQ173" s="81">
        <v>76</v>
      </c>
      <c r="AR173" s="81">
        <v>27</v>
      </c>
      <c r="AS173" s="81">
        <v>0</v>
      </c>
      <c r="AT173" s="81">
        <v>0</v>
      </c>
      <c r="AU173" s="81">
        <v>0</v>
      </c>
      <c r="AV173" s="81">
        <v>0</v>
      </c>
      <c r="AW173" s="81" t="s">
        <v>564</v>
      </c>
      <c r="AX173" s="82"/>
      <c r="AY173" s="81">
        <v>320.7</v>
      </c>
      <c r="AZ173" s="81">
        <v>805.4</v>
      </c>
      <c r="BA173" s="81">
        <v>0</v>
      </c>
      <c r="BB173" s="81">
        <v>0</v>
      </c>
      <c r="BC173" s="81">
        <v>0</v>
      </c>
      <c r="BD173" s="81">
        <v>0</v>
      </c>
      <c r="BE173" s="81" t="s">
        <v>564</v>
      </c>
      <c r="BF173" s="82"/>
      <c r="BG173" s="81">
        <v>0</v>
      </c>
      <c r="BH173" s="81">
        <v>0</v>
      </c>
      <c r="BI173" s="81">
        <v>3.536</v>
      </c>
      <c r="BJ173" s="81">
        <v>0</v>
      </c>
      <c r="BK173" s="81">
        <v>0</v>
      </c>
      <c r="BL173" s="81">
        <v>0</v>
      </c>
      <c r="BM173" s="82"/>
      <c r="BN173" s="81">
        <v>0</v>
      </c>
      <c r="BO173" s="81">
        <v>0</v>
      </c>
      <c r="BP173" s="81">
        <v>1</v>
      </c>
      <c r="BQ173" s="81">
        <v>0</v>
      </c>
      <c r="BR173" s="81">
        <v>0</v>
      </c>
      <c r="BS173" s="81">
        <v>0</v>
      </c>
      <c r="BT173"/>
      <c r="BU173" s="80">
        <v>3.536</v>
      </c>
      <c r="BV173" s="80">
        <v>0</v>
      </c>
      <c r="BW173" s="80">
        <v>0</v>
      </c>
      <c r="BX173" s="80">
        <v>0</v>
      </c>
      <c r="BY173" s="80">
        <v>0</v>
      </c>
      <c r="BZ173" s="80">
        <v>0</v>
      </c>
      <c r="CA173" s="80">
        <v>0</v>
      </c>
      <c r="CB173" s="80">
        <v>0</v>
      </c>
      <c r="CC173" s="80">
        <v>0</v>
      </c>
    </row>
    <row r="174" spans="1:81">
      <c r="A174" s="80" t="s">
        <v>1949</v>
      </c>
      <c r="B174" s="80">
        <v>133</v>
      </c>
      <c r="C174" s="80">
        <v>14</v>
      </c>
      <c r="D174" s="80">
        <v>8</v>
      </c>
      <c r="E174" s="80">
        <v>2017</v>
      </c>
      <c r="F174" s="80" t="s">
        <v>71</v>
      </c>
      <c r="G174" s="80" t="s">
        <v>1935</v>
      </c>
      <c r="H174" s="80" t="s">
        <v>1936</v>
      </c>
      <c r="I174" s="177"/>
      <c r="J174" s="81">
        <v>15.712773932927931</v>
      </c>
      <c r="K174" s="81">
        <v>0.43246419728401286</v>
      </c>
      <c r="L174" s="81">
        <v>3.8662602822148231</v>
      </c>
      <c r="M174" s="81">
        <v>3.5507124147280282</v>
      </c>
      <c r="N174" s="81">
        <v>6.6020349536572756</v>
      </c>
      <c r="O174" s="81">
        <v>3.9455383539283995</v>
      </c>
      <c r="P174" s="81">
        <v>4.5817185386499828</v>
      </c>
      <c r="Q174" s="81">
        <v>0.26268433399651953</v>
      </c>
      <c r="R174" s="81">
        <v>0</v>
      </c>
      <c r="S174" s="81">
        <v>0.33052215129174151</v>
      </c>
      <c r="T174" s="82"/>
      <c r="U174" s="81">
        <v>3507015</v>
      </c>
      <c r="V174" s="81">
        <v>193</v>
      </c>
      <c r="W174" s="81">
        <v>140</v>
      </c>
      <c r="X174" s="81">
        <v>891</v>
      </c>
      <c r="Y174" s="81">
        <v>1589</v>
      </c>
      <c r="Z174" s="81">
        <v>2359</v>
      </c>
      <c r="AA174" s="81">
        <v>949</v>
      </c>
      <c r="AB174" s="81">
        <v>3846</v>
      </c>
      <c r="AC174" s="81">
        <v>0</v>
      </c>
      <c r="AD174" s="81">
        <v>0.33052215129174151</v>
      </c>
      <c r="AE174" s="82"/>
      <c r="AF174" s="81">
        <v>23395293.12636885</v>
      </c>
      <c r="AG174" s="81">
        <v>323189.10725766531</v>
      </c>
      <c r="AH174" s="81">
        <v>828083.81778610544</v>
      </c>
      <c r="AI174" s="81">
        <v>5575441.8105214294</v>
      </c>
      <c r="AJ174" s="81">
        <v>7797507.3959939238</v>
      </c>
      <c r="AK174" s="81">
        <v>0</v>
      </c>
      <c r="AL174" s="81">
        <v>0</v>
      </c>
      <c r="AM174" s="81">
        <v>528313.02884670044</v>
      </c>
      <c r="AN174" s="81">
        <v>0</v>
      </c>
      <c r="AO174" s="81">
        <v>0</v>
      </c>
      <c r="AP174" s="82"/>
      <c r="AQ174" s="81">
        <v>83</v>
      </c>
      <c r="AR174" s="81">
        <v>30</v>
      </c>
      <c r="AS174" s="81">
        <v>0</v>
      </c>
      <c r="AT174" s="81">
        <v>0</v>
      </c>
      <c r="AU174" s="81">
        <v>0</v>
      </c>
      <c r="AV174" s="81">
        <v>0</v>
      </c>
      <c r="AW174" s="81" t="s">
        <v>564</v>
      </c>
      <c r="AX174" s="82"/>
      <c r="AY174" s="81">
        <v>364.6</v>
      </c>
      <c r="AZ174" s="81">
        <v>861.7</v>
      </c>
      <c r="BA174" s="81">
        <v>0</v>
      </c>
      <c r="BB174" s="81">
        <v>0</v>
      </c>
      <c r="BC174" s="81">
        <v>0</v>
      </c>
      <c r="BD174" s="81">
        <v>0</v>
      </c>
      <c r="BE174" s="81" t="s">
        <v>564</v>
      </c>
      <c r="BF174" s="82"/>
      <c r="BG174" s="81">
        <v>0</v>
      </c>
      <c r="BH174" s="81">
        <v>0</v>
      </c>
      <c r="BI174" s="81">
        <v>3.589</v>
      </c>
      <c r="BJ174" s="81">
        <v>0</v>
      </c>
      <c r="BK174" s="81">
        <v>0</v>
      </c>
      <c r="BL174" s="81">
        <v>0</v>
      </c>
      <c r="BM174" s="82"/>
      <c r="BN174" s="81">
        <v>0</v>
      </c>
      <c r="BO174" s="81">
        <v>0</v>
      </c>
      <c r="BP174" s="81">
        <v>1</v>
      </c>
      <c r="BQ174" s="81">
        <v>0</v>
      </c>
      <c r="BR174" s="81">
        <v>0</v>
      </c>
      <c r="BS174" s="81">
        <v>0</v>
      </c>
      <c r="BT174"/>
      <c r="BU174" s="80">
        <v>3.589</v>
      </c>
      <c r="BV174" s="80">
        <v>0</v>
      </c>
      <c r="BW174" s="80">
        <v>0</v>
      </c>
      <c r="BX174" s="80">
        <v>0</v>
      </c>
      <c r="BY174" s="80">
        <v>0</v>
      </c>
      <c r="BZ174" s="80">
        <v>0</v>
      </c>
      <c r="CA174" s="80">
        <v>0</v>
      </c>
      <c r="CB174" s="80">
        <v>0</v>
      </c>
      <c r="CC174" s="80">
        <v>0</v>
      </c>
    </row>
    <row r="175" spans="1:81">
      <c r="A175" s="80" t="s">
        <v>1950</v>
      </c>
      <c r="B175" s="80">
        <v>134</v>
      </c>
      <c r="C175" s="80">
        <v>15</v>
      </c>
      <c r="D175" s="80">
        <v>8</v>
      </c>
      <c r="E175" s="80">
        <v>2018</v>
      </c>
      <c r="F175" s="80" t="s">
        <v>93</v>
      </c>
      <c r="G175" s="80" t="s">
        <v>1935</v>
      </c>
      <c r="H175" s="80" t="s">
        <v>1936</v>
      </c>
      <c r="I175" s="177"/>
      <c r="J175" s="81">
        <v>15.800862291467055</v>
      </c>
      <c r="K175" s="81">
        <v>0.40580562371084378</v>
      </c>
      <c r="L175" s="81">
        <v>3.4661001398697762</v>
      </c>
      <c r="M175" s="81">
        <v>3.4556159107204429</v>
      </c>
      <c r="N175" s="81">
        <v>6.2739672887375972</v>
      </c>
      <c r="O175" s="81">
        <v>3.8188943476788322</v>
      </c>
      <c r="P175" s="81">
        <v>4.4883121731297422</v>
      </c>
      <c r="Q175" s="81">
        <v>0.23672267368477878</v>
      </c>
      <c r="R175" s="81">
        <v>0</v>
      </c>
      <c r="S175" s="81">
        <v>0.3416700230504412</v>
      </c>
      <c r="T175" s="82"/>
      <c r="U175" s="81">
        <v>3791486</v>
      </c>
      <c r="V175" s="81">
        <v>193</v>
      </c>
      <c r="W175" s="81">
        <v>140</v>
      </c>
      <c r="X175" s="81">
        <v>891</v>
      </c>
      <c r="Y175" s="81">
        <v>1558</v>
      </c>
      <c r="Z175" s="81">
        <v>2327</v>
      </c>
      <c r="AA175" s="81">
        <v>939</v>
      </c>
      <c r="AB175" s="81">
        <v>3735</v>
      </c>
      <c r="AC175" s="81">
        <v>0</v>
      </c>
      <c r="AD175" s="81">
        <v>0.3416700230504412</v>
      </c>
      <c r="AE175" s="82"/>
      <c r="AF175" s="81">
        <v>24184493.419028912</v>
      </c>
      <c r="AG175" s="81">
        <v>287086.93820798257</v>
      </c>
      <c r="AH175" s="81">
        <v>782478.71288576047</v>
      </c>
      <c r="AI175" s="81">
        <v>5325551.3508461667</v>
      </c>
      <c r="AJ175" s="81">
        <v>7627776.4289142732</v>
      </c>
      <c r="AK175" s="81">
        <v>0</v>
      </c>
      <c r="AL175" s="81">
        <v>0</v>
      </c>
      <c r="AM175" s="81">
        <v>514126.89850800851</v>
      </c>
      <c r="AN175" s="81">
        <v>0</v>
      </c>
      <c r="AO175" s="81">
        <v>0</v>
      </c>
      <c r="AP175" s="82"/>
      <c r="AQ175" s="81">
        <v>84</v>
      </c>
      <c r="AR175" s="81">
        <v>46</v>
      </c>
      <c r="AS175" s="81">
        <v>0</v>
      </c>
      <c r="AT175" s="81">
        <v>0</v>
      </c>
      <c r="AU175" s="81">
        <v>0</v>
      </c>
      <c r="AV175" s="81">
        <v>0</v>
      </c>
      <c r="AW175" s="81" t="s">
        <v>564</v>
      </c>
      <c r="AX175" s="82"/>
      <c r="AY175" s="81">
        <v>368.7</v>
      </c>
      <c r="AZ175" s="81">
        <v>1538</v>
      </c>
      <c r="BA175" s="81">
        <v>0</v>
      </c>
      <c r="BB175" s="81">
        <v>0</v>
      </c>
      <c r="BC175" s="81">
        <v>0</v>
      </c>
      <c r="BD175" s="81">
        <v>0</v>
      </c>
      <c r="BE175" s="81" t="s">
        <v>564</v>
      </c>
      <c r="BF175" s="82"/>
      <c r="BG175" s="81">
        <v>0</v>
      </c>
      <c r="BH175" s="81">
        <v>0</v>
      </c>
      <c r="BI175" s="81">
        <v>3.4470000000000001</v>
      </c>
      <c r="BJ175" s="81">
        <v>0</v>
      </c>
      <c r="BK175" s="81">
        <v>0</v>
      </c>
      <c r="BL175" s="81">
        <v>0</v>
      </c>
      <c r="BM175" s="82"/>
      <c r="BN175" s="81">
        <v>0</v>
      </c>
      <c r="BO175" s="81">
        <v>0</v>
      </c>
      <c r="BP175" s="81">
        <v>1</v>
      </c>
      <c r="BQ175" s="81">
        <v>0</v>
      </c>
      <c r="BR175" s="81">
        <v>0</v>
      </c>
      <c r="BS175" s="81">
        <v>0</v>
      </c>
      <c r="BT175"/>
      <c r="BU175" s="80">
        <v>3.4470000000000001</v>
      </c>
      <c r="BV175" s="80">
        <v>0</v>
      </c>
      <c r="BW175" s="80">
        <v>0</v>
      </c>
      <c r="BX175" s="80">
        <v>0</v>
      </c>
      <c r="BY175" s="80">
        <v>0</v>
      </c>
      <c r="BZ175" s="80">
        <v>0</v>
      </c>
      <c r="CA175" s="80">
        <v>0</v>
      </c>
      <c r="CB175" s="80">
        <v>0</v>
      </c>
      <c r="CC175" s="80">
        <v>0</v>
      </c>
    </row>
    <row r="176" spans="1:81">
      <c r="A176" s="80" t="s">
        <v>1951</v>
      </c>
      <c r="B176" s="80">
        <v>135</v>
      </c>
      <c r="C176" s="80">
        <v>16</v>
      </c>
      <c r="D176" s="80">
        <v>8</v>
      </c>
      <c r="E176" s="80">
        <v>2019</v>
      </c>
      <c r="F176" s="80" t="s">
        <v>73</v>
      </c>
      <c r="G176" s="80" t="s">
        <v>1935</v>
      </c>
      <c r="H176" s="80" t="s">
        <v>1936</v>
      </c>
      <c r="I176" s="177"/>
      <c r="J176" s="81">
        <v>14.246443720641278</v>
      </c>
      <c r="K176" s="81">
        <v>0.36835737016258202</v>
      </c>
      <c r="L176" s="81">
        <v>3.4849669337339799</v>
      </c>
      <c r="M176" s="81">
        <v>3.3091196172667154</v>
      </c>
      <c r="N176" s="81">
        <v>5.5650800650798438</v>
      </c>
      <c r="O176" s="81">
        <v>3.6417738941450577</v>
      </c>
      <c r="P176" s="81">
        <v>4.3824960688998207</v>
      </c>
      <c r="Q176" s="81">
        <v>0.22437316015199843</v>
      </c>
      <c r="R176" s="81">
        <v>0</v>
      </c>
      <c r="S176" s="81">
        <v>0.46038789611672915</v>
      </c>
      <c r="T176" s="82"/>
      <c r="U176" s="81">
        <v>3465205</v>
      </c>
      <c r="V176" s="81">
        <v>193</v>
      </c>
      <c r="W176" s="81">
        <v>140</v>
      </c>
      <c r="X176" s="81">
        <v>891</v>
      </c>
      <c r="Y176" s="81">
        <v>1557</v>
      </c>
      <c r="Z176" s="81">
        <v>2280</v>
      </c>
      <c r="AA176" s="81">
        <v>910</v>
      </c>
      <c r="AB176" s="81">
        <v>3636</v>
      </c>
      <c r="AC176" s="81">
        <v>0</v>
      </c>
      <c r="AD176" s="81">
        <v>0.46038789611672909</v>
      </c>
      <c r="AE176" s="82"/>
      <c r="AF176" s="81">
        <v>23140897.853488769</v>
      </c>
      <c r="AG176" s="81">
        <v>277976.20362963632</v>
      </c>
      <c r="AH176" s="81">
        <v>826494.95722484519</v>
      </c>
      <c r="AI176" s="81">
        <v>5457356.7311438126</v>
      </c>
      <c r="AJ176" s="81">
        <v>7030504.1954596778</v>
      </c>
      <c r="AK176" s="81">
        <v>0</v>
      </c>
      <c r="AL176" s="81">
        <v>0</v>
      </c>
      <c r="AM176" s="81">
        <v>495195.82820665475</v>
      </c>
      <c r="AN176" s="81">
        <v>0</v>
      </c>
      <c r="AO176" s="81">
        <v>0</v>
      </c>
      <c r="AP176" s="82"/>
      <c r="AQ176" s="81">
        <v>88</v>
      </c>
      <c r="AR176" s="81">
        <v>48</v>
      </c>
      <c r="AS176" s="81">
        <v>0</v>
      </c>
      <c r="AT176" s="81">
        <v>0</v>
      </c>
      <c r="AU176" s="81">
        <v>0</v>
      </c>
      <c r="AV176" s="81">
        <v>0</v>
      </c>
      <c r="AW176" s="81" t="s">
        <v>564</v>
      </c>
      <c r="AX176" s="82"/>
      <c r="AY176" s="81">
        <v>388.7</v>
      </c>
      <c r="AZ176" s="81">
        <v>1598.7</v>
      </c>
      <c r="BA176" s="81">
        <v>0</v>
      </c>
      <c r="BB176" s="81">
        <v>0</v>
      </c>
      <c r="BC176" s="81">
        <v>0</v>
      </c>
      <c r="BD176" s="81">
        <v>0</v>
      </c>
      <c r="BE176" s="81" t="s">
        <v>564</v>
      </c>
      <c r="BF176" s="82"/>
      <c r="BG176" s="81">
        <v>0</v>
      </c>
      <c r="BH176" s="81">
        <v>0</v>
      </c>
      <c r="BI176" s="81">
        <v>3.1669999999999998</v>
      </c>
      <c r="BJ176" s="81">
        <v>0</v>
      </c>
      <c r="BK176" s="81">
        <v>0</v>
      </c>
      <c r="BL176" s="81">
        <v>0</v>
      </c>
      <c r="BM176" s="82"/>
      <c r="BN176" s="81">
        <v>0</v>
      </c>
      <c r="BO176" s="81">
        <v>0</v>
      </c>
      <c r="BP176" s="81">
        <v>1</v>
      </c>
      <c r="BQ176" s="81">
        <v>0</v>
      </c>
      <c r="BR176" s="81">
        <v>0</v>
      </c>
      <c r="BS176" s="81">
        <v>0</v>
      </c>
      <c r="BT176"/>
      <c r="BU176" s="80">
        <v>3.1669999999999998</v>
      </c>
      <c r="BV176" s="80">
        <v>0</v>
      </c>
      <c r="BW176" s="80">
        <v>0</v>
      </c>
      <c r="BX176" s="80">
        <v>0</v>
      </c>
      <c r="BY176" s="80">
        <v>0</v>
      </c>
      <c r="BZ176" s="80">
        <v>0</v>
      </c>
      <c r="CA176" s="80">
        <v>0</v>
      </c>
      <c r="CB176" s="80">
        <v>0</v>
      </c>
      <c r="CC176" s="80">
        <v>0</v>
      </c>
    </row>
    <row r="177" spans="1:81">
      <c r="A177" s="80" t="s">
        <v>1952</v>
      </c>
      <c r="B177" s="80">
        <v>136</v>
      </c>
      <c r="C177" s="80">
        <v>17</v>
      </c>
      <c r="D177" s="80">
        <v>8</v>
      </c>
      <c r="E177" s="80">
        <v>2020</v>
      </c>
      <c r="F177" s="80" t="s">
        <v>218</v>
      </c>
      <c r="G177" s="80" t="s">
        <v>1935</v>
      </c>
      <c r="H177" s="80" t="s">
        <v>1936</v>
      </c>
      <c r="I177" s="177"/>
      <c r="J177" s="81">
        <v>9.2726536659580567</v>
      </c>
      <c r="K177" s="81">
        <v>0.3730251921804344</v>
      </c>
      <c r="L177" s="81">
        <v>1.6235333581070586</v>
      </c>
      <c r="M177" s="81">
        <v>2.7442457838765986</v>
      </c>
      <c r="N177" s="81">
        <v>5.4171986667400107</v>
      </c>
      <c r="O177" s="81">
        <v>3.1529245330186471</v>
      </c>
      <c r="P177" s="81">
        <v>4.0957094891859889</v>
      </c>
      <c r="Q177" s="81">
        <v>0.21043955748529483</v>
      </c>
      <c r="R177" s="81">
        <v>0</v>
      </c>
      <c r="S177" s="81">
        <v>0.44670053767722118</v>
      </c>
      <c r="T177" s="82"/>
      <c r="U177" s="81">
        <v>2294677</v>
      </c>
      <c r="V177" s="81">
        <v>171</v>
      </c>
      <c r="W177" s="81">
        <v>73</v>
      </c>
      <c r="X177" s="81">
        <v>821</v>
      </c>
      <c r="Y177" s="81">
        <v>1546</v>
      </c>
      <c r="Z177" s="81">
        <v>2253</v>
      </c>
      <c r="AA177" s="81">
        <v>924</v>
      </c>
      <c r="AB177" s="81">
        <v>3569</v>
      </c>
      <c r="AC177" s="81">
        <v>0</v>
      </c>
      <c r="AD177" s="81">
        <v>0.44670053767722118</v>
      </c>
      <c r="AE177" s="82"/>
      <c r="AF177" s="81">
        <v>15469761.906245621</v>
      </c>
      <c r="AG177" s="81">
        <v>268980.79676442879</v>
      </c>
      <c r="AH177" s="81">
        <v>417754.77944266947</v>
      </c>
      <c r="AI177" s="81">
        <v>4743959.114703862</v>
      </c>
      <c r="AJ177" s="81">
        <v>7054024.051664901</v>
      </c>
      <c r="AK177" s="81"/>
      <c r="AL177" s="81"/>
      <c r="AM177" s="81">
        <v>465794.15241703234</v>
      </c>
      <c r="AN177" s="81"/>
      <c r="AO177" s="81"/>
      <c r="AP177" s="82"/>
      <c r="AQ177" s="81">
        <v>90</v>
      </c>
      <c r="AR177" s="81">
        <v>48</v>
      </c>
      <c r="AS177" s="81">
        <v>0</v>
      </c>
      <c r="AT177" s="81">
        <v>1</v>
      </c>
      <c r="AU177" s="81">
        <v>0</v>
      </c>
      <c r="AV177" s="81">
        <v>0</v>
      </c>
      <c r="AW177" s="81">
        <v>0</v>
      </c>
      <c r="AX177" s="82"/>
      <c r="AY177" s="81">
        <v>402.8</v>
      </c>
      <c r="AZ177" s="81">
        <v>1598.7</v>
      </c>
      <c r="BA177" s="81">
        <v>0</v>
      </c>
      <c r="BB177" s="81">
        <v>490</v>
      </c>
      <c r="BC177" s="81">
        <v>0</v>
      </c>
      <c r="BD177" s="81">
        <v>0</v>
      </c>
      <c r="BE177" s="81">
        <v>0</v>
      </c>
      <c r="BF177" s="82"/>
      <c r="BG177" s="81">
        <v>0</v>
      </c>
      <c r="BH177" s="81">
        <v>0</v>
      </c>
      <c r="BI177" s="81">
        <v>2.7269999999999999</v>
      </c>
      <c r="BJ177" s="81">
        <v>0</v>
      </c>
      <c r="BK177" s="81">
        <v>0</v>
      </c>
      <c r="BL177" s="81">
        <v>0</v>
      </c>
      <c r="BM177" s="82"/>
      <c r="BN177" s="81">
        <v>0</v>
      </c>
      <c r="BO177" s="81">
        <v>0</v>
      </c>
      <c r="BP177" s="81">
        <v>1</v>
      </c>
      <c r="BQ177" s="81">
        <v>0</v>
      </c>
      <c r="BR177" s="81">
        <v>0</v>
      </c>
      <c r="BS177" s="81">
        <v>0</v>
      </c>
      <c r="BT177"/>
      <c r="BU177" s="80">
        <v>2.7269999999999999</v>
      </c>
      <c r="BV177" s="80">
        <v>0</v>
      </c>
      <c r="BW177" s="80">
        <v>0</v>
      </c>
      <c r="BX177" s="80">
        <v>0</v>
      </c>
      <c r="BY177" s="80">
        <v>0</v>
      </c>
      <c r="BZ177" s="80">
        <v>0</v>
      </c>
      <c r="CA177" s="80">
        <v>0</v>
      </c>
      <c r="CB177" s="80">
        <v>0</v>
      </c>
      <c r="CC177" s="80">
        <v>0</v>
      </c>
    </row>
    <row r="178" spans="1:81">
      <c r="A178" s="80" t="s">
        <v>1953</v>
      </c>
      <c r="B178" s="80">
        <v>136</v>
      </c>
      <c r="C178" s="80">
        <v>18</v>
      </c>
      <c r="D178" s="80">
        <v>8</v>
      </c>
      <c r="E178" s="80">
        <v>2021</v>
      </c>
      <c r="F178" s="80" t="s">
        <v>75</v>
      </c>
      <c r="G178" s="174" t="s">
        <v>1935</v>
      </c>
      <c r="H178" s="80" t="s">
        <v>1936</v>
      </c>
      <c r="I178" s="177"/>
      <c r="J178" s="81">
        <v>11.12229954458077</v>
      </c>
      <c r="K178" s="81">
        <v>0.40000005073137679</v>
      </c>
      <c r="L178" s="81">
        <v>2.1299475261397363</v>
      </c>
      <c r="M178" s="81">
        <v>3.4088294908707506</v>
      </c>
      <c r="N178" s="81">
        <v>5.6913012019688543</v>
      </c>
      <c r="O178" s="81">
        <v>3.0253319410105814</v>
      </c>
      <c r="P178" s="81">
        <v>4.1998497264852883</v>
      </c>
      <c r="Q178" s="81">
        <v>0.20807199911280574</v>
      </c>
      <c r="R178" s="81">
        <v>0</v>
      </c>
      <c r="S178" s="81">
        <v>0.36354372006822822</v>
      </c>
      <c r="T178" s="82"/>
      <c r="U178" s="81">
        <v>2911224</v>
      </c>
      <c r="V178" s="81">
        <v>171</v>
      </c>
      <c r="W178" s="81">
        <v>73</v>
      </c>
      <c r="X178" s="81">
        <v>821</v>
      </c>
      <c r="Y178" s="81">
        <v>1527</v>
      </c>
      <c r="Z178" s="81">
        <v>2226</v>
      </c>
      <c r="AA178" s="81">
        <v>924</v>
      </c>
      <c r="AB178" s="81">
        <v>3487</v>
      </c>
      <c r="AC178" s="81">
        <v>0</v>
      </c>
      <c r="AD178" s="81">
        <v>0.36354372006822822</v>
      </c>
      <c r="AE178" s="82"/>
      <c r="AF178" s="81">
        <v>17567059.720562149</v>
      </c>
      <c r="AG178" s="81">
        <v>276994.56797663722</v>
      </c>
      <c r="AH178" s="81">
        <v>500412.53174531873</v>
      </c>
      <c r="AI178" s="81">
        <v>5530722.9425211484</v>
      </c>
      <c r="AJ178" s="81">
        <v>7063732.1101452485</v>
      </c>
      <c r="AK178" s="81">
        <v>0</v>
      </c>
      <c r="AL178" s="81">
        <v>0</v>
      </c>
      <c r="AM178" s="81">
        <v>457717.17678580881</v>
      </c>
      <c r="AN178" s="81">
        <v>0</v>
      </c>
      <c r="AO178" s="81">
        <v>0</v>
      </c>
      <c r="AP178" s="82"/>
      <c r="AQ178" s="81">
        <v>91</v>
      </c>
      <c r="AR178" s="81">
        <v>48</v>
      </c>
      <c r="AS178" s="81">
        <v>0</v>
      </c>
      <c r="AT178" s="81">
        <v>1</v>
      </c>
      <c r="AU178" s="81">
        <v>0</v>
      </c>
      <c r="AV178" s="81">
        <v>0</v>
      </c>
      <c r="AW178" s="81"/>
      <c r="AX178" s="82"/>
      <c r="AY178" s="81">
        <v>408.7</v>
      </c>
      <c r="AZ178" s="81">
        <v>1598.7</v>
      </c>
      <c r="BA178" s="81">
        <v>0</v>
      </c>
      <c r="BB178" s="81">
        <v>490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1954</v>
      </c>
      <c r="B179" s="80">
        <v>136</v>
      </c>
      <c r="C179" s="80">
        <v>19</v>
      </c>
      <c r="D179" s="80">
        <v>8</v>
      </c>
      <c r="E179" s="80">
        <v>2022</v>
      </c>
      <c r="F179" s="80" t="s">
        <v>568</v>
      </c>
      <c r="G179" s="174" t="s">
        <v>1935</v>
      </c>
      <c r="H179" s="80" t="s">
        <v>1936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96</v>
      </c>
      <c r="AR179" s="81">
        <v>48</v>
      </c>
      <c r="AS179" s="81">
        <v>0</v>
      </c>
      <c r="AT179" s="81">
        <v>1</v>
      </c>
      <c r="AU179" s="81">
        <v>0</v>
      </c>
      <c r="AV179" s="81">
        <v>0</v>
      </c>
      <c r="AW179" s="81"/>
      <c r="AX179" s="82"/>
      <c r="AY179" s="81">
        <v>440.90000000000003</v>
      </c>
      <c r="AZ179" s="81">
        <v>1598.7</v>
      </c>
      <c r="BA179" s="81">
        <v>0</v>
      </c>
      <c r="BB179" s="81">
        <v>490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1955</v>
      </c>
      <c r="B180" s="80">
        <v>52</v>
      </c>
      <c r="C180" s="80">
        <v>1</v>
      </c>
      <c r="D180" s="80">
        <v>4</v>
      </c>
      <c r="E180" s="80">
        <v>1990</v>
      </c>
      <c r="F180" s="80" t="s">
        <v>562</v>
      </c>
      <c r="G180" s="80" t="s">
        <v>1956</v>
      </c>
      <c r="H180" s="80" t="s">
        <v>1957</v>
      </c>
      <c r="I180" s="177"/>
      <c r="J180" s="81">
        <v>12.123766182709687</v>
      </c>
      <c r="K180" s="81">
        <v>1.6316961705270729</v>
      </c>
      <c r="L180" s="81">
        <v>2.193033506302418</v>
      </c>
      <c r="M180" s="81">
        <v>2.3445763874737358</v>
      </c>
      <c r="N180" s="81">
        <v>5.5967068734280598</v>
      </c>
      <c r="O180" s="81">
        <v>5.1202045359823591</v>
      </c>
      <c r="P180" s="81">
        <v>6.9395511395064018</v>
      </c>
      <c r="Q180" s="81">
        <v>0.37550957704350296</v>
      </c>
      <c r="R180" s="81">
        <v>0</v>
      </c>
      <c r="S180" s="81">
        <v>0.37172336486957458</v>
      </c>
      <c r="T180" s="82"/>
      <c r="U180" s="81">
        <v>1013816</v>
      </c>
      <c r="V180" s="81">
        <v>438</v>
      </c>
      <c r="W180" s="81">
        <v>29</v>
      </c>
      <c r="X180" s="81">
        <v>825</v>
      </c>
      <c r="Y180" s="81">
        <v>1614</v>
      </c>
      <c r="Z180" s="81">
        <v>2106</v>
      </c>
      <c r="AA180" s="81">
        <v>1685</v>
      </c>
      <c r="AB180" s="81">
        <v>6097</v>
      </c>
      <c r="AC180" s="81">
        <v>0</v>
      </c>
      <c r="AD180" s="81">
        <v>0.37172336486957458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1958</v>
      </c>
      <c r="B181" s="80">
        <v>53</v>
      </c>
      <c r="C181" s="80">
        <v>2</v>
      </c>
      <c r="D181" s="80">
        <v>4</v>
      </c>
      <c r="E181" s="80">
        <v>2005</v>
      </c>
      <c r="F181" s="80" t="s">
        <v>565</v>
      </c>
      <c r="G181" s="80" t="s">
        <v>1956</v>
      </c>
      <c r="H181" s="80" t="s">
        <v>1957</v>
      </c>
      <c r="I181" s="177"/>
      <c r="J181" s="81">
        <v>15.1865040479641</v>
      </c>
      <c r="K181" s="81">
        <v>0.93479184820998518</v>
      </c>
      <c r="L181" s="81">
        <v>0</v>
      </c>
      <c r="M181" s="81">
        <v>3.2049995079115492</v>
      </c>
      <c r="N181" s="81">
        <v>6.3177621498584742</v>
      </c>
      <c r="O181" s="81">
        <v>6.1348912850556605</v>
      </c>
      <c r="P181" s="81">
        <v>6.9496129681032937</v>
      </c>
      <c r="Q181" s="81">
        <v>0.30064223916586463</v>
      </c>
      <c r="R181" s="81">
        <v>0</v>
      </c>
      <c r="S181" s="81">
        <v>0.40740114583372811</v>
      </c>
      <c r="T181" s="82"/>
      <c r="U181" s="81">
        <v>1326641</v>
      </c>
      <c r="V181" s="81">
        <v>340</v>
      </c>
      <c r="W181" s="81">
        <v>0</v>
      </c>
      <c r="X181" s="81">
        <v>598</v>
      </c>
      <c r="Y181" s="81">
        <v>1558</v>
      </c>
      <c r="Z181" s="81">
        <v>2920</v>
      </c>
      <c r="AA181" s="81">
        <v>1382</v>
      </c>
      <c r="AB181" s="81">
        <v>5103</v>
      </c>
      <c r="AC181" s="81">
        <v>0</v>
      </c>
      <c r="AD181" s="81">
        <v>0.40740114583372811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1959</v>
      </c>
      <c r="B182" s="80">
        <v>54</v>
      </c>
      <c r="C182" s="80">
        <v>3</v>
      </c>
      <c r="D182" s="80">
        <v>4</v>
      </c>
      <c r="E182" s="80">
        <v>2006</v>
      </c>
      <c r="F182" s="80" t="s">
        <v>566</v>
      </c>
      <c r="G182" s="80" t="s">
        <v>1956</v>
      </c>
      <c r="H182" s="80" t="s">
        <v>1957</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1960</v>
      </c>
      <c r="B183" s="80">
        <v>55</v>
      </c>
      <c r="C183" s="80">
        <v>4</v>
      </c>
      <c r="D183" s="80">
        <v>4</v>
      </c>
      <c r="E183" s="80">
        <v>2007</v>
      </c>
      <c r="F183" s="80" t="s">
        <v>567</v>
      </c>
      <c r="G183" s="80" t="s">
        <v>1956</v>
      </c>
      <c r="H183" s="80" t="s">
        <v>1957</v>
      </c>
      <c r="I183" s="177"/>
      <c r="J183" s="81">
        <v>15.63191080191555</v>
      </c>
      <c r="K183" s="81">
        <v>0.77246018171277708</v>
      </c>
      <c r="L183" s="81">
        <v>0.29742297152675717</v>
      </c>
      <c r="M183" s="81">
        <v>3.3032362477873756</v>
      </c>
      <c r="N183" s="81">
        <v>6.6379123463759777</v>
      </c>
      <c r="O183" s="81">
        <v>5.8812677548515451</v>
      </c>
      <c r="P183" s="81">
        <v>6.9397354167169985</v>
      </c>
      <c r="Q183" s="81">
        <v>0.30704144481560791</v>
      </c>
      <c r="R183" s="81">
        <v>0</v>
      </c>
      <c r="S183" s="81">
        <v>0.40019721758213767</v>
      </c>
      <c r="T183" s="82"/>
      <c r="U183" s="81">
        <v>1677551</v>
      </c>
      <c r="V183" s="81">
        <v>277</v>
      </c>
      <c r="W183" s="81">
        <v>5</v>
      </c>
      <c r="X183" s="81">
        <v>740</v>
      </c>
      <c r="Y183" s="81">
        <v>1547</v>
      </c>
      <c r="Z183" s="81">
        <v>2910</v>
      </c>
      <c r="AA183" s="81">
        <v>1359</v>
      </c>
      <c r="AB183" s="81">
        <v>4936</v>
      </c>
      <c r="AC183" s="81">
        <v>0</v>
      </c>
      <c r="AD183" s="81">
        <v>0.40019721758213767</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1961</v>
      </c>
      <c r="B184" s="80">
        <v>56</v>
      </c>
      <c r="C184" s="80">
        <v>5</v>
      </c>
      <c r="D184" s="80">
        <v>4</v>
      </c>
      <c r="E184" s="80">
        <v>2008</v>
      </c>
      <c r="F184" s="80" t="s">
        <v>84</v>
      </c>
      <c r="G184" s="80" t="s">
        <v>1956</v>
      </c>
      <c r="H184" s="80" t="s">
        <v>1957</v>
      </c>
      <c r="I184" s="177"/>
      <c r="J184" s="81">
        <v>17.293182491695262</v>
      </c>
      <c r="K184" s="81">
        <v>0.57485070315098197</v>
      </c>
      <c r="L184" s="81">
        <v>0.2573605089167223</v>
      </c>
      <c r="M184" s="81">
        <v>3.4999832648054481</v>
      </c>
      <c r="N184" s="81">
        <v>6.8354835788029824</v>
      </c>
      <c r="O184" s="81">
        <v>5.6837974783291321</v>
      </c>
      <c r="P184" s="81">
        <v>6.7737054253025981</v>
      </c>
      <c r="Q184" s="81">
        <v>0.29650855723054126</v>
      </c>
      <c r="R184" s="81">
        <v>0</v>
      </c>
      <c r="S184" s="81">
        <v>0.42326021246256618</v>
      </c>
      <c r="T184" s="82"/>
      <c r="U184" s="81">
        <v>2014832</v>
      </c>
      <c r="V184" s="81">
        <v>277</v>
      </c>
      <c r="W184" s="81">
        <v>5</v>
      </c>
      <c r="X184" s="81">
        <v>740</v>
      </c>
      <c r="Y184" s="81">
        <v>1541</v>
      </c>
      <c r="Z184" s="81">
        <v>2911</v>
      </c>
      <c r="AA184" s="81">
        <v>1328</v>
      </c>
      <c r="AB184" s="81">
        <v>4845</v>
      </c>
      <c r="AC184" s="81">
        <v>0</v>
      </c>
      <c r="AD184" s="81">
        <v>0.42326021246256618</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1962</v>
      </c>
      <c r="B185" s="80">
        <v>57</v>
      </c>
      <c r="C185" s="80">
        <v>6</v>
      </c>
      <c r="D185" s="80">
        <v>4</v>
      </c>
      <c r="E185" s="80">
        <v>2009</v>
      </c>
      <c r="F185" s="80" t="s">
        <v>85</v>
      </c>
      <c r="G185" s="80" t="s">
        <v>1956</v>
      </c>
      <c r="H185" s="80" t="s">
        <v>1957</v>
      </c>
      <c r="I185" s="177"/>
      <c r="J185" s="81">
        <v>8.739365670868052</v>
      </c>
      <c r="K185" s="81">
        <v>0.46575775396818336</v>
      </c>
      <c r="L185" s="81">
        <v>2.1329684413049201</v>
      </c>
      <c r="M185" s="81">
        <v>3.0687346718432029</v>
      </c>
      <c r="N185" s="81">
        <v>6.2275411215420684</v>
      </c>
      <c r="O185" s="81">
        <v>5.6634256696212226</v>
      </c>
      <c r="P185" s="81">
        <v>6.2950348649061585</v>
      </c>
      <c r="Q185" s="81">
        <v>0.27662504278599681</v>
      </c>
      <c r="R185" s="81">
        <v>0</v>
      </c>
      <c r="S185" s="81">
        <v>0.38561504109818434</v>
      </c>
      <c r="T185" s="82"/>
      <c r="U185" s="81">
        <v>884437</v>
      </c>
      <c r="V185" s="81">
        <v>220</v>
      </c>
      <c r="W185" s="81">
        <v>55</v>
      </c>
      <c r="X185" s="81">
        <v>665</v>
      </c>
      <c r="Y185" s="81">
        <v>1526</v>
      </c>
      <c r="Z185" s="81">
        <v>2863</v>
      </c>
      <c r="AA185" s="81">
        <v>1267</v>
      </c>
      <c r="AB185" s="81">
        <v>4745</v>
      </c>
      <c r="AC185" s="81">
        <v>0</v>
      </c>
      <c r="AD185" s="81">
        <v>0.38561504109818434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1963</v>
      </c>
      <c r="B186" s="80">
        <v>58</v>
      </c>
      <c r="C186" s="80">
        <v>7</v>
      </c>
      <c r="D186" s="80">
        <v>4</v>
      </c>
      <c r="E186" s="80">
        <v>2010</v>
      </c>
      <c r="F186" s="80" t="s">
        <v>86</v>
      </c>
      <c r="G186" s="80" t="s">
        <v>1956</v>
      </c>
      <c r="H186" s="80" t="s">
        <v>1957</v>
      </c>
      <c r="I186" s="177"/>
      <c r="J186" s="81">
        <v>5.1634707353665998</v>
      </c>
      <c r="K186" s="81">
        <v>0.49297419803200077</v>
      </c>
      <c r="L186" s="81">
        <v>2.5402492748099315</v>
      </c>
      <c r="M186" s="81">
        <v>3.1376013605394624</v>
      </c>
      <c r="N186" s="81">
        <v>6.9281333230978781</v>
      </c>
      <c r="O186" s="81">
        <v>5.5781607611137733</v>
      </c>
      <c r="P186" s="81">
        <v>6.2932088896020852</v>
      </c>
      <c r="Q186" s="81">
        <v>0.28303360469649985</v>
      </c>
      <c r="R186" s="81">
        <v>0</v>
      </c>
      <c r="S186" s="81">
        <v>0.48298994397984302</v>
      </c>
      <c r="T186" s="82"/>
      <c r="U186" s="81">
        <v>490234</v>
      </c>
      <c r="V186" s="81">
        <v>220</v>
      </c>
      <c r="W186" s="81">
        <v>55</v>
      </c>
      <c r="X186" s="81">
        <v>665</v>
      </c>
      <c r="Y186" s="81">
        <v>1516</v>
      </c>
      <c r="Z186" s="81">
        <v>2833</v>
      </c>
      <c r="AA186" s="81">
        <v>1235</v>
      </c>
      <c r="AB186" s="81">
        <v>4652</v>
      </c>
      <c r="AC186" s="81">
        <v>0</v>
      </c>
      <c r="AD186" s="81">
        <v>0.48298994397984302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1964</v>
      </c>
      <c r="B187" s="80">
        <v>59</v>
      </c>
      <c r="C187" s="80">
        <v>8</v>
      </c>
      <c r="D187" s="80">
        <v>4</v>
      </c>
      <c r="E187" s="80">
        <v>2011</v>
      </c>
      <c r="F187" s="80" t="s">
        <v>87</v>
      </c>
      <c r="G187" s="80" t="s">
        <v>1956</v>
      </c>
      <c r="H187" s="80" t="s">
        <v>1957</v>
      </c>
      <c r="I187" s="177"/>
      <c r="J187" s="81">
        <v>5.6403213886503609</v>
      </c>
      <c r="K187" s="81">
        <v>0.64264915928192223</v>
      </c>
      <c r="L187" s="81">
        <v>2.1411390126002594</v>
      </c>
      <c r="M187" s="81">
        <v>3.591707521891546</v>
      </c>
      <c r="N187" s="81">
        <v>6.7698449727299606</v>
      </c>
      <c r="O187" s="81">
        <v>5.4653333557435122</v>
      </c>
      <c r="P187" s="81">
        <v>5.8144375430854405</v>
      </c>
      <c r="Q187" s="81">
        <v>0.31713580896956928</v>
      </c>
      <c r="R187" s="81">
        <v>0</v>
      </c>
      <c r="S187" s="81">
        <v>0.5571535171321419</v>
      </c>
      <c r="T187" s="82"/>
      <c r="U187" s="81">
        <v>532339</v>
      </c>
      <c r="V187" s="81">
        <v>220</v>
      </c>
      <c r="W187" s="81">
        <v>55</v>
      </c>
      <c r="X187" s="81">
        <v>665</v>
      </c>
      <c r="Y187" s="81">
        <v>1498</v>
      </c>
      <c r="Z187" s="81">
        <v>2836</v>
      </c>
      <c r="AA187" s="81">
        <v>1175</v>
      </c>
      <c r="AB187" s="81">
        <v>4519</v>
      </c>
      <c r="AC187" s="81">
        <v>0</v>
      </c>
      <c r="AD187" s="81">
        <v>0.5571535171321419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1965</v>
      </c>
      <c r="B188" s="80">
        <v>60</v>
      </c>
      <c r="C188" s="80">
        <v>9</v>
      </c>
      <c r="D188" s="80">
        <v>4</v>
      </c>
      <c r="E188" s="80">
        <v>2012</v>
      </c>
      <c r="F188" s="80" t="s">
        <v>88</v>
      </c>
      <c r="G188" s="80" t="s">
        <v>1956</v>
      </c>
      <c r="H188" s="80" t="s">
        <v>1957</v>
      </c>
      <c r="I188" s="177"/>
      <c r="J188" s="81">
        <v>4.9620714681107119</v>
      </c>
      <c r="K188" s="81">
        <v>0.58005748261150336</v>
      </c>
      <c r="L188" s="81">
        <v>2.0802837743931732</v>
      </c>
      <c r="M188" s="81">
        <v>3.4912115424375871</v>
      </c>
      <c r="N188" s="81">
        <v>6.5442263532039675</v>
      </c>
      <c r="O188" s="81">
        <v>5.3267274734920722</v>
      </c>
      <c r="P188" s="81">
        <v>5.6136187309003587</v>
      </c>
      <c r="Q188" s="81">
        <v>0.33807947596753707</v>
      </c>
      <c r="R188" s="81">
        <v>0</v>
      </c>
      <c r="S188" s="81">
        <v>0.5557266649147673</v>
      </c>
      <c r="T188" s="82"/>
      <c r="U188" s="81">
        <v>506402</v>
      </c>
      <c r="V188" s="81">
        <v>220</v>
      </c>
      <c r="W188" s="81">
        <v>55</v>
      </c>
      <c r="X188" s="81">
        <v>665</v>
      </c>
      <c r="Y188" s="81">
        <v>1506</v>
      </c>
      <c r="Z188" s="81">
        <v>2786</v>
      </c>
      <c r="AA188" s="81">
        <v>1128</v>
      </c>
      <c r="AB188" s="81">
        <v>4434</v>
      </c>
      <c r="AC188" s="81">
        <v>0</v>
      </c>
      <c r="AD188" s="81">
        <v>0.5557266649147673</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1966</v>
      </c>
      <c r="B189" s="80">
        <v>61</v>
      </c>
      <c r="C189" s="80">
        <v>10</v>
      </c>
      <c r="D189" s="80">
        <v>4</v>
      </c>
      <c r="E189" s="80">
        <v>2013</v>
      </c>
      <c r="F189" s="80" t="s">
        <v>89</v>
      </c>
      <c r="G189" s="80" t="s">
        <v>1956</v>
      </c>
      <c r="H189" s="80" t="s">
        <v>1957</v>
      </c>
      <c r="I189" s="177"/>
      <c r="J189" s="81">
        <v>5.4945039157813307</v>
      </c>
      <c r="K189" s="81">
        <v>0.46830183652986074</v>
      </c>
      <c r="L189" s="81">
        <v>2.0167801007246471</v>
      </c>
      <c r="M189" s="81">
        <v>3.5589084447168542</v>
      </c>
      <c r="N189" s="81">
        <v>6.1755668612168693</v>
      </c>
      <c r="O189" s="81">
        <v>5.1466500388494367</v>
      </c>
      <c r="P189" s="81">
        <v>5.579821241900448</v>
      </c>
      <c r="Q189" s="81">
        <v>0.3364995379941198</v>
      </c>
      <c r="R189" s="81">
        <v>0</v>
      </c>
      <c r="S189" s="81">
        <v>0.78464392616695111</v>
      </c>
      <c r="T189" s="82"/>
      <c r="U189" s="81">
        <v>492258</v>
      </c>
      <c r="V189" s="81">
        <v>220</v>
      </c>
      <c r="W189" s="81">
        <v>55</v>
      </c>
      <c r="X189" s="81">
        <v>665</v>
      </c>
      <c r="Y189" s="81">
        <v>1518</v>
      </c>
      <c r="Z189" s="81">
        <v>2812</v>
      </c>
      <c r="AA189" s="81">
        <v>1117</v>
      </c>
      <c r="AB189" s="81">
        <v>4350</v>
      </c>
      <c r="AC189" s="81">
        <v>0</v>
      </c>
      <c r="AD189" s="81">
        <v>0.78464392616695111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1967</v>
      </c>
      <c r="B190" s="80">
        <v>62</v>
      </c>
      <c r="C190" s="80">
        <v>11</v>
      </c>
      <c r="D190" s="80">
        <v>4</v>
      </c>
      <c r="E190" s="80">
        <v>2014</v>
      </c>
      <c r="F190" s="80" t="s">
        <v>90</v>
      </c>
      <c r="G190" s="80" t="s">
        <v>1956</v>
      </c>
      <c r="H190" s="80" t="s">
        <v>1957</v>
      </c>
      <c r="I190" s="177"/>
      <c r="J190" s="81">
        <v>4.5869549199802488</v>
      </c>
      <c r="K190" s="81">
        <v>0.45871986562412242</v>
      </c>
      <c r="L190" s="81">
        <v>0.84381201742761891</v>
      </c>
      <c r="M190" s="81">
        <v>3.3254471959166918</v>
      </c>
      <c r="N190" s="81">
        <v>6.0088406770179867</v>
      </c>
      <c r="O190" s="81">
        <v>4.7997378577469014</v>
      </c>
      <c r="P190" s="81">
        <v>5.4481593257117895</v>
      </c>
      <c r="Q190" s="81">
        <v>0.31513725304541645</v>
      </c>
      <c r="R190" s="81">
        <v>0</v>
      </c>
      <c r="S190" s="81">
        <v>0.81336539039789768</v>
      </c>
      <c r="T190" s="82"/>
      <c r="U190" s="81">
        <v>498235</v>
      </c>
      <c r="V190" s="81">
        <v>185</v>
      </c>
      <c r="W190" s="81">
        <v>29</v>
      </c>
      <c r="X190" s="81">
        <v>665</v>
      </c>
      <c r="Y190" s="81">
        <v>1497</v>
      </c>
      <c r="Z190" s="81">
        <v>2762</v>
      </c>
      <c r="AA190" s="81">
        <v>1085</v>
      </c>
      <c r="AB190" s="81">
        <v>4246</v>
      </c>
      <c r="AC190" s="81">
        <v>0</v>
      </c>
      <c r="AD190" s="81">
        <v>0.81336539039789768</v>
      </c>
      <c r="AE190" s="82"/>
      <c r="AF190" s="81">
        <v>5017553.0720000323</v>
      </c>
      <c r="AG190" s="81">
        <v>374775.88175515743</v>
      </c>
      <c r="AH190" s="81">
        <v>203962.5276267617</v>
      </c>
      <c r="AI190" s="81">
        <v>4351520.5904955147</v>
      </c>
      <c r="AJ190" s="81">
        <v>8244910.6015276797</v>
      </c>
      <c r="AK190" s="81">
        <v>0</v>
      </c>
      <c r="AL190" s="81">
        <v>0</v>
      </c>
      <c r="AM190" s="81">
        <v>582912.35110924789</v>
      </c>
      <c r="AN190" s="81">
        <v>0</v>
      </c>
      <c r="AO190" s="81">
        <v>0</v>
      </c>
      <c r="AP190" s="82"/>
      <c r="AQ190" s="81">
        <v>43</v>
      </c>
      <c r="AR190" s="81">
        <v>26</v>
      </c>
      <c r="AS190" s="81">
        <v>0</v>
      </c>
      <c r="AT190" s="81">
        <v>0</v>
      </c>
      <c r="AU190" s="81">
        <v>0</v>
      </c>
      <c r="AV190" s="81">
        <v>0</v>
      </c>
      <c r="AW190" s="81" t="s">
        <v>564</v>
      </c>
      <c r="AX190" s="82"/>
      <c r="AY190" s="81">
        <v>183</v>
      </c>
      <c r="AZ190" s="81">
        <v>1873.6</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1968</v>
      </c>
      <c r="B191" s="80">
        <v>63</v>
      </c>
      <c r="C191" s="80">
        <v>12</v>
      </c>
      <c r="D191" s="80">
        <v>4</v>
      </c>
      <c r="E191" s="80">
        <v>2015</v>
      </c>
      <c r="F191" s="80" t="s">
        <v>91</v>
      </c>
      <c r="G191" s="80" t="s">
        <v>1956</v>
      </c>
      <c r="H191" s="80" t="s">
        <v>1957</v>
      </c>
      <c r="I191" s="177"/>
      <c r="J191" s="81">
        <v>4.760833408733208</v>
      </c>
      <c r="K191" s="81">
        <v>0.45176132958758497</v>
      </c>
      <c r="L191" s="81">
        <v>0.75295304076064773</v>
      </c>
      <c r="M191" s="81">
        <v>4.3377915965067384</v>
      </c>
      <c r="N191" s="81">
        <v>5.6350876396763345</v>
      </c>
      <c r="O191" s="81">
        <v>4.6799235377659452</v>
      </c>
      <c r="P191" s="81">
        <v>5.3519401113164378</v>
      </c>
      <c r="Q191" s="81">
        <v>0.30043874422001299</v>
      </c>
      <c r="R191" s="81">
        <v>0</v>
      </c>
      <c r="S191" s="81">
        <v>0.67607911340662286</v>
      </c>
      <c r="T191" s="82"/>
      <c r="U191" s="81">
        <v>559391</v>
      </c>
      <c r="V191" s="81">
        <v>185</v>
      </c>
      <c r="W191" s="81">
        <v>29</v>
      </c>
      <c r="X191" s="81">
        <v>665</v>
      </c>
      <c r="Y191" s="81">
        <v>1477</v>
      </c>
      <c r="Z191" s="81">
        <v>2719</v>
      </c>
      <c r="AA191" s="81">
        <v>1065</v>
      </c>
      <c r="AB191" s="81">
        <v>4135</v>
      </c>
      <c r="AC191" s="81">
        <v>0</v>
      </c>
      <c r="AD191" s="81">
        <v>0.67607911340662286</v>
      </c>
      <c r="AE191" s="82"/>
      <c r="AF191" s="81">
        <v>5361313.9263526425</v>
      </c>
      <c r="AG191" s="81">
        <v>346865.23013112758</v>
      </c>
      <c r="AH191" s="81">
        <v>156534.03449584611</v>
      </c>
      <c r="AI191" s="81">
        <v>4278716.9363501109</v>
      </c>
      <c r="AJ191" s="81">
        <v>8264054.5577198453</v>
      </c>
      <c r="AK191" s="81">
        <v>0</v>
      </c>
      <c r="AL191" s="81">
        <v>0</v>
      </c>
      <c r="AM191" s="81">
        <v>566684.40432738315</v>
      </c>
      <c r="AN191" s="81">
        <v>0</v>
      </c>
      <c r="AO191" s="81">
        <v>0</v>
      </c>
      <c r="AP191" s="82"/>
      <c r="AQ191" s="81">
        <v>46</v>
      </c>
      <c r="AR191" s="81">
        <v>41</v>
      </c>
      <c r="AS191" s="81">
        <v>0</v>
      </c>
      <c r="AT191" s="81">
        <v>0</v>
      </c>
      <c r="AU191" s="81">
        <v>0</v>
      </c>
      <c r="AV191" s="81">
        <v>0</v>
      </c>
      <c r="AW191" s="81" t="s">
        <v>564</v>
      </c>
      <c r="AX191" s="82"/>
      <c r="AY191" s="81">
        <v>198.3</v>
      </c>
      <c r="AZ191" s="81">
        <v>2396.8000000000002</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1969</v>
      </c>
      <c r="B192" s="80">
        <v>64</v>
      </c>
      <c r="C192" s="80">
        <v>13</v>
      </c>
      <c r="D192" s="80">
        <v>4</v>
      </c>
      <c r="E192" s="80">
        <v>2016</v>
      </c>
      <c r="F192" s="80" t="s">
        <v>92</v>
      </c>
      <c r="G192" s="80" t="s">
        <v>1956</v>
      </c>
      <c r="H192" s="80" t="s">
        <v>1957</v>
      </c>
      <c r="I192" s="177"/>
      <c r="J192" s="81">
        <v>4.2827267991426563</v>
      </c>
      <c r="K192" s="81">
        <v>0.44913324244431102</v>
      </c>
      <c r="L192" s="81">
        <v>0.71570570350391494</v>
      </c>
      <c r="M192" s="81">
        <v>2.8864132046218609</v>
      </c>
      <c r="N192" s="81">
        <v>5.4791661551787625</v>
      </c>
      <c r="O192" s="81">
        <v>4.5380785502841743</v>
      </c>
      <c r="P192" s="81">
        <v>5.20369119137903</v>
      </c>
      <c r="Q192" s="81">
        <v>0.28521212846357397</v>
      </c>
      <c r="R192" s="81">
        <v>0</v>
      </c>
      <c r="S192" s="81">
        <v>0.72225194599041675</v>
      </c>
      <c r="T192" s="82"/>
      <c r="U192" s="81">
        <v>495178</v>
      </c>
      <c r="V192" s="81">
        <v>185</v>
      </c>
      <c r="W192" s="81">
        <v>29</v>
      </c>
      <c r="X192" s="81">
        <v>665</v>
      </c>
      <c r="Y192" s="81">
        <v>1463</v>
      </c>
      <c r="Z192" s="81">
        <v>2669</v>
      </c>
      <c r="AA192" s="81">
        <v>1071</v>
      </c>
      <c r="AB192" s="81">
        <v>4038</v>
      </c>
      <c r="AC192" s="81">
        <v>0</v>
      </c>
      <c r="AD192" s="81">
        <v>0.72225194599041675</v>
      </c>
      <c r="AE192" s="82"/>
      <c r="AF192" s="81">
        <v>4940943.6808596645</v>
      </c>
      <c r="AG192" s="81">
        <v>332418.72606734338</v>
      </c>
      <c r="AH192" s="81">
        <v>114228.0744261426</v>
      </c>
      <c r="AI192" s="81">
        <v>4251524.0887933392</v>
      </c>
      <c r="AJ192" s="81">
        <v>8182945.8990723304</v>
      </c>
      <c r="AK192" s="81">
        <v>0</v>
      </c>
      <c r="AL192" s="81">
        <v>0</v>
      </c>
      <c r="AM192" s="81">
        <v>553820.89170571847</v>
      </c>
      <c r="AN192" s="81">
        <v>0</v>
      </c>
      <c r="AO192" s="81">
        <v>0</v>
      </c>
      <c r="AP192" s="82"/>
      <c r="AQ192" s="81">
        <v>50</v>
      </c>
      <c r="AR192" s="81">
        <v>51</v>
      </c>
      <c r="AS192" s="81">
        <v>0</v>
      </c>
      <c r="AT192" s="81">
        <v>0</v>
      </c>
      <c r="AU192" s="81">
        <v>0</v>
      </c>
      <c r="AV192" s="81">
        <v>0</v>
      </c>
      <c r="AW192" s="81" t="s">
        <v>564</v>
      </c>
      <c r="AX192" s="82"/>
      <c r="AY192" s="81">
        <v>216.9</v>
      </c>
      <c r="AZ192" s="81">
        <v>2663.2</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1970</v>
      </c>
      <c r="B193" s="80">
        <v>65</v>
      </c>
      <c r="C193" s="80">
        <v>14</v>
      </c>
      <c r="D193" s="80">
        <v>4</v>
      </c>
      <c r="E193" s="80">
        <v>2017</v>
      </c>
      <c r="F193" s="80" t="s">
        <v>71</v>
      </c>
      <c r="G193" s="80" t="s">
        <v>1956</v>
      </c>
      <c r="H193" s="80" t="s">
        <v>1957</v>
      </c>
      <c r="I193" s="177"/>
      <c r="J193" s="81">
        <v>4.9461250862343613</v>
      </c>
      <c r="K193" s="81">
        <v>0.4470951411785718</v>
      </c>
      <c r="L193" s="81">
        <v>0.76832549711595521</v>
      </c>
      <c r="M193" s="81">
        <v>2.55588615426162</v>
      </c>
      <c r="N193" s="81">
        <v>5.2292604841635386</v>
      </c>
      <c r="O193" s="81">
        <v>4.4422848105272692</v>
      </c>
      <c r="P193" s="81">
        <v>5.0017496375567783</v>
      </c>
      <c r="Q193" s="81">
        <v>0.26767028209369736</v>
      </c>
      <c r="R193" s="81">
        <v>0</v>
      </c>
      <c r="S193" s="81">
        <v>0.48967173154870725</v>
      </c>
      <c r="T193" s="82"/>
      <c r="U193" s="81">
        <v>581779</v>
      </c>
      <c r="V193" s="81">
        <v>185</v>
      </c>
      <c r="W193" s="81">
        <v>29</v>
      </c>
      <c r="X193" s="81">
        <v>665</v>
      </c>
      <c r="Y193" s="81">
        <v>1445</v>
      </c>
      <c r="Z193" s="81">
        <v>2656</v>
      </c>
      <c r="AA193" s="81">
        <v>1036</v>
      </c>
      <c r="AB193" s="81">
        <v>3919</v>
      </c>
      <c r="AC193" s="81">
        <v>0</v>
      </c>
      <c r="AD193" s="81">
        <v>0.48967173154870719</v>
      </c>
      <c r="AE193" s="82"/>
      <c r="AF193" s="81">
        <v>5783449.4328012345</v>
      </c>
      <c r="AG193" s="81">
        <v>334561.91987563908</v>
      </c>
      <c r="AH193" s="81">
        <v>157410.17701216441</v>
      </c>
      <c r="AI193" s="81">
        <v>4014383.5503767082</v>
      </c>
      <c r="AJ193" s="81">
        <v>7437374.1614485737</v>
      </c>
      <c r="AK193" s="81">
        <v>0</v>
      </c>
      <c r="AL193" s="81">
        <v>0</v>
      </c>
      <c r="AM193" s="81">
        <v>538340.81124550663</v>
      </c>
      <c r="AN193" s="81">
        <v>0</v>
      </c>
      <c r="AO193" s="81">
        <v>0</v>
      </c>
      <c r="AP193" s="82"/>
      <c r="AQ193" s="81">
        <v>50</v>
      </c>
      <c r="AR193" s="81">
        <v>67</v>
      </c>
      <c r="AS193" s="81">
        <v>0</v>
      </c>
      <c r="AT193" s="81">
        <v>0</v>
      </c>
      <c r="AU193" s="81">
        <v>0</v>
      </c>
      <c r="AV193" s="81">
        <v>0</v>
      </c>
      <c r="AW193" s="81" t="s">
        <v>564</v>
      </c>
      <c r="AX193" s="82"/>
      <c r="AY193" s="81">
        <v>216.9</v>
      </c>
      <c r="AZ193" s="81">
        <v>3324.8</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1971</v>
      </c>
      <c r="B194" s="80">
        <v>66</v>
      </c>
      <c r="C194" s="80">
        <v>15</v>
      </c>
      <c r="D194" s="80">
        <v>4</v>
      </c>
      <c r="E194" s="80">
        <v>2018</v>
      </c>
      <c r="F194" s="80" t="s">
        <v>93</v>
      </c>
      <c r="G194" s="80" t="s">
        <v>1956</v>
      </c>
      <c r="H194" s="80" t="s">
        <v>1957</v>
      </c>
      <c r="I194" s="177"/>
      <c r="J194" s="81">
        <v>4.4669025097576807</v>
      </c>
      <c r="K194" s="81">
        <v>0.42116110514716693</v>
      </c>
      <c r="L194" s="81">
        <v>0.68066564680393049</v>
      </c>
      <c r="M194" s="81">
        <v>2.6427339644328076</v>
      </c>
      <c r="N194" s="81">
        <v>4.6651964428577086</v>
      </c>
      <c r="O194" s="81">
        <v>4.2652799353748545</v>
      </c>
      <c r="P194" s="81">
        <v>4.9185018382859473</v>
      </c>
      <c r="Q194" s="81">
        <v>0.24077896581753006</v>
      </c>
      <c r="R194" s="81">
        <v>0</v>
      </c>
      <c r="S194" s="81">
        <v>0.48669136170727051</v>
      </c>
      <c r="T194" s="82"/>
      <c r="U194" s="81">
        <v>560323</v>
      </c>
      <c r="V194" s="81">
        <v>185</v>
      </c>
      <c r="W194" s="81">
        <v>29</v>
      </c>
      <c r="X194" s="81">
        <v>665</v>
      </c>
      <c r="Y194" s="81">
        <v>1436</v>
      </c>
      <c r="Z194" s="81">
        <v>2599</v>
      </c>
      <c r="AA194" s="81">
        <v>1029</v>
      </c>
      <c r="AB194" s="81">
        <v>3799</v>
      </c>
      <c r="AC194" s="81">
        <v>0</v>
      </c>
      <c r="AD194" s="81">
        <v>0.48669136170727051</v>
      </c>
      <c r="AE194" s="82"/>
      <c r="AF194" s="81">
        <v>5304501.9572118446</v>
      </c>
      <c r="AG194" s="81">
        <v>298533.53972277121</v>
      </c>
      <c r="AH194" s="81">
        <v>148326.90718098471</v>
      </c>
      <c r="AI194" s="81">
        <v>4088338.1668916289</v>
      </c>
      <c r="AJ194" s="81">
        <v>6811451.5851798756</v>
      </c>
      <c r="AK194" s="81">
        <v>0</v>
      </c>
      <c r="AL194" s="81">
        <v>0</v>
      </c>
      <c r="AM194" s="81">
        <v>522936.56959355401</v>
      </c>
      <c r="AN194" s="81">
        <v>0</v>
      </c>
      <c r="AO194" s="81">
        <v>0</v>
      </c>
      <c r="AP194" s="82"/>
      <c r="AQ194" s="81">
        <v>52</v>
      </c>
      <c r="AR194" s="81">
        <v>78</v>
      </c>
      <c r="AS194" s="81">
        <v>0</v>
      </c>
      <c r="AT194" s="81">
        <v>0</v>
      </c>
      <c r="AU194" s="81">
        <v>0</v>
      </c>
      <c r="AV194" s="81">
        <v>0</v>
      </c>
      <c r="AW194" s="81" t="s">
        <v>564</v>
      </c>
      <c r="AX194" s="82"/>
      <c r="AY194" s="81">
        <v>225.7</v>
      </c>
      <c r="AZ194" s="81">
        <v>3773</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1972</v>
      </c>
      <c r="B195" s="80">
        <v>67</v>
      </c>
      <c r="C195" s="80">
        <v>16</v>
      </c>
      <c r="D195" s="80">
        <v>4</v>
      </c>
      <c r="E195" s="80">
        <v>2019</v>
      </c>
      <c r="F195" s="80" t="s">
        <v>73</v>
      </c>
      <c r="G195" s="80" t="s">
        <v>1956</v>
      </c>
      <c r="H195" s="80" t="s">
        <v>1957</v>
      </c>
      <c r="I195" s="177"/>
      <c r="J195" s="81">
        <v>4.6093289622486546</v>
      </c>
      <c r="K195" s="81">
        <v>0.38291888074879615</v>
      </c>
      <c r="L195" s="81">
        <v>0.68376611553685629</v>
      </c>
      <c r="M195" s="81">
        <v>2.7134909682160258</v>
      </c>
      <c r="N195" s="81">
        <v>4.4381293233963328</v>
      </c>
      <c r="O195" s="81">
        <v>4.0969956309131899</v>
      </c>
      <c r="P195" s="81">
        <v>4.7918500973135405</v>
      </c>
      <c r="Q195" s="81">
        <v>0.22961840729526575</v>
      </c>
      <c r="R195" s="81">
        <v>0</v>
      </c>
      <c r="S195" s="81">
        <v>0.49626090988431021</v>
      </c>
      <c r="T195" s="82"/>
      <c r="U195" s="81">
        <v>607742</v>
      </c>
      <c r="V195" s="81">
        <v>185</v>
      </c>
      <c r="W195" s="81">
        <v>29</v>
      </c>
      <c r="X195" s="81">
        <v>665</v>
      </c>
      <c r="Y195" s="81">
        <v>1438</v>
      </c>
      <c r="Z195" s="81">
        <v>2565</v>
      </c>
      <c r="AA195" s="81">
        <v>995</v>
      </c>
      <c r="AB195" s="81">
        <v>3721</v>
      </c>
      <c r="AC195" s="81">
        <v>0</v>
      </c>
      <c r="AD195" s="81">
        <v>0.49626090988431021</v>
      </c>
      <c r="AE195" s="82"/>
      <c r="AF195" s="81">
        <v>5787800.4778694008</v>
      </c>
      <c r="AG195" s="81">
        <v>289738.41336280189</v>
      </c>
      <c r="AH195" s="81">
        <v>156350.96598915459</v>
      </c>
      <c r="AI195" s="81">
        <v>4538720.9024556028</v>
      </c>
      <c r="AJ195" s="81">
        <v>6700203.7650866108</v>
      </c>
      <c r="AK195" s="81">
        <v>0</v>
      </c>
      <c r="AL195" s="81">
        <v>0</v>
      </c>
      <c r="AM195" s="81">
        <v>506772.18832699733</v>
      </c>
      <c r="AN195" s="81">
        <v>0</v>
      </c>
      <c r="AO195" s="81">
        <v>0</v>
      </c>
      <c r="AP195" s="82"/>
      <c r="AQ195" s="81">
        <v>56</v>
      </c>
      <c r="AR195" s="81">
        <v>95</v>
      </c>
      <c r="AS195" s="81">
        <v>0</v>
      </c>
      <c r="AT195" s="81">
        <v>0</v>
      </c>
      <c r="AU195" s="81">
        <v>0</v>
      </c>
      <c r="AV195" s="81">
        <v>0</v>
      </c>
      <c r="AW195" s="81" t="s">
        <v>564</v>
      </c>
      <c r="AX195" s="82"/>
      <c r="AY195" s="81">
        <v>247.9</v>
      </c>
      <c r="AZ195" s="81">
        <v>4444.2999999999993</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1973</v>
      </c>
      <c r="B196" s="80">
        <v>68</v>
      </c>
      <c r="C196" s="80">
        <v>17</v>
      </c>
      <c r="D196" s="80">
        <v>4</v>
      </c>
      <c r="E196" s="80">
        <v>2020</v>
      </c>
      <c r="F196" s="80" t="s">
        <v>218</v>
      </c>
      <c r="G196" s="80" t="s">
        <v>1956</v>
      </c>
      <c r="H196" s="80" t="s">
        <v>1957</v>
      </c>
      <c r="I196" s="177"/>
      <c r="J196" s="81">
        <v>4.5133883761462741</v>
      </c>
      <c r="K196" s="81">
        <v>0.36053362878958051</v>
      </c>
      <c r="L196" s="81">
        <v>0.97921128147767122</v>
      </c>
      <c r="M196" s="81">
        <v>2.1873314227486649</v>
      </c>
      <c r="N196" s="81">
        <v>4.3067476316644946</v>
      </c>
      <c r="O196" s="81">
        <v>3.5125790403359094</v>
      </c>
      <c r="P196" s="81">
        <v>4.445883785339336</v>
      </c>
      <c r="Q196" s="81">
        <v>0.21326978969580035</v>
      </c>
      <c r="R196" s="81">
        <v>0</v>
      </c>
      <c r="S196" s="81">
        <v>0.52642513661922652</v>
      </c>
      <c r="T196" s="82"/>
      <c r="U196" s="81">
        <v>571299</v>
      </c>
      <c r="V196" s="81">
        <v>158</v>
      </c>
      <c r="W196" s="81">
        <v>49</v>
      </c>
      <c r="X196" s="81">
        <v>610</v>
      </c>
      <c r="Y196" s="81">
        <v>1438</v>
      </c>
      <c r="Z196" s="81">
        <v>2510</v>
      </c>
      <c r="AA196" s="81">
        <v>1003</v>
      </c>
      <c r="AB196" s="81">
        <v>3617</v>
      </c>
      <c r="AC196" s="81">
        <v>0</v>
      </c>
      <c r="AD196" s="81">
        <v>0.52642513661922652</v>
      </c>
      <c r="AE196" s="82"/>
      <c r="AF196" s="81">
        <v>5666831.0703200866</v>
      </c>
      <c r="AG196" s="81">
        <v>266040.70979836606</v>
      </c>
      <c r="AH196" s="81">
        <v>237690.32014556858</v>
      </c>
      <c r="AI196" s="81">
        <v>3861567.4462985005</v>
      </c>
      <c r="AJ196" s="81">
        <v>7301571.4675905425</v>
      </c>
      <c r="AK196" s="81"/>
      <c r="AL196" s="81"/>
      <c r="AM196" s="81">
        <v>472058.68570815516</v>
      </c>
      <c r="AN196" s="81"/>
      <c r="AO196" s="81"/>
      <c r="AP196" s="82"/>
      <c r="AQ196" s="81">
        <v>61</v>
      </c>
      <c r="AR196" s="81">
        <v>103</v>
      </c>
      <c r="AS196" s="81">
        <v>0</v>
      </c>
      <c r="AT196" s="81">
        <v>0</v>
      </c>
      <c r="AU196" s="81">
        <v>0</v>
      </c>
      <c r="AV196" s="81">
        <v>0</v>
      </c>
      <c r="AW196" s="81">
        <v>0</v>
      </c>
      <c r="AX196" s="82"/>
      <c r="AY196" s="81">
        <v>286.39999999999998</v>
      </c>
      <c r="AZ196" s="81">
        <v>4774.7</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1974</v>
      </c>
      <c r="B197" s="80">
        <v>68</v>
      </c>
      <c r="C197" s="80">
        <v>18</v>
      </c>
      <c r="D197" s="80">
        <v>4</v>
      </c>
      <c r="E197" s="80">
        <v>2021</v>
      </c>
      <c r="F197" s="80" t="s">
        <v>75</v>
      </c>
      <c r="G197" s="174" t="s">
        <v>1956</v>
      </c>
      <c r="H197" s="80" t="s">
        <v>1957</v>
      </c>
      <c r="I197" s="177"/>
      <c r="J197" s="81">
        <v>4.8029880674378953</v>
      </c>
      <c r="K197" s="81">
        <v>0.39308328949136623</v>
      </c>
      <c r="L197" s="81">
        <v>1.1025939503878832</v>
      </c>
      <c r="M197" s="81">
        <v>2.485877278337298</v>
      </c>
      <c r="N197" s="81">
        <v>4.2385239325249549</v>
      </c>
      <c r="O197" s="81">
        <v>3.3447178377479969</v>
      </c>
      <c r="P197" s="81">
        <v>4.5498372036923964</v>
      </c>
      <c r="Q197" s="81">
        <v>0.20950409775883597</v>
      </c>
      <c r="R197" s="81">
        <v>0</v>
      </c>
      <c r="S197" s="81">
        <v>0.5370569111832425</v>
      </c>
      <c r="T197" s="82"/>
      <c r="U197" s="81">
        <v>652923</v>
      </c>
      <c r="V197" s="81">
        <v>158</v>
      </c>
      <c r="W197" s="81">
        <v>49</v>
      </c>
      <c r="X197" s="81">
        <v>610</v>
      </c>
      <c r="Y197" s="81">
        <v>1438</v>
      </c>
      <c r="Z197" s="81">
        <v>2461</v>
      </c>
      <c r="AA197" s="81">
        <v>1001</v>
      </c>
      <c r="AB197" s="81">
        <v>3511</v>
      </c>
      <c r="AC197" s="81">
        <v>0</v>
      </c>
      <c r="AD197" s="81">
        <v>0.5370569111832425</v>
      </c>
      <c r="AE197" s="82"/>
      <c r="AF197" s="81">
        <v>5856016.0523776822</v>
      </c>
      <c r="AG197" s="81">
        <v>271234.02760958107</v>
      </c>
      <c r="AH197" s="81">
        <v>255736.0422404783</v>
      </c>
      <c r="AI197" s="81">
        <v>3814089.4778024578</v>
      </c>
      <c r="AJ197" s="81">
        <v>7011217.1620707382</v>
      </c>
      <c r="AK197" s="81">
        <v>0</v>
      </c>
      <c r="AL197" s="81">
        <v>0</v>
      </c>
      <c r="AM197" s="81">
        <v>460867.51009319606</v>
      </c>
      <c r="AN197" s="81">
        <v>0</v>
      </c>
      <c r="AO197" s="81">
        <v>0</v>
      </c>
      <c r="AP197" s="82"/>
      <c r="AQ197" s="81">
        <v>65</v>
      </c>
      <c r="AR197" s="81">
        <v>106</v>
      </c>
      <c r="AS197" s="81">
        <v>0</v>
      </c>
      <c r="AT197" s="81">
        <v>0</v>
      </c>
      <c r="AU197" s="81">
        <v>0</v>
      </c>
      <c r="AV197" s="81">
        <v>0</v>
      </c>
      <c r="AW197" s="81"/>
      <c r="AX197" s="82"/>
      <c r="AY197" s="81">
        <v>310.3</v>
      </c>
      <c r="AZ197" s="81">
        <v>4923.2</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1975</v>
      </c>
      <c r="B198" s="80">
        <v>68</v>
      </c>
      <c r="C198" s="80">
        <v>19</v>
      </c>
      <c r="D198" s="80">
        <v>4</v>
      </c>
      <c r="E198" s="80">
        <v>2022</v>
      </c>
      <c r="F198" s="80" t="s">
        <v>568</v>
      </c>
      <c r="G198" s="174" t="s">
        <v>1956</v>
      </c>
      <c r="H198" s="80" t="s">
        <v>1957</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66</v>
      </c>
      <c r="AR198" s="81">
        <v>108</v>
      </c>
      <c r="AS198" s="81">
        <v>0</v>
      </c>
      <c r="AT198" s="81">
        <v>0</v>
      </c>
      <c r="AU198" s="81">
        <v>0</v>
      </c>
      <c r="AV198" s="81">
        <v>0</v>
      </c>
      <c r="AW198" s="81"/>
      <c r="AX198" s="82"/>
      <c r="AY198" s="81">
        <v>316.19999999999993</v>
      </c>
      <c r="AZ198" s="81">
        <v>5005.7</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1976</v>
      </c>
      <c r="B199" s="80">
        <v>222</v>
      </c>
      <c r="C199" s="80">
        <v>1</v>
      </c>
      <c r="D199" s="80">
        <v>14</v>
      </c>
      <c r="E199" s="80">
        <v>1990</v>
      </c>
      <c r="F199" s="80" t="s">
        <v>562</v>
      </c>
      <c r="G199" s="80" t="s">
        <v>1686</v>
      </c>
      <c r="H199" s="80" t="s">
        <v>1687</v>
      </c>
      <c r="I199" s="177"/>
      <c r="J199" s="81">
        <v>46.764064443325289</v>
      </c>
      <c r="K199" s="81">
        <v>2.557794958643707</v>
      </c>
      <c r="L199" s="81">
        <v>24.964697600990768</v>
      </c>
      <c r="M199" s="81">
        <v>4.8490158047249405</v>
      </c>
      <c r="N199" s="81">
        <v>9.0545224829984541</v>
      </c>
      <c r="O199" s="81">
        <v>4.3640869620552403</v>
      </c>
      <c r="P199" s="81">
        <v>5.6340094711244841</v>
      </c>
      <c r="Q199" s="81">
        <v>0.34323681693676267</v>
      </c>
      <c r="R199" s="81">
        <v>0</v>
      </c>
      <c r="S199" s="81">
        <v>0.2795019303723284</v>
      </c>
      <c r="T199" s="82"/>
      <c r="U199" s="81">
        <v>1312969</v>
      </c>
      <c r="V199" s="81">
        <v>468</v>
      </c>
      <c r="W199" s="81">
        <v>292</v>
      </c>
      <c r="X199" s="81">
        <v>1626</v>
      </c>
      <c r="Y199" s="81">
        <v>1937</v>
      </c>
      <c r="Z199" s="81">
        <v>1795</v>
      </c>
      <c r="AA199" s="81">
        <v>1368</v>
      </c>
      <c r="AB199" s="81">
        <v>5573</v>
      </c>
      <c r="AC199" s="81">
        <v>0</v>
      </c>
      <c r="AD199" s="81">
        <v>0.2795019303723284</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1977</v>
      </c>
      <c r="B200" s="80">
        <v>223</v>
      </c>
      <c r="C200" s="80">
        <v>2</v>
      </c>
      <c r="D200" s="80">
        <v>14</v>
      </c>
      <c r="E200" s="80">
        <v>2005</v>
      </c>
      <c r="F200" s="80" t="s">
        <v>565</v>
      </c>
      <c r="G200" s="80" t="s">
        <v>1686</v>
      </c>
      <c r="H200" s="80" t="s">
        <v>1687</v>
      </c>
      <c r="I200" s="177"/>
      <c r="J200" s="81">
        <v>33.953933378895812</v>
      </c>
      <c r="K200" s="81">
        <v>0.98020950589276978</v>
      </c>
      <c r="L200" s="81">
        <v>5.1802469643458862</v>
      </c>
      <c r="M200" s="81">
        <v>5.8744885199341708</v>
      </c>
      <c r="N200" s="81">
        <v>9.8588196676095734</v>
      </c>
      <c r="O200" s="81">
        <v>5.0738912511676091</v>
      </c>
      <c r="P200" s="81">
        <v>5.4762145602492662</v>
      </c>
      <c r="Q200" s="81">
        <v>0.2677677791512551</v>
      </c>
      <c r="R200" s="81">
        <v>0</v>
      </c>
      <c r="S200" s="81">
        <v>0.98662625643744128</v>
      </c>
      <c r="T200" s="82"/>
      <c r="U200" s="81">
        <v>1048680</v>
      </c>
      <c r="V200" s="81">
        <v>299</v>
      </c>
      <c r="W200" s="81">
        <v>46</v>
      </c>
      <c r="X200" s="81">
        <v>954</v>
      </c>
      <c r="Y200" s="81">
        <v>2010</v>
      </c>
      <c r="Z200" s="81">
        <v>2415</v>
      </c>
      <c r="AA200" s="81">
        <v>1089</v>
      </c>
      <c r="AB200" s="81">
        <v>4545</v>
      </c>
      <c r="AC200" s="81">
        <v>0</v>
      </c>
      <c r="AD200" s="81">
        <v>0.98662625643744128</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1978</v>
      </c>
      <c r="B201" s="80">
        <v>224</v>
      </c>
      <c r="C201" s="80">
        <v>3</v>
      </c>
      <c r="D201" s="80">
        <v>14</v>
      </c>
      <c r="E201" s="80">
        <v>2006</v>
      </c>
      <c r="F201" s="80" t="s">
        <v>566</v>
      </c>
      <c r="G201" s="80" t="s">
        <v>1686</v>
      </c>
      <c r="H201" s="80" t="s">
        <v>1687</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1979</v>
      </c>
      <c r="B202" s="80">
        <v>225</v>
      </c>
      <c r="C202" s="80">
        <v>4</v>
      </c>
      <c r="D202" s="80">
        <v>14</v>
      </c>
      <c r="E202" s="80">
        <v>2007</v>
      </c>
      <c r="F202" s="80" t="s">
        <v>567</v>
      </c>
      <c r="G202" s="80" t="s">
        <v>1686</v>
      </c>
      <c r="H202" s="80" t="s">
        <v>1687</v>
      </c>
      <c r="I202" s="177"/>
      <c r="J202" s="81">
        <v>32.78121112596822</v>
      </c>
      <c r="K202" s="81">
        <v>0.82953649378191585</v>
      </c>
      <c r="L202" s="81">
        <v>32.909595446607838</v>
      </c>
      <c r="M202" s="81">
        <v>6.8187222735717148</v>
      </c>
      <c r="N202" s="81">
        <v>9.6666155817890154</v>
      </c>
      <c r="O202" s="81">
        <v>4.7575616133747554</v>
      </c>
      <c r="P202" s="81">
        <v>5.3669329823175618</v>
      </c>
      <c r="Q202" s="81">
        <v>0.26847465069371224</v>
      </c>
      <c r="R202" s="81">
        <v>0</v>
      </c>
      <c r="S202" s="81">
        <v>0.48036340546781947</v>
      </c>
      <c r="T202" s="82"/>
      <c r="U202" s="81">
        <v>1076542</v>
      </c>
      <c r="V202" s="81">
        <v>276</v>
      </c>
      <c r="W202" s="81">
        <v>401</v>
      </c>
      <c r="X202" s="81">
        <v>1387</v>
      </c>
      <c r="Y202" s="81">
        <v>1976</v>
      </c>
      <c r="Z202" s="81">
        <v>2354</v>
      </c>
      <c r="AA202" s="81">
        <v>1051</v>
      </c>
      <c r="AB202" s="81">
        <v>4316</v>
      </c>
      <c r="AC202" s="81">
        <v>0</v>
      </c>
      <c r="AD202" s="81">
        <v>0.48036340546781947</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1980</v>
      </c>
      <c r="B203" s="80">
        <v>226</v>
      </c>
      <c r="C203" s="80">
        <v>5</v>
      </c>
      <c r="D203" s="80">
        <v>14</v>
      </c>
      <c r="E203" s="80">
        <v>2008</v>
      </c>
      <c r="F203" s="80" t="s">
        <v>84</v>
      </c>
      <c r="G203" s="80" t="s">
        <v>1686</v>
      </c>
      <c r="H203" s="80" t="s">
        <v>1687</v>
      </c>
      <c r="I203" s="177"/>
      <c r="J203" s="81">
        <v>27.348424278534544</v>
      </c>
      <c r="K203" s="81">
        <v>0.72804890407999634</v>
      </c>
      <c r="L203" s="81">
        <v>6.5902892879692621</v>
      </c>
      <c r="M203" s="81">
        <v>7.9785653542903203</v>
      </c>
      <c r="N203" s="81">
        <v>9.7521070493732491</v>
      </c>
      <c r="O203" s="81">
        <v>4.5669537278639094</v>
      </c>
      <c r="P203" s="81">
        <v>5.1363865687347259</v>
      </c>
      <c r="Q203" s="81">
        <v>0.2589324469850196</v>
      </c>
      <c r="R203" s="81">
        <v>0</v>
      </c>
      <c r="S203" s="81">
        <v>0.60464349797132</v>
      </c>
      <c r="T203" s="82"/>
      <c r="U203" s="81">
        <v>943654</v>
      </c>
      <c r="V203" s="81">
        <v>276</v>
      </c>
      <c r="W203" s="81">
        <v>93</v>
      </c>
      <c r="X203" s="81">
        <v>1387</v>
      </c>
      <c r="Y203" s="81">
        <v>1967</v>
      </c>
      <c r="Z203" s="81">
        <v>2339</v>
      </c>
      <c r="AA203" s="81">
        <v>1007</v>
      </c>
      <c r="AB203" s="81">
        <v>4231</v>
      </c>
      <c r="AC203" s="81">
        <v>0</v>
      </c>
      <c r="AD203" s="81">
        <v>0.60464349797132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1981</v>
      </c>
      <c r="B204" s="80">
        <v>227</v>
      </c>
      <c r="C204" s="80">
        <v>6</v>
      </c>
      <c r="D204" s="80">
        <v>14</v>
      </c>
      <c r="E204" s="80">
        <v>2009</v>
      </c>
      <c r="F204" s="80" t="s">
        <v>85</v>
      </c>
      <c r="G204" s="80" t="s">
        <v>1686</v>
      </c>
      <c r="H204" s="80" t="s">
        <v>1687</v>
      </c>
      <c r="I204" s="177"/>
      <c r="J204" s="81">
        <v>30.756936986459966</v>
      </c>
      <c r="K204" s="81">
        <v>0.51690555781714254</v>
      </c>
      <c r="L204" s="81">
        <v>9.0285664102780085</v>
      </c>
      <c r="M204" s="81">
        <v>6.4633820759653196</v>
      </c>
      <c r="N204" s="81">
        <v>8.2741668893072493</v>
      </c>
      <c r="O204" s="81">
        <v>4.6150094611338845</v>
      </c>
      <c r="P204" s="81">
        <v>4.9734253352573514</v>
      </c>
      <c r="Q204" s="81">
        <v>0.24246228723855862</v>
      </c>
      <c r="R204" s="81">
        <v>0</v>
      </c>
      <c r="S204" s="81">
        <v>0.53075308403095922</v>
      </c>
      <c r="T204" s="82"/>
      <c r="U204" s="81">
        <v>1071728</v>
      </c>
      <c r="V204" s="81">
        <v>240</v>
      </c>
      <c r="W204" s="81">
        <v>146</v>
      </c>
      <c r="X204" s="81">
        <v>1419</v>
      </c>
      <c r="Y204" s="81">
        <v>1943</v>
      </c>
      <c r="Z204" s="81">
        <v>2333</v>
      </c>
      <c r="AA204" s="81">
        <v>1001</v>
      </c>
      <c r="AB204" s="81">
        <v>4159</v>
      </c>
      <c r="AC204" s="81">
        <v>0</v>
      </c>
      <c r="AD204" s="81">
        <v>0.53075308403095922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13.3</v>
      </c>
      <c r="BJ204" s="81">
        <v>0</v>
      </c>
      <c r="BK204" s="81">
        <v>0</v>
      </c>
      <c r="BL204" s="81">
        <v>0</v>
      </c>
      <c r="BM204" s="82"/>
      <c r="BN204" s="81">
        <v>0</v>
      </c>
      <c r="BO204" s="81">
        <v>0</v>
      </c>
      <c r="BP204" s="81">
        <v>1</v>
      </c>
      <c r="BQ204" s="81">
        <v>0</v>
      </c>
      <c r="BR204" s="81">
        <v>0</v>
      </c>
      <c r="BS204" s="81">
        <v>0</v>
      </c>
      <c r="BT204"/>
      <c r="BU204" s="80"/>
      <c r="BV204" s="80"/>
      <c r="BW204" s="80"/>
      <c r="BX204" s="80"/>
      <c r="BY204" s="80"/>
      <c r="BZ204" s="80"/>
      <c r="CA204" s="80"/>
      <c r="CB204" s="80"/>
      <c r="CC204" s="80"/>
    </row>
    <row r="205" spans="1:81">
      <c r="A205" s="80" t="s">
        <v>1982</v>
      </c>
      <c r="B205" s="80">
        <v>228</v>
      </c>
      <c r="C205" s="80">
        <v>7</v>
      </c>
      <c r="D205" s="80">
        <v>14</v>
      </c>
      <c r="E205" s="80">
        <v>2010</v>
      </c>
      <c r="F205" s="80" t="s">
        <v>86</v>
      </c>
      <c r="G205" s="80" t="s">
        <v>1686</v>
      </c>
      <c r="H205" s="80" t="s">
        <v>1687</v>
      </c>
      <c r="I205" s="177"/>
      <c r="J205" s="81">
        <v>25.396314174230366</v>
      </c>
      <c r="K205" s="81">
        <v>0.53908402378521536</v>
      </c>
      <c r="L205" s="81">
        <v>8.2196272023077483</v>
      </c>
      <c r="M205" s="81">
        <v>5.7856283919354068</v>
      </c>
      <c r="N205" s="81">
        <v>8.0979197163452703</v>
      </c>
      <c r="O205" s="81">
        <v>4.5956326214047118</v>
      </c>
      <c r="P205" s="81">
        <v>5.0498542587819166</v>
      </c>
      <c r="Q205" s="81">
        <v>0.24938838040648173</v>
      </c>
      <c r="R205" s="81">
        <v>0</v>
      </c>
      <c r="S205" s="81">
        <v>0.56488994107669033</v>
      </c>
      <c r="T205" s="82"/>
      <c r="U205" s="81">
        <v>990613</v>
      </c>
      <c r="V205" s="81">
        <v>240</v>
      </c>
      <c r="W205" s="81">
        <v>146</v>
      </c>
      <c r="X205" s="81">
        <v>1419</v>
      </c>
      <c r="Y205" s="81">
        <v>1934</v>
      </c>
      <c r="Z205" s="81">
        <v>2334</v>
      </c>
      <c r="AA205" s="81">
        <v>991</v>
      </c>
      <c r="AB205" s="81">
        <v>4099</v>
      </c>
      <c r="AC205" s="81">
        <v>0</v>
      </c>
      <c r="AD205" s="81">
        <v>0.56488994107669033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11.7</v>
      </c>
      <c r="BJ205" s="81">
        <v>0</v>
      </c>
      <c r="BK205" s="81">
        <v>0</v>
      </c>
      <c r="BL205" s="81">
        <v>0</v>
      </c>
      <c r="BM205" s="82"/>
      <c r="BN205" s="81">
        <v>0</v>
      </c>
      <c r="BO205" s="81">
        <v>0</v>
      </c>
      <c r="BP205" s="81">
        <v>1</v>
      </c>
      <c r="BQ205" s="81">
        <v>0</v>
      </c>
      <c r="BR205" s="81">
        <v>0</v>
      </c>
      <c r="BS205" s="81">
        <v>0</v>
      </c>
      <c r="BT205"/>
      <c r="BU205" s="80">
        <v>11.7</v>
      </c>
      <c r="BV205" s="80">
        <v>0</v>
      </c>
      <c r="BW205" s="80">
        <v>0</v>
      </c>
      <c r="BX205" s="80">
        <v>0</v>
      </c>
      <c r="BY205" s="80">
        <v>0</v>
      </c>
      <c r="BZ205" s="80">
        <v>0</v>
      </c>
      <c r="CA205" s="80">
        <v>0</v>
      </c>
      <c r="CB205" s="80">
        <v>0</v>
      </c>
      <c r="CC205" s="80">
        <v>0</v>
      </c>
    </row>
    <row r="206" spans="1:81">
      <c r="A206" s="80" t="s">
        <v>1983</v>
      </c>
      <c r="B206" s="80">
        <v>229</v>
      </c>
      <c r="C206" s="80">
        <v>8</v>
      </c>
      <c r="D206" s="80">
        <v>14</v>
      </c>
      <c r="E206" s="80">
        <v>2011</v>
      </c>
      <c r="F206" s="80" t="s">
        <v>87</v>
      </c>
      <c r="G206" s="80" t="s">
        <v>1686</v>
      </c>
      <c r="H206" s="80" t="s">
        <v>1687</v>
      </c>
      <c r="I206" s="177"/>
      <c r="J206" s="81">
        <v>23.424843341132568</v>
      </c>
      <c r="K206" s="81">
        <v>0.75535699049430194</v>
      </c>
      <c r="L206" s="81">
        <v>7.669511101583196</v>
      </c>
      <c r="M206" s="81">
        <v>7.308875256412577</v>
      </c>
      <c r="N206" s="81">
        <v>9.6414547754539655</v>
      </c>
      <c r="O206" s="81">
        <v>4.5017696470440214</v>
      </c>
      <c r="P206" s="81">
        <v>4.8791790787082938</v>
      </c>
      <c r="Q206" s="81">
        <v>0.27994130161088998</v>
      </c>
      <c r="R206" s="81">
        <v>0</v>
      </c>
      <c r="S206" s="81">
        <v>0.54731589735654085</v>
      </c>
      <c r="T206" s="82"/>
      <c r="U206" s="81">
        <v>860532</v>
      </c>
      <c r="V206" s="81">
        <v>240</v>
      </c>
      <c r="W206" s="81">
        <v>146</v>
      </c>
      <c r="X206" s="81">
        <v>1419</v>
      </c>
      <c r="Y206" s="81">
        <v>1913</v>
      </c>
      <c r="Z206" s="81">
        <v>2336</v>
      </c>
      <c r="AA206" s="81">
        <v>986</v>
      </c>
      <c r="AB206" s="81">
        <v>3989</v>
      </c>
      <c r="AC206" s="81">
        <v>0</v>
      </c>
      <c r="AD206" s="81">
        <v>0.54731589735654085</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9.8559999999999999</v>
      </c>
      <c r="BJ206" s="81">
        <v>0</v>
      </c>
      <c r="BK206" s="81">
        <v>0</v>
      </c>
      <c r="BL206" s="81">
        <v>0</v>
      </c>
      <c r="BM206" s="82"/>
      <c r="BN206" s="81">
        <v>0</v>
      </c>
      <c r="BO206" s="81">
        <v>0</v>
      </c>
      <c r="BP206" s="81">
        <v>1</v>
      </c>
      <c r="BQ206" s="81">
        <v>0</v>
      </c>
      <c r="BR206" s="81">
        <v>0</v>
      </c>
      <c r="BS206" s="81">
        <v>0</v>
      </c>
      <c r="BT206"/>
      <c r="BU206" s="80">
        <v>9.8559999999999999</v>
      </c>
      <c r="BV206" s="80">
        <v>0</v>
      </c>
      <c r="BW206" s="80">
        <v>0</v>
      </c>
      <c r="BX206" s="80">
        <v>0</v>
      </c>
      <c r="BY206" s="80">
        <v>0</v>
      </c>
      <c r="BZ206" s="80">
        <v>0</v>
      </c>
      <c r="CA206" s="80">
        <v>0</v>
      </c>
      <c r="CB206" s="80">
        <v>0</v>
      </c>
      <c r="CC206" s="80">
        <v>0</v>
      </c>
    </row>
    <row r="207" spans="1:81">
      <c r="A207" s="80" t="s">
        <v>1984</v>
      </c>
      <c r="B207" s="80">
        <v>230</v>
      </c>
      <c r="C207" s="80">
        <v>9</v>
      </c>
      <c r="D207" s="80">
        <v>14</v>
      </c>
      <c r="E207" s="80">
        <v>2012</v>
      </c>
      <c r="F207" s="80" t="s">
        <v>88</v>
      </c>
      <c r="G207" s="80" t="s">
        <v>1686</v>
      </c>
      <c r="H207" s="80" t="s">
        <v>1687</v>
      </c>
      <c r="I207" s="177"/>
      <c r="J207" s="81">
        <v>21.222439655153842</v>
      </c>
      <c r="K207" s="81">
        <v>0.85093886399773111</v>
      </c>
      <c r="L207" s="81">
        <v>7.738308642496456</v>
      </c>
      <c r="M207" s="81">
        <v>9.0775998457051728</v>
      </c>
      <c r="N207" s="81">
        <v>10.956637716824904</v>
      </c>
      <c r="O207" s="81">
        <v>4.4778161317008021</v>
      </c>
      <c r="P207" s="81">
        <v>4.926846226588081</v>
      </c>
      <c r="Q207" s="81">
        <v>0.30498825076006952</v>
      </c>
      <c r="R207" s="81">
        <v>0</v>
      </c>
      <c r="S207" s="81">
        <v>0.52094125389714729</v>
      </c>
      <c r="T207" s="82"/>
      <c r="U207" s="81">
        <v>746987</v>
      </c>
      <c r="V207" s="81">
        <v>240</v>
      </c>
      <c r="W207" s="81">
        <v>146</v>
      </c>
      <c r="X207" s="81">
        <v>1419</v>
      </c>
      <c r="Y207" s="81">
        <v>1979</v>
      </c>
      <c r="Z207" s="81">
        <v>2342</v>
      </c>
      <c r="AA207" s="81">
        <v>990</v>
      </c>
      <c r="AB207" s="81">
        <v>4000</v>
      </c>
      <c r="AC207" s="81">
        <v>0</v>
      </c>
      <c r="AD207" s="81">
        <v>0.52094125389714729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10.363</v>
      </c>
      <c r="BJ207" s="81">
        <v>0</v>
      </c>
      <c r="BK207" s="81">
        <v>0</v>
      </c>
      <c r="BL207" s="81">
        <v>0</v>
      </c>
      <c r="BM207" s="82"/>
      <c r="BN207" s="81">
        <v>0</v>
      </c>
      <c r="BO207" s="81">
        <v>0</v>
      </c>
      <c r="BP207" s="81">
        <v>1</v>
      </c>
      <c r="BQ207" s="81">
        <v>0</v>
      </c>
      <c r="BR207" s="81">
        <v>0</v>
      </c>
      <c r="BS207" s="81">
        <v>0</v>
      </c>
      <c r="BT207"/>
      <c r="BU207" s="80">
        <v>10.363</v>
      </c>
      <c r="BV207" s="80">
        <v>0</v>
      </c>
      <c r="BW207" s="80">
        <v>0</v>
      </c>
      <c r="BX207" s="80">
        <v>0</v>
      </c>
      <c r="BY207" s="80">
        <v>0</v>
      </c>
      <c r="BZ207" s="80">
        <v>0</v>
      </c>
      <c r="CA207" s="80">
        <v>0</v>
      </c>
      <c r="CB207" s="80">
        <v>0</v>
      </c>
      <c r="CC207" s="80">
        <v>0</v>
      </c>
    </row>
    <row r="208" spans="1:81">
      <c r="A208" s="80" t="s">
        <v>1985</v>
      </c>
      <c r="B208" s="80">
        <v>231</v>
      </c>
      <c r="C208" s="80">
        <v>10</v>
      </c>
      <c r="D208" s="80">
        <v>14</v>
      </c>
      <c r="E208" s="80">
        <v>2013</v>
      </c>
      <c r="F208" s="80" t="s">
        <v>89</v>
      </c>
      <c r="G208" s="80" t="s">
        <v>1686</v>
      </c>
      <c r="H208" s="80" t="s">
        <v>1687</v>
      </c>
      <c r="I208" s="177"/>
      <c r="J208" s="81">
        <v>20.611837578301518</v>
      </c>
      <c r="K208" s="81">
        <v>0.70330387361816249</v>
      </c>
      <c r="L208" s="81">
        <v>6.8335367095109092</v>
      </c>
      <c r="M208" s="81">
        <v>8.4423848855888899</v>
      </c>
      <c r="N208" s="81">
        <v>10.623804844998425</v>
      </c>
      <c r="O208" s="81">
        <v>4.2717927420606632</v>
      </c>
      <c r="P208" s="81">
        <v>4.9554007806313738</v>
      </c>
      <c r="Q208" s="81">
        <v>0.30942486252332857</v>
      </c>
      <c r="R208" s="81">
        <v>0</v>
      </c>
      <c r="S208" s="81">
        <v>0.5836652744744032</v>
      </c>
      <c r="T208" s="82"/>
      <c r="U208" s="81">
        <v>738703</v>
      </c>
      <c r="V208" s="81">
        <v>240</v>
      </c>
      <c r="W208" s="81">
        <v>146</v>
      </c>
      <c r="X208" s="81">
        <v>1419</v>
      </c>
      <c r="Y208" s="81">
        <v>1980</v>
      </c>
      <c r="Z208" s="81">
        <v>2334</v>
      </c>
      <c r="AA208" s="81">
        <v>992</v>
      </c>
      <c r="AB208" s="81">
        <v>4000</v>
      </c>
      <c r="AC208" s="81">
        <v>0</v>
      </c>
      <c r="AD208" s="81">
        <v>0.5836652744744032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10.885999999999999</v>
      </c>
      <c r="BJ208" s="81">
        <v>0</v>
      </c>
      <c r="BK208" s="81">
        <v>0</v>
      </c>
      <c r="BL208" s="81">
        <v>0</v>
      </c>
      <c r="BM208" s="82"/>
      <c r="BN208" s="81">
        <v>0</v>
      </c>
      <c r="BO208" s="81">
        <v>0</v>
      </c>
      <c r="BP208" s="81">
        <v>1</v>
      </c>
      <c r="BQ208" s="81">
        <v>0</v>
      </c>
      <c r="BR208" s="81">
        <v>0</v>
      </c>
      <c r="BS208" s="81">
        <v>0</v>
      </c>
      <c r="BT208"/>
      <c r="BU208" s="80">
        <v>10.885999999999999</v>
      </c>
      <c r="BV208" s="80">
        <v>0</v>
      </c>
      <c r="BW208" s="80">
        <v>0</v>
      </c>
      <c r="BX208" s="80">
        <v>0</v>
      </c>
      <c r="BY208" s="80">
        <v>0</v>
      </c>
      <c r="BZ208" s="80">
        <v>0</v>
      </c>
      <c r="CA208" s="80">
        <v>0</v>
      </c>
      <c r="CB208" s="80">
        <v>0</v>
      </c>
      <c r="CC208" s="80">
        <v>0</v>
      </c>
    </row>
    <row r="209" spans="1:81">
      <c r="A209" s="80" t="s">
        <v>1986</v>
      </c>
      <c r="B209" s="80">
        <v>232</v>
      </c>
      <c r="C209" s="80">
        <v>11</v>
      </c>
      <c r="D209" s="80">
        <v>14</v>
      </c>
      <c r="E209" s="80">
        <v>2014</v>
      </c>
      <c r="F209" s="80" t="s">
        <v>90</v>
      </c>
      <c r="G209" s="80" t="s">
        <v>1686</v>
      </c>
      <c r="H209" s="80" t="s">
        <v>1687</v>
      </c>
      <c r="I209" s="177"/>
      <c r="J209" s="81">
        <v>19.459578478441628</v>
      </c>
      <c r="K209" s="81">
        <v>0.64755297155558877</v>
      </c>
      <c r="L209" s="81">
        <v>5.5940735557776211</v>
      </c>
      <c r="M209" s="81">
        <v>8.3231992223707874</v>
      </c>
      <c r="N209" s="81">
        <v>11.271963680840887</v>
      </c>
      <c r="O209" s="81">
        <v>4.0872496167345087</v>
      </c>
      <c r="P209" s="81">
        <v>4.9259394456435626</v>
      </c>
      <c r="Q209" s="81">
        <v>0.29190645695422113</v>
      </c>
      <c r="R209" s="81">
        <v>0</v>
      </c>
      <c r="S209" s="81">
        <v>0.54697938308296956</v>
      </c>
      <c r="T209" s="82"/>
      <c r="U209" s="81">
        <v>774552</v>
      </c>
      <c r="V209" s="81">
        <v>192</v>
      </c>
      <c r="W209" s="81">
        <v>122</v>
      </c>
      <c r="X209" s="81">
        <v>1330</v>
      </c>
      <c r="Y209" s="81">
        <v>1984</v>
      </c>
      <c r="Z209" s="81">
        <v>2352</v>
      </c>
      <c r="AA209" s="81">
        <v>981</v>
      </c>
      <c r="AB209" s="81">
        <v>3933</v>
      </c>
      <c r="AC209" s="81">
        <v>0</v>
      </c>
      <c r="AD209" s="81">
        <v>0.54697938308296956</v>
      </c>
      <c r="AE209" s="82"/>
      <c r="AF209" s="81">
        <v>6308070.304496293</v>
      </c>
      <c r="AG209" s="81">
        <v>454384.44966773741</v>
      </c>
      <c r="AH209" s="81">
        <v>909876.64155094605</v>
      </c>
      <c r="AI209" s="81">
        <v>8758600.2966527622</v>
      </c>
      <c r="AJ209" s="81">
        <v>8533136.1351236533</v>
      </c>
      <c r="AK209" s="81">
        <v>0</v>
      </c>
      <c r="AL209" s="81">
        <v>0</v>
      </c>
      <c r="AM209" s="81">
        <v>539942.12833553285</v>
      </c>
      <c r="AN209" s="81">
        <v>0</v>
      </c>
      <c r="AO209" s="81">
        <v>0</v>
      </c>
      <c r="AP209" s="82"/>
      <c r="AQ209" s="81">
        <v>6</v>
      </c>
      <c r="AR209" s="81">
        <v>0</v>
      </c>
      <c r="AS209" s="81">
        <v>3</v>
      </c>
      <c r="AT209" s="81">
        <v>0</v>
      </c>
      <c r="AU209" s="81">
        <v>0</v>
      </c>
      <c r="AV209" s="81">
        <v>0</v>
      </c>
      <c r="AW209" s="81" t="s">
        <v>564</v>
      </c>
      <c r="AX209" s="82"/>
      <c r="AY209" s="81">
        <v>48.59</v>
      </c>
      <c r="AZ209" s="81">
        <v>0</v>
      </c>
      <c r="BA209" s="81">
        <v>4960</v>
      </c>
      <c r="BB209" s="81">
        <v>0</v>
      </c>
      <c r="BC209" s="81">
        <v>0</v>
      </c>
      <c r="BD209" s="81">
        <v>0</v>
      </c>
      <c r="BE209" s="81" t="s">
        <v>564</v>
      </c>
      <c r="BF209" s="82"/>
      <c r="BG209" s="81">
        <v>0</v>
      </c>
      <c r="BH209" s="81">
        <v>0</v>
      </c>
      <c r="BI209" s="81">
        <v>10.673</v>
      </c>
      <c r="BJ209" s="81">
        <v>0</v>
      </c>
      <c r="BK209" s="81">
        <v>0</v>
      </c>
      <c r="BL209" s="81">
        <v>0</v>
      </c>
      <c r="BM209" s="82"/>
      <c r="BN209" s="81">
        <v>0</v>
      </c>
      <c r="BO209" s="81">
        <v>0</v>
      </c>
      <c r="BP209" s="81">
        <v>1</v>
      </c>
      <c r="BQ209" s="81">
        <v>0</v>
      </c>
      <c r="BR209" s="81">
        <v>0</v>
      </c>
      <c r="BS209" s="81">
        <v>0</v>
      </c>
      <c r="BT209"/>
      <c r="BU209" s="80">
        <v>10.673</v>
      </c>
      <c r="BV209" s="80">
        <v>0</v>
      </c>
      <c r="BW209" s="80">
        <v>0</v>
      </c>
      <c r="BX209" s="80">
        <v>0</v>
      </c>
      <c r="BY209" s="80">
        <v>0</v>
      </c>
      <c r="BZ209" s="80">
        <v>0</v>
      </c>
      <c r="CA209" s="80">
        <v>0</v>
      </c>
      <c r="CB209" s="80">
        <v>0</v>
      </c>
      <c r="CC209" s="80">
        <v>0</v>
      </c>
    </row>
    <row r="210" spans="1:81">
      <c r="A210" s="80" t="s">
        <v>1987</v>
      </c>
      <c r="B210" s="80">
        <v>233</v>
      </c>
      <c r="C210" s="80">
        <v>12</v>
      </c>
      <c r="D210" s="80">
        <v>14</v>
      </c>
      <c r="E210" s="80">
        <v>2015</v>
      </c>
      <c r="F210" s="80" t="s">
        <v>91</v>
      </c>
      <c r="G210" s="80" t="s">
        <v>1686</v>
      </c>
      <c r="H210" s="80" t="s">
        <v>1687</v>
      </c>
      <c r="I210" s="177"/>
      <c r="J210" s="81">
        <v>25.067486971804787</v>
      </c>
      <c r="K210" s="81">
        <v>0.62093598478504697</v>
      </c>
      <c r="L210" s="81">
        <v>5.8883460120923994</v>
      </c>
      <c r="M210" s="81">
        <v>8.0533015227040714</v>
      </c>
      <c r="N210" s="81">
        <v>10.285810951188356</v>
      </c>
      <c r="O210" s="81">
        <v>3.993167564404926</v>
      </c>
      <c r="P210" s="81">
        <v>4.9348405533452979</v>
      </c>
      <c r="Q210" s="81">
        <v>0.28154779536941965</v>
      </c>
      <c r="R210" s="81">
        <v>0</v>
      </c>
      <c r="S210" s="81">
        <v>0.60181298868278765</v>
      </c>
      <c r="T210" s="82"/>
      <c r="U210" s="81">
        <v>1000369</v>
      </c>
      <c r="V210" s="81">
        <v>192</v>
      </c>
      <c r="W210" s="81">
        <v>122</v>
      </c>
      <c r="X210" s="81">
        <v>1330</v>
      </c>
      <c r="Y210" s="81">
        <v>1967</v>
      </c>
      <c r="Z210" s="81">
        <v>2320</v>
      </c>
      <c r="AA210" s="81">
        <v>982</v>
      </c>
      <c r="AB210" s="81">
        <v>3875</v>
      </c>
      <c r="AC210" s="81">
        <v>0</v>
      </c>
      <c r="AD210" s="81">
        <v>0.60181298868278765</v>
      </c>
      <c r="AE210" s="82"/>
      <c r="AF210" s="81">
        <v>7720148.2521055592</v>
      </c>
      <c r="AG210" s="81">
        <v>413679.88969246927</v>
      </c>
      <c r="AH210" s="81">
        <v>761374.11751004471</v>
      </c>
      <c r="AI210" s="81">
        <v>8458907.9484144486</v>
      </c>
      <c r="AJ210" s="81">
        <v>8118900.1184781147</v>
      </c>
      <c r="AK210" s="81">
        <v>0</v>
      </c>
      <c r="AL210" s="81">
        <v>0</v>
      </c>
      <c r="AM210" s="81">
        <v>531052.49498636276</v>
      </c>
      <c r="AN210" s="81">
        <v>0</v>
      </c>
      <c r="AO210" s="81">
        <v>0</v>
      </c>
      <c r="AP210" s="82"/>
      <c r="AQ210" s="81">
        <v>6</v>
      </c>
      <c r="AR210" s="81">
        <v>1</v>
      </c>
      <c r="AS210" s="81">
        <v>3</v>
      </c>
      <c r="AT210" s="81">
        <v>0</v>
      </c>
      <c r="AU210" s="81">
        <v>0</v>
      </c>
      <c r="AV210" s="81">
        <v>0</v>
      </c>
      <c r="AW210" s="81" t="s">
        <v>564</v>
      </c>
      <c r="AX210" s="82"/>
      <c r="AY210" s="81">
        <v>48.59</v>
      </c>
      <c r="AZ210" s="81">
        <v>880</v>
      </c>
      <c r="BA210" s="81">
        <v>4960</v>
      </c>
      <c r="BB210" s="81">
        <v>0</v>
      </c>
      <c r="BC210" s="81">
        <v>0</v>
      </c>
      <c r="BD210" s="81">
        <v>0</v>
      </c>
      <c r="BE210" s="81" t="s">
        <v>564</v>
      </c>
      <c r="BF210" s="82"/>
      <c r="BG210" s="81">
        <v>0</v>
      </c>
      <c r="BH210" s="81">
        <v>0</v>
      </c>
      <c r="BI210" s="81">
        <v>11.465999999999999</v>
      </c>
      <c r="BJ210" s="81">
        <v>0</v>
      </c>
      <c r="BK210" s="81">
        <v>0</v>
      </c>
      <c r="BL210" s="81">
        <v>0</v>
      </c>
      <c r="BM210" s="82"/>
      <c r="BN210" s="81">
        <v>0</v>
      </c>
      <c r="BO210" s="81">
        <v>0</v>
      </c>
      <c r="BP210" s="81">
        <v>1</v>
      </c>
      <c r="BQ210" s="81">
        <v>0</v>
      </c>
      <c r="BR210" s="81">
        <v>0</v>
      </c>
      <c r="BS210" s="81">
        <v>0</v>
      </c>
      <c r="BT210"/>
      <c r="BU210" s="80">
        <v>11.465999999999999</v>
      </c>
      <c r="BV210" s="80">
        <v>0</v>
      </c>
      <c r="BW210" s="80">
        <v>0</v>
      </c>
      <c r="BX210" s="80">
        <v>0</v>
      </c>
      <c r="BY210" s="80">
        <v>0</v>
      </c>
      <c r="BZ210" s="80">
        <v>0</v>
      </c>
      <c r="CA210" s="80">
        <v>0</v>
      </c>
      <c r="CB210" s="80">
        <v>0</v>
      </c>
      <c r="CC210" s="80">
        <v>0</v>
      </c>
    </row>
    <row r="211" spans="1:81">
      <c r="A211" s="80" t="s">
        <v>1988</v>
      </c>
      <c r="B211" s="80">
        <v>234</v>
      </c>
      <c r="C211" s="80">
        <v>13</v>
      </c>
      <c r="D211" s="80">
        <v>14</v>
      </c>
      <c r="E211" s="80">
        <v>2016</v>
      </c>
      <c r="F211" s="80" t="s">
        <v>92</v>
      </c>
      <c r="G211" s="80" t="s">
        <v>1686</v>
      </c>
      <c r="H211" s="80" t="s">
        <v>1687</v>
      </c>
      <c r="I211" s="177"/>
      <c r="J211" s="81">
        <v>21.325614024020609</v>
      </c>
      <c r="K211" s="81">
        <v>0.58571528992171895</v>
      </c>
      <c r="L211" s="81">
        <v>6.3320221316184542</v>
      </c>
      <c r="M211" s="81">
        <v>6.904772084501678</v>
      </c>
      <c r="N211" s="81">
        <v>10.2951403017034</v>
      </c>
      <c r="O211" s="81">
        <v>3.9089706208704817</v>
      </c>
      <c r="P211" s="81">
        <v>5.4174749564777009</v>
      </c>
      <c r="Q211" s="81">
        <v>0.26720096136149085</v>
      </c>
      <c r="R211" s="81">
        <v>0</v>
      </c>
      <c r="S211" s="81">
        <v>0.54079682883412394</v>
      </c>
      <c r="T211" s="82"/>
      <c r="U211" s="81">
        <v>810077</v>
      </c>
      <c r="V211" s="81">
        <v>192</v>
      </c>
      <c r="W211" s="81">
        <v>122</v>
      </c>
      <c r="X211" s="81">
        <v>1330</v>
      </c>
      <c r="Y211" s="81">
        <v>1936</v>
      </c>
      <c r="Z211" s="81">
        <v>2299</v>
      </c>
      <c r="AA211" s="81">
        <v>1115</v>
      </c>
      <c r="AB211" s="81">
        <v>3783</v>
      </c>
      <c r="AC211" s="81">
        <v>0</v>
      </c>
      <c r="AD211" s="81">
        <v>0.54079682883412394</v>
      </c>
      <c r="AE211" s="82"/>
      <c r="AF211" s="81">
        <v>6682726.8859777926</v>
      </c>
      <c r="AG211" s="81">
        <v>394321.53685911669</v>
      </c>
      <c r="AH211" s="81">
        <v>645302.08175845048</v>
      </c>
      <c r="AI211" s="81">
        <v>8443676.6487653423</v>
      </c>
      <c r="AJ211" s="81">
        <v>8317433.9097150713</v>
      </c>
      <c r="AK211" s="81">
        <v>0</v>
      </c>
      <c r="AL211" s="81">
        <v>0</v>
      </c>
      <c r="AM211" s="81">
        <v>518847.06124881952</v>
      </c>
      <c r="AN211" s="81">
        <v>0</v>
      </c>
      <c r="AO211" s="81">
        <v>0</v>
      </c>
      <c r="AP211" s="82"/>
      <c r="AQ211" s="81">
        <v>8</v>
      </c>
      <c r="AR211" s="81">
        <v>2</v>
      </c>
      <c r="AS211" s="81">
        <v>3</v>
      </c>
      <c r="AT211" s="81">
        <v>0</v>
      </c>
      <c r="AU211" s="81">
        <v>0</v>
      </c>
      <c r="AV211" s="81">
        <v>0</v>
      </c>
      <c r="AW211" s="81" t="s">
        <v>564</v>
      </c>
      <c r="AX211" s="82"/>
      <c r="AY211" s="81">
        <v>62.49</v>
      </c>
      <c r="AZ211" s="81">
        <v>1760</v>
      </c>
      <c r="BA211" s="81">
        <v>4960</v>
      </c>
      <c r="BB211" s="81">
        <v>0</v>
      </c>
      <c r="BC211" s="81">
        <v>0</v>
      </c>
      <c r="BD211" s="81">
        <v>0</v>
      </c>
      <c r="BE211" s="81" t="s">
        <v>564</v>
      </c>
      <c r="BF211" s="82"/>
      <c r="BG211" s="81">
        <v>0</v>
      </c>
      <c r="BH211" s="81">
        <v>0</v>
      </c>
      <c r="BI211" s="81">
        <v>10.439</v>
      </c>
      <c r="BJ211" s="81">
        <v>0</v>
      </c>
      <c r="BK211" s="81">
        <v>0</v>
      </c>
      <c r="BL211" s="81">
        <v>0</v>
      </c>
      <c r="BM211" s="82"/>
      <c r="BN211" s="81">
        <v>0</v>
      </c>
      <c r="BO211" s="81">
        <v>0</v>
      </c>
      <c r="BP211" s="81">
        <v>1</v>
      </c>
      <c r="BQ211" s="81">
        <v>0</v>
      </c>
      <c r="BR211" s="81">
        <v>0</v>
      </c>
      <c r="BS211" s="81">
        <v>0</v>
      </c>
      <c r="BT211"/>
      <c r="BU211" s="80">
        <v>10.439</v>
      </c>
      <c r="BV211" s="80">
        <v>0</v>
      </c>
      <c r="BW211" s="80">
        <v>0</v>
      </c>
      <c r="BX211" s="80">
        <v>0</v>
      </c>
      <c r="BY211" s="80">
        <v>0</v>
      </c>
      <c r="BZ211" s="80">
        <v>0</v>
      </c>
      <c r="CA211" s="80">
        <v>0</v>
      </c>
      <c r="CB211" s="80">
        <v>0</v>
      </c>
      <c r="CC211" s="80">
        <v>0</v>
      </c>
    </row>
    <row r="212" spans="1:81">
      <c r="A212" s="80" t="s">
        <v>1989</v>
      </c>
      <c r="B212" s="80">
        <v>235</v>
      </c>
      <c r="C212" s="80">
        <v>14</v>
      </c>
      <c r="D212" s="80">
        <v>14</v>
      </c>
      <c r="E212" s="80">
        <v>2017</v>
      </c>
      <c r="F212" s="80" t="s">
        <v>71</v>
      </c>
      <c r="G212" s="80" t="s">
        <v>1686</v>
      </c>
      <c r="H212" s="80" t="s">
        <v>1687</v>
      </c>
      <c r="I212" s="177"/>
      <c r="J212" s="81">
        <v>24.844602012208249</v>
      </c>
      <c r="K212" s="81">
        <v>0.59851332831170956</v>
      </c>
      <c r="L212" s="81">
        <v>5.7159800470408992</v>
      </c>
      <c r="M212" s="81">
        <v>6.9233457176225972</v>
      </c>
      <c r="N212" s="81">
        <v>10.24611163666961</v>
      </c>
      <c r="O212" s="81">
        <v>3.8552208163649682</v>
      </c>
      <c r="P212" s="81">
        <v>5.4169527927979795</v>
      </c>
      <c r="Q212" s="81">
        <v>0.25455655559153101</v>
      </c>
      <c r="R212" s="81">
        <v>0</v>
      </c>
      <c r="S212" s="81">
        <v>0.62050860184711532</v>
      </c>
      <c r="T212" s="82"/>
      <c r="U212" s="81">
        <v>928632</v>
      </c>
      <c r="V212" s="81">
        <v>192</v>
      </c>
      <c r="W212" s="81">
        <v>122</v>
      </c>
      <c r="X212" s="81">
        <v>1330</v>
      </c>
      <c r="Y212" s="81">
        <v>1969</v>
      </c>
      <c r="Z212" s="81">
        <v>2305</v>
      </c>
      <c r="AA212" s="81">
        <v>1122</v>
      </c>
      <c r="AB212" s="81">
        <v>3727</v>
      </c>
      <c r="AC212" s="81">
        <v>0</v>
      </c>
      <c r="AD212" s="81">
        <v>0.62050860184711532</v>
      </c>
      <c r="AE212" s="82"/>
      <c r="AF212" s="81">
        <v>7527744.8683932032</v>
      </c>
      <c r="AG212" s="81">
        <v>395467.25707754871</v>
      </c>
      <c r="AH212" s="81">
        <v>788304.76787649153</v>
      </c>
      <c r="AI212" s="81">
        <v>8234774.7734862873</v>
      </c>
      <c r="AJ212" s="81">
        <v>7413129.8808364179</v>
      </c>
      <c r="AK212" s="81">
        <v>0</v>
      </c>
      <c r="AL212" s="81">
        <v>0</v>
      </c>
      <c r="AM212" s="81">
        <v>511966.36986782419</v>
      </c>
      <c r="AN212" s="81">
        <v>0</v>
      </c>
      <c r="AO212" s="81">
        <v>0</v>
      </c>
      <c r="AP212" s="82"/>
      <c r="AQ212" s="81">
        <v>9</v>
      </c>
      <c r="AR212" s="81">
        <v>2</v>
      </c>
      <c r="AS212" s="81">
        <v>3</v>
      </c>
      <c r="AT212" s="81">
        <v>0</v>
      </c>
      <c r="AU212" s="81">
        <v>0</v>
      </c>
      <c r="AV212" s="81">
        <v>0</v>
      </c>
      <c r="AW212" s="81" t="s">
        <v>564</v>
      </c>
      <c r="AX212" s="82"/>
      <c r="AY212" s="81">
        <v>66.789999999999992</v>
      </c>
      <c r="AZ212" s="81">
        <v>1760</v>
      </c>
      <c r="BA212" s="81">
        <v>4960</v>
      </c>
      <c r="BB212" s="81">
        <v>0</v>
      </c>
      <c r="BC212" s="81">
        <v>0</v>
      </c>
      <c r="BD212" s="81">
        <v>0</v>
      </c>
      <c r="BE212" s="81" t="s">
        <v>564</v>
      </c>
      <c r="BF212" s="82"/>
      <c r="BG212" s="81">
        <v>0</v>
      </c>
      <c r="BH212" s="81">
        <v>0</v>
      </c>
      <c r="BI212" s="81">
        <v>10.803000000000001</v>
      </c>
      <c r="BJ212" s="81">
        <v>0</v>
      </c>
      <c r="BK212" s="81">
        <v>0</v>
      </c>
      <c r="BL212" s="81">
        <v>0</v>
      </c>
      <c r="BM212" s="82"/>
      <c r="BN212" s="81">
        <v>0</v>
      </c>
      <c r="BO212" s="81">
        <v>0</v>
      </c>
      <c r="BP212" s="81">
        <v>1</v>
      </c>
      <c r="BQ212" s="81">
        <v>0</v>
      </c>
      <c r="BR212" s="81">
        <v>0</v>
      </c>
      <c r="BS212" s="81">
        <v>0</v>
      </c>
      <c r="BT212"/>
      <c r="BU212" s="80">
        <v>10.803000000000001</v>
      </c>
      <c r="BV212" s="80">
        <v>0</v>
      </c>
      <c r="BW212" s="80">
        <v>0</v>
      </c>
      <c r="BX212" s="80">
        <v>0</v>
      </c>
      <c r="BY212" s="80">
        <v>0</v>
      </c>
      <c r="BZ212" s="80">
        <v>0</v>
      </c>
      <c r="CA212" s="80">
        <v>0</v>
      </c>
      <c r="CB212" s="80">
        <v>0</v>
      </c>
      <c r="CC212" s="80">
        <v>0</v>
      </c>
    </row>
    <row r="213" spans="1:81">
      <c r="A213" s="80" t="s">
        <v>1990</v>
      </c>
      <c r="B213" s="80">
        <v>236</v>
      </c>
      <c r="C213" s="80">
        <v>15</v>
      </c>
      <c r="D213" s="80">
        <v>14</v>
      </c>
      <c r="E213" s="80">
        <v>2018</v>
      </c>
      <c r="F213" s="80" t="s">
        <v>93</v>
      </c>
      <c r="G213" s="80" t="s">
        <v>1686</v>
      </c>
      <c r="H213" s="80" t="s">
        <v>1687</v>
      </c>
      <c r="I213" s="177"/>
      <c r="J213" s="81">
        <v>23.197045115069805</v>
      </c>
      <c r="K213" s="81">
        <v>0.55705379886045736</v>
      </c>
      <c r="L213" s="81">
        <v>5.2436754547901998</v>
      </c>
      <c r="M213" s="81">
        <v>6.9574921875077695</v>
      </c>
      <c r="N213" s="81">
        <v>9.2274101582385182</v>
      </c>
      <c r="O213" s="81">
        <v>3.7860718779953011</v>
      </c>
      <c r="P213" s="81">
        <v>5.3917104699577729</v>
      </c>
      <c r="Q213" s="81">
        <v>0.22930726462959294</v>
      </c>
      <c r="R213" s="81">
        <v>0</v>
      </c>
      <c r="S213" s="81">
        <v>0.58988981828889087</v>
      </c>
      <c r="T213" s="82"/>
      <c r="U213" s="81">
        <v>905965</v>
      </c>
      <c r="V213" s="81">
        <v>192</v>
      </c>
      <c r="W213" s="81">
        <v>122</v>
      </c>
      <c r="X213" s="81">
        <v>1330</v>
      </c>
      <c r="Y213" s="81">
        <v>1926</v>
      </c>
      <c r="Z213" s="81">
        <v>2307</v>
      </c>
      <c r="AA213" s="81">
        <v>1128</v>
      </c>
      <c r="AB213" s="81">
        <v>3618</v>
      </c>
      <c r="AC213" s="81">
        <v>0</v>
      </c>
      <c r="AD213" s="81">
        <v>0.58988981828889087</v>
      </c>
      <c r="AE213" s="82"/>
      <c r="AF213" s="81">
        <v>7372085.1288175136</v>
      </c>
      <c r="AG213" s="81">
        <v>357803.26323884632</v>
      </c>
      <c r="AH213" s="81">
        <v>742977.34072018391</v>
      </c>
      <c r="AI213" s="81">
        <v>8417621.8908260707</v>
      </c>
      <c r="AJ213" s="81">
        <v>7027737.7395358039</v>
      </c>
      <c r="AK213" s="81">
        <v>0</v>
      </c>
      <c r="AL213" s="81">
        <v>0</v>
      </c>
      <c r="AM213" s="81">
        <v>498021.7185547456</v>
      </c>
      <c r="AN213" s="81">
        <v>0</v>
      </c>
      <c r="AO213" s="81">
        <v>0</v>
      </c>
      <c r="AP213" s="82"/>
      <c r="AQ213" s="81">
        <v>9</v>
      </c>
      <c r="AR213" s="81">
        <v>2</v>
      </c>
      <c r="AS213" s="81">
        <v>3</v>
      </c>
      <c r="AT213" s="81">
        <v>0</v>
      </c>
      <c r="AU213" s="81">
        <v>0</v>
      </c>
      <c r="AV213" s="81">
        <v>0</v>
      </c>
      <c r="AW213" s="81" t="s">
        <v>564</v>
      </c>
      <c r="AX213" s="82"/>
      <c r="AY213" s="81">
        <v>66.789999999999992</v>
      </c>
      <c r="AZ213" s="81">
        <v>1760</v>
      </c>
      <c r="BA213" s="81">
        <v>4960</v>
      </c>
      <c r="BB213" s="81">
        <v>0</v>
      </c>
      <c r="BC213" s="81">
        <v>0</v>
      </c>
      <c r="BD213" s="81">
        <v>0</v>
      </c>
      <c r="BE213" s="81" t="s">
        <v>564</v>
      </c>
      <c r="BF213" s="82"/>
      <c r="BG213" s="81">
        <v>0</v>
      </c>
      <c r="BH213" s="81">
        <v>0</v>
      </c>
      <c r="BI213" s="81">
        <v>10.266999999999999</v>
      </c>
      <c r="BJ213" s="81">
        <v>0</v>
      </c>
      <c r="BK213" s="81">
        <v>0</v>
      </c>
      <c r="BL213" s="81">
        <v>0</v>
      </c>
      <c r="BM213" s="82"/>
      <c r="BN213" s="81">
        <v>0</v>
      </c>
      <c r="BO213" s="81">
        <v>0</v>
      </c>
      <c r="BP213" s="81">
        <v>1</v>
      </c>
      <c r="BQ213" s="81">
        <v>0</v>
      </c>
      <c r="BR213" s="81">
        <v>0</v>
      </c>
      <c r="BS213" s="81">
        <v>0</v>
      </c>
      <c r="BT213"/>
      <c r="BU213" s="80">
        <v>10.266999999999999</v>
      </c>
      <c r="BV213" s="80">
        <v>0</v>
      </c>
      <c r="BW213" s="80">
        <v>0</v>
      </c>
      <c r="BX213" s="80">
        <v>0</v>
      </c>
      <c r="BY213" s="80">
        <v>0</v>
      </c>
      <c r="BZ213" s="80">
        <v>0</v>
      </c>
      <c r="CA213" s="80">
        <v>0</v>
      </c>
      <c r="CB213" s="80">
        <v>0</v>
      </c>
      <c r="CC213" s="80">
        <v>0</v>
      </c>
    </row>
    <row r="214" spans="1:81">
      <c r="A214" s="80" t="s">
        <v>1991</v>
      </c>
      <c r="B214" s="80">
        <v>237</v>
      </c>
      <c r="C214" s="80">
        <v>16</v>
      </c>
      <c r="D214" s="80">
        <v>14</v>
      </c>
      <c r="E214" s="80">
        <v>2019</v>
      </c>
      <c r="F214" s="80" t="s">
        <v>73</v>
      </c>
      <c r="G214" s="80" t="s">
        <v>1686</v>
      </c>
      <c r="H214" s="80" t="s">
        <v>1687</v>
      </c>
      <c r="I214" s="177"/>
      <c r="J214" s="81">
        <v>21.357922762453473</v>
      </c>
      <c r="K214" s="81">
        <v>0.51690490656582122</v>
      </c>
      <c r="L214" s="81">
        <v>5.2671689100276913</v>
      </c>
      <c r="M214" s="81">
        <v>6.2415022530048159</v>
      </c>
      <c r="N214" s="81">
        <v>9.2346665663522458</v>
      </c>
      <c r="O214" s="81">
        <v>3.6481629711523298</v>
      </c>
      <c r="P214" s="81">
        <v>4.9459598491869405</v>
      </c>
      <c r="Q214" s="81">
        <v>0.21814057236999848</v>
      </c>
      <c r="R214" s="81">
        <v>0</v>
      </c>
      <c r="S214" s="81">
        <v>0.616231757222091</v>
      </c>
      <c r="T214" s="82"/>
      <c r="U214" s="81">
        <v>877471</v>
      </c>
      <c r="V214" s="81">
        <v>192</v>
      </c>
      <c r="W214" s="81">
        <v>122</v>
      </c>
      <c r="X214" s="81">
        <v>1330</v>
      </c>
      <c r="Y214" s="81">
        <v>1904</v>
      </c>
      <c r="Z214" s="81">
        <v>2284</v>
      </c>
      <c r="AA214" s="81">
        <v>1027</v>
      </c>
      <c r="AB214" s="81">
        <v>3535</v>
      </c>
      <c r="AC214" s="81">
        <v>0</v>
      </c>
      <c r="AD214" s="81">
        <v>0.616231757222091</v>
      </c>
      <c r="AE214" s="82"/>
      <c r="AF214" s="81">
        <v>7006456.8582593082</v>
      </c>
      <c r="AG214" s="81">
        <v>357697.30765093339</v>
      </c>
      <c r="AH214" s="81">
        <v>802193.59904791403</v>
      </c>
      <c r="AI214" s="81">
        <v>8248570.6621885523</v>
      </c>
      <c r="AJ214" s="81">
        <v>7065863.3515924551</v>
      </c>
      <c r="AK214" s="81">
        <v>0</v>
      </c>
      <c r="AL214" s="81">
        <v>0</v>
      </c>
      <c r="AM214" s="81">
        <v>481440.3885342477</v>
      </c>
      <c r="AN214" s="81">
        <v>0</v>
      </c>
      <c r="AO214" s="81">
        <v>0</v>
      </c>
      <c r="AP214" s="82"/>
      <c r="AQ214" s="81">
        <v>10</v>
      </c>
      <c r="AR214" s="81">
        <v>4</v>
      </c>
      <c r="AS214" s="81">
        <v>5</v>
      </c>
      <c r="AT214" s="81">
        <v>0</v>
      </c>
      <c r="AU214" s="81">
        <v>0</v>
      </c>
      <c r="AV214" s="81">
        <v>0</v>
      </c>
      <c r="AW214" s="81" t="s">
        <v>564</v>
      </c>
      <c r="AX214" s="82"/>
      <c r="AY214" s="81">
        <v>73.389999999999986</v>
      </c>
      <c r="AZ214" s="81">
        <v>1859</v>
      </c>
      <c r="BA214" s="81">
        <v>4999.6000000000004</v>
      </c>
      <c r="BB214" s="81">
        <v>0</v>
      </c>
      <c r="BC214" s="81">
        <v>0</v>
      </c>
      <c r="BD214" s="81">
        <v>0</v>
      </c>
      <c r="BE214" s="81" t="s">
        <v>564</v>
      </c>
      <c r="BF214" s="82"/>
      <c r="BG214" s="81">
        <v>0</v>
      </c>
      <c r="BH214" s="81">
        <v>0</v>
      </c>
      <c r="BI214" s="81">
        <v>8.4160000000000004</v>
      </c>
      <c r="BJ214" s="81">
        <v>0</v>
      </c>
      <c r="BK214" s="81">
        <v>0</v>
      </c>
      <c r="BL214" s="81">
        <v>0</v>
      </c>
      <c r="BM214" s="82"/>
      <c r="BN214" s="81">
        <v>0</v>
      </c>
      <c r="BO214" s="81">
        <v>0</v>
      </c>
      <c r="BP214" s="81">
        <v>1</v>
      </c>
      <c r="BQ214" s="81">
        <v>0</v>
      </c>
      <c r="BR214" s="81">
        <v>0</v>
      </c>
      <c r="BS214" s="81">
        <v>0</v>
      </c>
      <c r="BT214"/>
      <c r="BU214" s="80">
        <v>8.4160000000000004</v>
      </c>
      <c r="BV214" s="80">
        <v>0</v>
      </c>
      <c r="BW214" s="80">
        <v>0</v>
      </c>
      <c r="BX214" s="80">
        <v>0</v>
      </c>
      <c r="BY214" s="80">
        <v>0</v>
      </c>
      <c r="BZ214" s="80">
        <v>0</v>
      </c>
      <c r="CA214" s="80">
        <v>0</v>
      </c>
      <c r="CB214" s="80">
        <v>0</v>
      </c>
      <c r="CC214" s="80">
        <v>0</v>
      </c>
    </row>
    <row r="215" spans="1:81">
      <c r="A215" s="80" t="s">
        <v>1992</v>
      </c>
      <c r="B215" s="80">
        <v>238</v>
      </c>
      <c r="C215" s="80">
        <v>17</v>
      </c>
      <c r="D215" s="80">
        <v>14</v>
      </c>
      <c r="E215" s="80">
        <v>2020</v>
      </c>
      <c r="F215" s="80" t="s">
        <v>218</v>
      </c>
      <c r="G215" s="80" t="s">
        <v>1686</v>
      </c>
      <c r="H215" s="80" t="s">
        <v>1687</v>
      </c>
      <c r="I215" s="177"/>
      <c r="J215" s="81">
        <v>19.210156877179941</v>
      </c>
      <c r="K215" s="81">
        <v>0.6489095616905286</v>
      </c>
      <c r="L215" s="81">
        <v>7.7254620010264121</v>
      </c>
      <c r="M215" s="81">
        <v>5.6721099426595236</v>
      </c>
      <c r="N215" s="81">
        <v>8.4151935731887004</v>
      </c>
      <c r="O215" s="81">
        <v>3.1935081155563929</v>
      </c>
      <c r="P215" s="81">
        <v>5.1728278938095773</v>
      </c>
      <c r="Q215" s="81">
        <v>0.20566354063006678</v>
      </c>
      <c r="R215" s="81">
        <v>0</v>
      </c>
      <c r="S215" s="81">
        <v>0.60569179320884503</v>
      </c>
      <c r="T215" s="82"/>
      <c r="U215" s="81">
        <v>894664</v>
      </c>
      <c r="V215" s="81">
        <v>223</v>
      </c>
      <c r="W215" s="81">
        <v>159</v>
      </c>
      <c r="X215" s="81">
        <v>1271</v>
      </c>
      <c r="Y215" s="81">
        <v>1893</v>
      </c>
      <c r="Z215" s="81">
        <v>2282</v>
      </c>
      <c r="AA215" s="81">
        <v>1167</v>
      </c>
      <c r="AB215" s="81">
        <v>3488</v>
      </c>
      <c r="AC215" s="81">
        <v>0</v>
      </c>
      <c r="AD215" s="81">
        <v>0.60569179320884503</v>
      </c>
      <c r="AE215" s="82"/>
      <c r="AF215" s="81">
        <v>6985453.6967088524</v>
      </c>
      <c r="AG215" s="81">
        <v>415756.74288540502</v>
      </c>
      <c r="AH215" s="81">
        <v>1132925.7770796898</v>
      </c>
      <c r="AI215" s="81">
        <v>7297677.3873997638</v>
      </c>
      <c r="AJ215" s="81">
        <v>7171856.1906503877</v>
      </c>
      <c r="AK215" s="81"/>
      <c r="AL215" s="81"/>
      <c r="AM215" s="81">
        <v>455222.75248826243</v>
      </c>
      <c r="AN215" s="81"/>
      <c r="AO215" s="81"/>
      <c r="AP215" s="82"/>
      <c r="AQ215" s="81">
        <v>10</v>
      </c>
      <c r="AR215" s="81">
        <v>5</v>
      </c>
      <c r="AS215" s="81">
        <v>9</v>
      </c>
      <c r="AT215" s="81">
        <v>0</v>
      </c>
      <c r="AU215" s="81">
        <v>0</v>
      </c>
      <c r="AV215" s="81">
        <v>0</v>
      </c>
      <c r="AW215" s="81">
        <v>9</v>
      </c>
      <c r="AX215" s="82"/>
      <c r="AY215" s="81">
        <v>73.389999999999986</v>
      </c>
      <c r="AZ215" s="81">
        <v>1908.5</v>
      </c>
      <c r="BA215" s="81">
        <v>5076.3999999999996</v>
      </c>
      <c r="BB215" s="81">
        <v>0</v>
      </c>
      <c r="BC215" s="81">
        <v>0</v>
      </c>
      <c r="BD215" s="81">
        <v>0</v>
      </c>
      <c r="BE215" s="81">
        <v>5076.3999999999996</v>
      </c>
      <c r="BF215" s="82"/>
      <c r="BG215" s="81">
        <v>0</v>
      </c>
      <c r="BH215" s="81">
        <v>0</v>
      </c>
      <c r="BI215" s="81">
        <v>7.15</v>
      </c>
      <c r="BJ215" s="81">
        <v>0</v>
      </c>
      <c r="BK215" s="81">
        <v>0</v>
      </c>
      <c r="BL215" s="81">
        <v>0</v>
      </c>
      <c r="BM215" s="82"/>
      <c r="BN215" s="81">
        <v>0</v>
      </c>
      <c r="BO215" s="81">
        <v>0</v>
      </c>
      <c r="BP215" s="81">
        <v>1</v>
      </c>
      <c r="BQ215" s="81">
        <v>0</v>
      </c>
      <c r="BR215" s="81">
        <v>0</v>
      </c>
      <c r="BS215" s="81">
        <v>0</v>
      </c>
      <c r="BT215"/>
      <c r="BU215" s="80">
        <v>7.15</v>
      </c>
      <c r="BV215" s="80">
        <v>0</v>
      </c>
      <c r="BW215" s="80">
        <v>0</v>
      </c>
      <c r="BX215" s="80">
        <v>0</v>
      </c>
      <c r="BY215" s="80">
        <v>0</v>
      </c>
      <c r="BZ215" s="80">
        <v>0</v>
      </c>
      <c r="CA215" s="80">
        <v>0</v>
      </c>
      <c r="CB215" s="80">
        <v>0</v>
      </c>
      <c r="CC215" s="80">
        <v>0</v>
      </c>
    </row>
    <row r="216" spans="1:81">
      <c r="A216" s="80" t="s">
        <v>1692</v>
      </c>
      <c r="B216" s="80">
        <v>238</v>
      </c>
      <c r="C216" s="80">
        <v>18</v>
      </c>
      <c r="D216" s="80">
        <v>14</v>
      </c>
      <c r="E216" s="80">
        <v>2021</v>
      </c>
      <c r="F216" s="80" t="s">
        <v>75</v>
      </c>
      <c r="G216" s="174" t="s">
        <v>1686</v>
      </c>
      <c r="H216" s="80" t="s">
        <v>1687</v>
      </c>
      <c r="I216" s="177"/>
      <c r="J216" s="81">
        <v>22.895617561502437</v>
      </c>
      <c r="K216" s="81">
        <v>0.62508003412763247</v>
      </c>
      <c r="L216" s="81">
        <v>7.0501712075265583</v>
      </c>
      <c r="M216" s="81">
        <v>5.7290113853921696</v>
      </c>
      <c r="N216" s="81">
        <v>7.9767668322056746</v>
      </c>
      <c r="O216" s="81">
        <v>3.076977320057483</v>
      </c>
      <c r="P216" s="81">
        <v>5.3498085801657851</v>
      </c>
      <c r="Q216" s="81">
        <v>0.20538681415149909</v>
      </c>
      <c r="R216" s="81">
        <v>0</v>
      </c>
      <c r="S216" s="81">
        <v>0.57606279683845873</v>
      </c>
      <c r="T216" s="82"/>
      <c r="U216" s="81">
        <v>1095022</v>
      </c>
      <c r="V216" s="81">
        <v>223</v>
      </c>
      <c r="W216" s="81">
        <v>159</v>
      </c>
      <c r="X216" s="81">
        <v>1271</v>
      </c>
      <c r="Y216" s="81">
        <v>1889</v>
      </c>
      <c r="Z216" s="81">
        <v>2264</v>
      </c>
      <c r="AA216" s="81">
        <v>1177</v>
      </c>
      <c r="AB216" s="81">
        <v>3442</v>
      </c>
      <c r="AC216" s="81">
        <v>0</v>
      </c>
      <c r="AD216" s="81">
        <v>0.57606279683845873</v>
      </c>
      <c r="AE216" s="82"/>
      <c r="AF216" s="81">
        <v>8387397.1835915577</v>
      </c>
      <c r="AG216" s="81">
        <v>422936.20923645608</v>
      </c>
      <c r="AH216" s="81">
        <v>1015733.8913320004</v>
      </c>
      <c r="AI216" s="81">
        <v>7962844.1494197333</v>
      </c>
      <c r="AJ216" s="81">
        <v>6974374.4458071552</v>
      </c>
      <c r="AK216" s="81">
        <v>0</v>
      </c>
      <c r="AL216" s="81">
        <v>0</v>
      </c>
      <c r="AM216" s="81">
        <v>451810.30183445761</v>
      </c>
      <c r="AN216" s="81">
        <v>0</v>
      </c>
      <c r="AO216" s="81">
        <v>0</v>
      </c>
      <c r="AP216" s="82"/>
      <c r="AQ216" s="81">
        <v>10</v>
      </c>
      <c r="AR216" s="81">
        <v>7</v>
      </c>
      <c r="AS216" s="81">
        <v>11</v>
      </c>
      <c r="AT216" s="81">
        <v>0</v>
      </c>
      <c r="AU216" s="81">
        <v>0</v>
      </c>
      <c r="AV216" s="81">
        <v>0</v>
      </c>
      <c r="AW216" s="81"/>
      <c r="AX216" s="82"/>
      <c r="AY216" s="81">
        <v>73.389999999999986</v>
      </c>
      <c r="AZ216" s="81">
        <v>2007.5</v>
      </c>
      <c r="BA216" s="81">
        <v>5114.8</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1685</v>
      </c>
      <c r="B217" s="80">
        <v>238</v>
      </c>
      <c r="C217" s="80">
        <v>19</v>
      </c>
      <c r="D217" s="80">
        <v>14</v>
      </c>
      <c r="E217" s="80">
        <v>2022</v>
      </c>
      <c r="F217" s="80" t="s">
        <v>568</v>
      </c>
      <c r="G217" s="174" t="s">
        <v>1686</v>
      </c>
      <c r="H217" s="80" t="s">
        <v>1687</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10</v>
      </c>
      <c r="AR217" s="81">
        <v>7</v>
      </c>
      <c r="AS217" s="81">
        <v>12</v>
      </c>
      <c r="AT217" s="81">
        <v>0</v>
      </c>
      <c r="AU217" s="81">
        <v>0</v>
      </c>
      <c r="AV217" s="81">
        <v>0</v>
      </c>
      <c r="AW217" s="81"/>
      <c r="AX217" s="82"/>
      <c r="AY217" s="81">
        <v>73.389999999999986</v>
      </c>
      <c r="AZ217" s="81">
        <v>2007.5</v>
      </c>
      <c r="BA217" s="81">
        <v>8084.8</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1993</v>
      </c>
      <c r="B218" s="80">
        <v>205</v>
      </c>
      <c r="C218" s="80">
        <v>1</v>
      </c>
      <c r="D218" s="80">
        <v>13</v>
      </c>
      <c r="E218" s="80">
        <v>1990</v>
      </c>
      <c r="F218" s="80" t="s">
        <v>562</v>
      </c>
      <c r="G218" s="80" t="s">
        <v>1994</v>
      </c>
      <c r="H218" s="80" t="s">
        <v>1708</v>
      </c>
      <c r="I218" s="177"/>
      <c r="J218" s="81">
        <v>2.1280990220127585</v>
      </c>
      <c r="K218" s="81">
        <v>0.80836938674761039</v>
      </c>
      <c r="L218" s="81">
        <v>3.7953056323422834</v>
      </c>
      <c r="M218" s="81">
        <v>2.6434716248919385</v>
      </c>
      <c r="N218" s="81">
        <v>2.8934473220349544</v>
      </c>
      <c r="O218" s="81">
        <v>3.5715006948518924</v>
      </c>
      <c r="P218" s="81">
        <v>6.2023525318080956</v>
      </c>
      <c r="Q218" s="81">
        <v>0.25171521098520527</v>
      </c>
      <c r="R218" s="81">
        <v>0</v>
      </c>
      <c r="S218" s="81">
        <v>0.26736483394150834</v>
      </c>
      <c r="T218" s="82"/>
      <c r="U218" s="81">
        <v>412141</v>
      </c>
      <c r="V218" s="81">
        <v>285</v>
      </c>
      <c r="W218" s="81">
        <v>52</v>
      </c>
      <c r="X218" s="81">
        <v>1051</v>
      </c>
      <c r="Y218" s="81">
        <v>1012</v>
      </c>
      <c r="Z218" s="81">
        <v>1469</v>
      </c>
      <c r="AA218" s="81">
        <v>1506</v>
      </c>
      <c r="AB218" s="81">
        <v>4087</v>
      </c>
      <c r="AC218" s="81">
        <v>0</v>
      </c>
      <c r="AD218" s="81">
        <v>0.26736483394150834</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1995</v>
      </c>
      <c r="B219" s="80">
        <v>206</v>
      </c>
      <c r="C219" s="80">
        <v>2</v>
      </c>
      <c r="D219" s="80">
        <v>13</v>
      </c>
      <c r="E219" s="80">
        <v>2005</v>
      </c>
      <c r="F219" s="80" t="s">
        <v>565</v>
      </c>
      <c r="G219" s="80" t="s">
        <v>1994</v>
      </c>
      <c r="H219" s="80" t="s">
        <v>1708</v>
      </c>
      <c r="I219" s="177"/>
      <c r="J219" s="81">
        <v>2.3459076801989687</v>
      </c>
      <c r="K219" s="81">
        <v>0.41218235422113303</v>
      </c>
      <c r="L219" s="81">
        <v>1.4078486877210827</v>
      </c>
      <c r="M219" s="81">
        <v>3.4006155782065068</v>
      </c>
      <c r="N219" s="81">
        <v>4.3228797389732661</v>
      </c>
      <c r="O219" s="81">
        <v>5.3680298744237023</v>
      </c>
      <c r="P219" s="81">
        <v>7.2513327785853461</v>
      </c>
      <c r="Q219" s="81">
        <v>0.25091814552369535</v>
      </c>
      <c r="R219" s="81">
        <v>0</v>
      </c>
      <c r="S219" s="81">
        <v>0.51270028266731993</v>
      </c>
      <c r="T219" s="82"/>
      <c r="U219" s="81">
        <v>416618</v>
      </c>
      <c r="V219" s="81">
        <v>183</v>
      </c>
      <c r="W219" s="81">
        <v>18</v>
      </c>
      <c r="X219" s="81">
        <v>740</v>
      </c>
      <c r="Y219" s="81">
        <v>1264</v>
      </c>
      <c r="Z219" s="81">
        <v>2555</v>
      </c>
      <c r="AA219" s="81">
        <v>1442</v>
      </c>
      <c r="AB219" s="81">
        <v>4259</v>
      </c>
      <c r="AC219" s="81">
        <v>0</v>
      </c>
      <c r="AD219" s="81">
        <v>0.51270028266731993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1996</v>
      </c>
      <c r="B220" s="80">
        <v>207</v>
      </c>
      <c r="C220" s="80">
        <v>3</v>
      </c>
      <c r="D220" s="80">
        <v>13</v>
      </c>
      <c r="E220" s="80">
        <v>2006</v>
      </c>
      <c r="F220" s="80" t="s">
        <v>566</v>
      </c>
      <c r="G220" s="80" t="s">
        <v>1994</v>
      </c>
      <c r="H220" s="80" t="s">
        <v>1708</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1997</v>
      </c>
      <c r="B221" s="80">
        <v>208</v>
      </c>
      <c r="C221" s="80">
        <v>4</v>
      </c>
      <c r="D221" s="80">
        <v>13</v>
      </c>
      <c r="E221" s="80">
        <v>2007</v>
      </c>
      <c r="F221" s="80" t="s">
        <v>567</v>
      </c>
      <c r="G221" s="80" t="s">
        <v>1994</v>
      </c>
      <c r="H221" s="80" t="s">
        <v>1708</v>
      </c>
      <c r="I221" s="177"/>
      <c r="J221" s="81">
        <v>3.0881855473988109</v>
      </c>
      <c r="K221" s="81">
        <v>0.39105637256143405</v>
      </c>
      <c r="L221" s="81">
        <v>0.92637983317617756</v>
      </c>
      <c r="M221" s="81">
        <v>4.2753248993793838</v>
      </c>
      <c r="N221" s="81">
        <v>4.3019636433076132</v>
      </c>
      <c r="O221" s="81">
        <v>5.2183619735486912</v>
      </c>
      <c r="P221" s="81">
        <v>7.1439954731325104</v>
      </c>
      <c r="Q221" s="81">
        <v>0.25821090709675615</v>
      </c>
      <c r="R221" s="81">
        <v>0</v>
      </c>
      <c r="S221" s="81">
        <v>0.38593464314979103</v>
      </c>
      <c r="T221" s="82"/>
      <c r="U221" s="81">
        <v>553170</v>
      </c>
      <c r="V221" s="81">
        <v>167</v>
      </c>
      <c r="W221" s="81">
        <v>22</v>
      </c>
      <c r="X221" s="81">
        <v>997</v>
      </c>
      <c r="Y221" s="81">
        <v>1279</v>
      </c>
      <c r="Z221" s="81">
        <v>2582</v>
      </c>
      <c r="AA221" s="81">
        <v>1399</v>
      </c>
      <c r="AB221" s="81">
        <v>4151</v>
      </c>
      <c r="AC221" s="81">
        <v>0</v>
      </c>
      <c r="AD221" s="81">
        <v>0.38593464314979103</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1998</v>
      </c>
      <c r="B222" s="80">
        <v>209</v>
      </c>
      <c r="C222" s="80">
        <v>5</v>
      </c>
      <c r="D222" s="80">
        <v>13</v>
      </c>
      <c r="E222" s="80">
        <v>2008</v>
      </c>
      <c r="F222" s="80" t="s">
        <v>84</v>
      </c>
      <c r="G222" s="80" t="s">
        <v>1994</v>
      </c>
      <c r="H222" s="80" t="s">
        <v>1708</v>
      </c>
      <c r="I222" s="177"/>
      <c r="J222" s="81">
        <v>3.4284650195222821</v>
      </c>
      <c r="K222" s="81">
        <v>0.29214761602152362</v>
      </c>
      <c r="L222" s="81">
        <v>0.81643560768835266</v>
      </c>
      <c r="M222" s="81">
        <v>4.5325165439634683</v>
      </c>
      <c r="N222" s="81">
        <v>4.5324143679052904</v>
      </c>
      <c r="O222" s="81">
        <v>5.0472746415255259</v>
      </c>
      <c r="P222" s="81">
        <v>7.0899476966646171</v>
      </c>
      <c r="Q222" s="81">
        <v>0.25458732674490231</v>
      </c>
      <c r="R222" s="81">
        <v>0</v>
      </c>
      <c r="S222" s="81">
        <v>0.36495633680955158</v>
      </c>
      <c r="T222" s="82"/>
      <c r="U222" s="81">
        <v>644006</v>
      </c>
      <c r="V222" s="81">
        <v>167</v>
      </c>
      <c r="W222" s="81">
        <v>22</v>
      </c>
      <c r="X222" s="81">
        <v>997</v>
      </c>
      <c r="Y222" s="81">
        <v>1304</v>
      </c>
      <c r="Z222" s="81">
        <v>2585</v>
      </c>
      <c r="AA222" s="81">
        <v>1390</v>
      </c>
      <c r="AB222" s="81">
        <v>4160</v>
      </c>
      <c r="AC222" s="81">
        <v>0</v>
      </c>
      <c r="AD222" s="81">
        <v>0.36495633680955158</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1999</v>
      </c>
      <c r="B223" s="80">
        <v>210</v>
      </c>
      <c r="C223" s="80">
        <v>6</v>
      </c>
      <c r="D223" s="80">
        <v>13</v>
      </c>
      <c r="E223" s="80">
        <v>2009</v>
      </c>
      <c r="F223" s="80" t="s">
        <v>85</v>
      </c>
      <c r="G223" s="80" t="s">
        <v>1994</v>
      </c>
      <c r="H223" s="80" t="s">
        <v>1708</v>
      </c>
      <c r="I223" s="177"/>
      <c r="J223" s="81">
        <v>3.0033276374445022</v>
      </c>
      <c r="K223" s="81">
        <v>0.29623270473688679</v>
      </c>
      <c r="L223" s="81">
        <v>0.3844966652967241</v>
      </c>
      <c r="M223" s="81">
        <v>4.9499926063287809</v>
      </c>
      <c r="N223" s="81">
        <v>3.9853403400434018</v>
      </c>
      <c r="O223" s="81">
        <v>5.1392175653775531</v>
      </c>
      <c r="P223" s="81">
        <v>6.7918805527440558</v>
      </c>
      <c r="Q223" s="81">
        <v>0.2375652369553081</v>
      </c>
      <c r="R223" s="81">
        <v>0</v>
      </c>
      <c r="S223" s="81">
        <v>0.44828079479272831</v>
      </c>
      <c r="T223" s="82"/>
      <c r="U223" s="81">
        <v>508087</v>
      </c>
      <c r="V223" s="81">
        <v>179</v>
      </c>
      <c r="W223" s="81">
        <v>15</v>
      </c>
      <c r="X223" s="81">
        <v>1165</v>
      </c>
      <c r="Y223" s="81">
        <v>1293</v>
      </c>
      <c r="Z223" s="81">
        <v>2598</v>
      </c>
      <c r="AA223" s="81">
        <v>1367</v>
      </c>
      <c r="AB223" s="81">
        <v>4075</v>
      </c>
      <c r="AC223" s="81">
        <v>0</v>
      </c>
      <c r="AD223" s="81">
        <v>0.44828079479272831</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2000</v>
      </c>
      <c r="B224" s="80">
        <v>211</v>
      </c>
      <c r="C224" s="80">
        <v>7</v>
      </c>
      <c r="D224" s="80">
        <v>13</v>
      </c>
      <c r="E224" s="80">
        <v>2010</v>
      </c>
      <c r="F224" s="80" t="s">
        <v>86</v>
      </c>
      <c r="G224" s="80" t="s">
        <v>1994</v>
      </c>
      <c r="H224" s="80" t="s">
        <v>1708</v>
      </c>
      <c r="I224" s="177"/>
      <c r="J224" s="81">
        <v>2.7478451325482789</v>
      </c>
      <c r="K224" s="81">
        <v>0.31588866416272032</v>
      </c>
      <c r="L224" s="81">
        <v>0.36951882797325991</v>
      </c>
      <c r="M224" s="81">
        <v>5.1243466863726308</v>
      </c>
      <c r="N224" s="81">
        <v>4.2640808677121473</v>
      </c>
      <c r="O224" s="81">
        <v>5.0937881711970814</v>
      </c>
      <c r="P224" s="81">
        <v>6.8995990579119226</v>
      </c>
      <c r="Q224" s="81">
        <v>0.24366930068991441</v>
      </c>
      <c r="R224" s="81">
        <v>0</v>
      </c>
      <c r="S224" s="81">
        <v>0.28946208655284439</v>
      </c>
      <c r="T224" s="82"/>
      <c r="U224" s="81">
        <v>499901</v>
      </c>
      <c r="V224" s="81">
        <v>179</v>
      </c>
      <c r="W224" s="81">
        <v>15</v>
      </c>
      <c r="X224" s="81">
        <v>1165</v>
      </c>
      <c r="Y224" s="81">
        <v>1300</v>
      </c>
      <c r="Z224" s="81">
        <v>2587</v>
      </c>
      <c r="AA224" s="81">
        <v>1354</v>
      </c>
      <c r="AB224" s="81">
        <v>4005</v>
      </c>
      <c r="AC224" s="81">
        <v>0</v>
      </c>
      <c r="AD224" s="81">
        <v>0.28946208655284439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2001</v>
      </c>
      <c r="B225" s="80">
        <v>212</v>
      </c>
      <c r="C225" s="80">
        <v>8</v>
      </c>
      <c r="D225" s="80">
        <v>13</v>
      </c>
      <c r="E225" s="80">
        <v>2011</v>
      </c>
      <c r="F225" s="80" t="s">
        <v>87</v>
      </c>
      <c r="G225" s="80" t="s">
        <v>1994</v>
      </c>
      <c r="H225" s="80" t="s">
        <v>1708</v>
      </c>
      <c r="I225" s="177"/>
      <c r="J225" s="81">
        <v>3.8211276999266683</v>
      </c>
      <c r="K225" s="81">
        <v>0.4128698694565931</v>
      </c>
      <c r="L225" s="81">
        <v>0.58186175488483427</v>
      </c>
      <c r="M225" s="81">
        <v>6.0480907855836143</v>
      </c>
      <c r="N225" s="81">
        <v>4.5948035271342427</v>
      </c>
      <c r="O225" s="81">
        <v>5.0548552158375291</v>
      </c>
      <c r="P225" s="81">
        <v>6.566603080573941</v>
      </c>
      <c r="Q225" s="81">
        <v>0.28001147992666109</v>
      </c>
      <c r="R225" s="81">
        <v>0</v>
      </c>
      <c r="S225" s="81">
        <v>0.27918022994930136</v>
      </c>
      <c r="T225" s="82"/>
      <c r="U225" s="81">
        <v>617175</v>
      </c>
      <c r="V225" s="81">
        <v>179</v>
      </c>
      <c r="W225" s="81">
        <v>15</v>
      </c>
      <c r="X225" s="81">
        <v>1165</v>
      </c>
      <c r="Y225" s="81">
        <v>1320</v>
      </c>
      <c r="Z225" s="81">
        <v>2623</v>
      </c>
      <c r="AA225" s="81">
        <v>1327</v>
      </c>
      <c r="AB225" s="81">
        <v>3990</v>
      </c>
      <c r="AC225" s="81">
        <v>0</v>
      </c>
      <c r="AD225" s="81">
        <v>0.27918022994930136</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2002</v>
      </c>
      <c r="B226" s="80">
        <v>213</v>
      </c>
      <c r="C226" s="80">
        <v>9</v>
      </c>
      <c r="D226" s="80">
        <v>13</v>
      </c>
      <c r="E226" s="80">
        <v>2012</v>
      </c>
      <c r="F226" s="80" t="s">
        <v>88</v>
      </c>
      <c r="G226" s="80" t="s">
        <v>1994</v>
      </c>
      <c r="H226" s="80" t="s">
        <v>1708</v>
      </c>
      <c r="I226" s="177"/>
      <c r="J226" s="81">
        <v>2.6058815097054255</v>
      </c>
      <c r="K226" s="81">
        <v>0.39283302098324918</v>
      </c>
      <c r="L226" s="81">
        <v>0.57605377241844224</v>
      </c>
      <c r="M226" s="81">
        <v>6.1651234723995669</v>
      </c>
      <c r="N226" s="81">
        <v>5.4214554751697914</v>
      </c>
      <c r="O226" s="81">
        <v>5.0877321633030883</v>
      </c>
      <c r="P226" s="81">
        <v>6.5342920156668187</v>
      </c>
      <c r="Q226" s="81">
        <v>0.30148088587632871</v>
      </c>
      <c r="R226" s="81">
        <v>0</v>
      </c>
      <c r="S226" s="81">
        <v>0.4153553176973741</v>
      </c>
      <c r="T226" s="82"/>
      <c r="U226" s="81">
        <v>398127</v>
      </c>
      <c r="V226" s="81">
        <v>179</v>
      </c>
      <c r="W226" s="81">
        <v>15</v>
      </c>
      <c r="X226" s="81">
        <v>1165</v>
      </c>
      <c r="Y226" s="81">
        <v>1327</v>
      </c>
      <c r="Z226" s="81">
        <v>2661</v>
      </c>
      <c r="AA226" s="81">
        <v>1313</v>
      </c>
      <c r="AB226" s="81">
        <v>3954</v>
      </c>
      <c r="AC226" s="81">
        <v>0</v>
      </c>
      <c r="AD226" s="81">
        <v>0.4153553176973741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2003</v>
      </c>
      <c r="B227" s="80">
        <v>214</v>
      </c>
      <c r="C227" s="80">
        <v>10</v>
      </c>
      <c r="D227" s="80">
        <v>13</v>
      </c>
      <c r="E227" s="80">
        <v>2013</v>
      </c>
      <c r="F227" s="80" t="s">
        <v>89</v>
      </c>
      <c r="G227" s="80" t="s">
        <v>1994</v>
      </c>
      <c r="H227" s="80" t="s">
        <v>1708</v>
      </c>
      <c r="I227" s="177"/>
      <c r="J227" s="81">
        <v>2.8960451265454146</v>
      </c>
      <c r="K227" s="81">
        <v>0.33831332274878323</v>
      </c>
      <c r="L227" s="81">
        <v>0.5567651038043836</v>
      </c>
      <c r="M227" s="81">
        <v>5.8605101590296673</v>
      </c>
      <c r="N227" s="81">
        <v>4.4694313618882786</v>
      </c>
      <c r="O227" s="81">
        <v>4.8995669110952846</v>
      </c>
      <c r="P227" s="81">
        <v>6.5988754346915774</v>
      </c>
      <c r="Q227" s="81">
        <v>0.3040872836448012</v>
      </c>
      <c r="R227" s="81">
        <v>0</v>
      </c>
      <c r="S227" s="81">
        <v>0.36017658073008613</v>
      </c>
      <c r="T227" s="82"/>
      <c r="U227" s="81">
        <v>425989</v>
      </c>
      <c r="V227" s="81">
        <v>179</v>
      </c>
      <c r="W227" s="81">
        <v>15</v>
      </c>
      <c r="X227" s="81">
        <v>1165</v>
      </c>
      <c r="Y227" s="81">
        <v>1325</v>
      </c>
      <c r="Z227" s="81">
        <v>2677</v>
      </c>
      <c r="AA227" s="81">
        <v>1321</v>
      </c>
      <c r="AB227" s="81">
        <v>3931</v>
      </c>
      <c r="AC227" s="81">
        <v>0</v>
      </c>
      <c r="AD227" s="81">
        <v>0.36017658073008613</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2004</v>
      </c>
      <c r="B228" s="80">
        <v>215</v>
      </c>
      <c r="C228" s="80">
        <v>11</v>
      </c>
      <c r="D228" s="80">
        <v>13</v>
      </c>
      <c r="E228" s="80">
        <v>2014</v>
      </c>
      <c r="F228" s="80" t="s">
        <v>90</v>
      </c>
      <c r="G228" s="80" t="s">
        <v>1994</v>
      </c>
      <c r="H228" s="80" t="s">
        <v>1708</v>
      </c>
      <c r="I228" s="177"/>
      <c r="J228" s="81">
        <v>2.7881468197772428</v>
      </c>
      <c r="K228" s="81">
        <v>0.31443438857032452</v>
      </c>
      <c r="L228" s="81">
        <v>0.21191324039199522</v>
      </c>
      <c r="M228" s="81">
        <v>4.0582903769558643</v>
      </c>
      <c r="N228" s="81">
        <v>4.6454438799215039</v>
      </c>
      <c r="O228" s="81">
        <v>4.6224846855925987</v>
      </c>
      <c r="P228" s="81">
        <v>6.6583034708698916</v>
      </c>
      <c r="Q228" s="81">
        <v>0.28723060981765464</v>
      </c>
      <c r="R228" s="81">
        <v>0</v>
      </c>
      <c r="S228" s="81">
        <v>0.33363286822431498</v>
      </c>
      <c r="T228" s="82"/>
      <c r="U228" s="81">
        <v>490987</v>
      </c>
      <c r="V228" s="81">
        <v>148</v>
      </c>
      <c r="W228" s="81">
        <v>9</v>
      </c>
      <c r="X228" s="81">
        <v>832</v>
      </c>
      <c r="Y228" s="81">
        <v>1332</v>
      </c>
      <c r="Z228" s="81">
        <v>2660</v>
      </c>
      <c r="AA228" s="81">
        <v>1326</v>
      </c>
      <c r="AB228" s="81">
        <v>3870</v>
      </c>
      <c r="AC228" s="81">
        <v>0</v>
      </c>
      <c r="AD228" s="81">
        <v>0.33363286822431498</v>
      </c>
      <c r="AE228" s="82"/>
      <c r="AF228" s="81">
        <v>3708025.0503898803</v>
      </c>
      <c r="AG228" s="81">
        <v>269762.11068452167</v>
      </c>
      <c r="AH228" s="81">
        <v>53139.008554283158</v>
      </c>
      <c r="AI228" s="81">
        <v>5381861.2904820116</v>
      </c>
      <c r="AJ228" s="81">
        <v>5997447.3199691363</v>
      </c>
      <c r="AK228" s="81">
        <v>0</v>
      </c>
      <c r="AL228" s="81">
        <v>0</v>
      </c>
      <c r="AM228" s="81">
        <v>531293.16975807562</v>
      </c>
      <c r="AN228" s="81">
        <v>0</v>
      </c>
      <c r="AO228" s="81">
        <v>0</v>
      </c>
      <c r="AP228" s="82"/>
      <c r="AQ228" s="81">
        <v>33</v>
      </c>
      <c r="AR228" s="81">
        <v>17</v>
      </c>
      <c r="AS228" s="81">
        <v>0</v>
      </c>
      <c r="AT228" s="81">
        <v>0</v>
      </c>
      <c r="AU228" s="81">
        <v>0</v>
      </c>
      <c r="AV228" s="81">
        <v>0</v>
      </c>
      <c r="AW228" s="81" t="s">
        <v>564</v>
      </c>
      <c r="AX228" s="82"/>
      <c r="AY228" s="81">
        <v>156.60000000000002</v>
      </c>
      <c r="AZ228" s="81">
        <v>518.4</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2005</v>
      </c>
      <c r="B229" s="80">
        <v>216</v>
      </c>
      <c r="C229" s="80">
        <v>12</v>
      </c>
      <c r="D229" s="80">
        <v>13</v>
      </c>
      <c r="E229" s="80">
        <v>2015</v>
      </c>
      <c r="F229" s="80" t="s">
        <v>91</v>
      </c>
      <c r="G229" s="80" t="s">
        <v>1994</v>
      </c>
      <c r="H229" s="80" t="s">
        <v>1708</v>
      </c>
      <c r="I229" s="177"/>
      <c r="J229" s="81">
        <v>5.5930097233473335</v>
      </c>
      <c r="K229" s="81">
        <v>0.31569765031792757</v>
      </c>
      <c r="L229" s="81">
        <v>0.22785737935235276</v>
      </c>
      <c r="M229" s="81">
        <v>4.0346422921861933</v>
      </c>
      <c r="N229" s="81">
        <v>4.2674274177816507</v>
      </c>
      <c r="O229" s="81">
        <v>4.5783731557401302</v>
      </c>
      <c r="P229" s="81">
        <v>6.5881628975923476</v>
      </c>
      <c r="Q229" s="81">
        <v>0.27580785321866247</v>
      </c>
      <c r="R229" s="81">
        <v>0</v>
      </c>
      <c r="S229" s="81">
        <v>0.32294476465434468</v>
      </c>
      <c r="T229" s="82"/>
      <c r="U229" s="81">
        <v>1131758</v>
      </c>
      <c r="V229" s="81">
        <v>148</v>
      </c>
      <c r="W229" s="81">
        <v>9</v>
      </c>
      <c r="X229" s="81">
        <v>832</v>
      </c>
      <c r="Y229" s="81">
        <v>1328</v>
      </c>
      <c r="Z229" s="81">
        <v>2660</v>
      </c>
      <c r="AA229" s="81">
        <v>1311</v>
      </c>
      <c r="AB229" s="81">
        <v>3796</v>
      </c>
      <c r="AC229" s="81">
        <v>0</v>
      </c>
      <c r="AD229" s="81">
        <v>0.32294476465434468</v>
      </c>
      <c r="AE229" s="82"/>
      <c r="AF229" s="81">
        <v>7720054.067194026</v>
      </c>
      <c r="AG229" s="81">
        <v>246374.44896916702</v>
      </c>
      <c r="AH229" s="81">
        <v>48112.031560894487</v>
      </c>
      <c r="AI229" s="81">
        <v>5302315.7875527926</v>
      </c>
      <c r="AJ229" s="81">
        <v>5938309.7629727181</v>
      </c>
      <c r="AK229" s="81">
        <v>0</v>
      </c>
      <c r="AL229" s="81">
        <v>0</v>
      </c>
      <c r="AM229" s="81">
        <v>520225.87637889886</v>
      </c>
      <c r="AN229" s="81">
        <v>0</v>
      </c>
      <c r="AO229" s="81">
        <v>0</v>
      </c>
      <c r="AP229" s="82"/>
      <c r="AQ229" s="81">
        <v>41</v>
      </c>
      <c r="AR229" s="81">
        <v>33</v>
      </c>
      <c r="AS229" s="81">
        <v>0</v>
      </c>
      <c r="AT229" s="81">
        <v>0</v>
      </c>
      <c r="AU229" s="81">
        <v>0</v>
      </c>
      <c r="AV229" s="81">
        <v>0</v>
      </c>
      <c r="AW229" s="81" t="s">
        <v>564</v>
      </c>
      <c r="AX229" s="82"/>
      <c r="AY229" s="81">
        <v>195.60000000000002</v>
      </c>
      <c r="AZ229" s="81">
        <v>1024.7</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2006</v>
      </c>
      <c r="B230" s="80">
        <v>217</v>
      </c>
      <c r="C230" s="80">
        <v>13</v>
      </c>
      <c r="D230" s="80">
        <v>13</v>
      </c>
      <c r="E230" s="80">
        <v>2016</v>
      </c>
      <c r="F230" s="80" t="s">
        <v>92</v>
      </c>
      <c r="G230" s="80" t="s">
        <v>1994</v>
      </c>
      <c r="H230" s="80" t="s">
        <v>1708</v>
      </c>
      <c r="I230" s="177"/>
      <c r="J230" s="81">
        <v>6.2868668592597725</v>
      </c>
      <c r="K230" s="81">
        <v>0.3152604019123228</v>
      </c>
      <c r="L230" s="81">
        <v>0.24613456636340966</v>
      </c>
      <c r="M230" s="81">
        <v>3.3789430297179908</v>
      </c>
      <c r="N230" s="81">
        <v>4.2569862878411344</v>
      </c>
      <c r="O230" s="81">
        <v>4.4717671739405684</v>
      </c>
      <c r="P230" s="81">
        <v>6.3989367871579663</v>
      </c>
      <c r="Q230" s="81">
        <v>0.26345746388537167</v>
      </c>
      <c r="R230" s="81">
        <v>0</v>
      </c>
      <c r="S230" s="81">
        <v>0.22074330589939753</v>
      </c>
      <c r="T230" s="82"/>
      <c r="U230" s="81">
        <v>1238499</v>
      </c>
      <c r="V230" s="81">
        <v>148</v>
      </c>
      <c r="W230" s="81">
        <v>9</v>
      </c>
      <c r="X230" s="81">
        <v>832</v>
      </c>
      <c r="Y230" s="81">
        <v>1342</v>
      </c>
      <c r="Z230" s="81">
        <v>2630</v>
      </c>
      <c r="AA230" s="81">
        <v>1317</v>
      </c>
      <c r="AB230" s="81">
        <v>3730</v>
      </c>
      <c r="AC230" s="81">
        <v>0</v>
      </c>
      <c r="AD230" s="81">
        <v>0.2207433058993975</v>
      </c>
      <c r="AE230" s="82"/>
      <c r="AF230" s="81">
        <v>8626650.2657367941</v>
      </c>
      <c r="AG230" s="81">
        <v>236908.49165352219</v>
      </c>
      <c r="AH230" s="81">
        <v>39953.132286888918</v>
      </c>
      <c r="AI230" s="81">
        <v>5235387.0859333156</v>
      </c>
      <c r="AJ230" s="81">
        <v>6018177.4025440617</v>
      </c>
      <c r="AK230" s="81">
        <v>0</v>
      </c>
      <c r="AL230" s="81">
        <v>0</v>
      </c>
      <c r="AM230" s="81">
        <v>511577.99060483661</v>
      </c>
      <c r="AN230" s="81">
        <v>0</v>
      </c>
      <c r="AO230" s="81">
        <v>0</v>
      </c>
      <c r="AP230" s="82"/>
      <c r="AQ230" s="81">
        <v>51</v>
      </c>
      <c r="AR230" s="81">
        <v>37</v>
      </c>
      <c r="AS230" s="81">
        <v>0</v>
      </c>
      <c r="AT230" s="81">
        <v>0</v>
      </c>
      <c r="AU230" s="81">
        <v>0</v>
      </c>
      <c r="AV230" s="81">
        <v>0</v>
      </c>
      <c r="AW230" s="81" t="s">
        <v>564</v>
      </c>
      <c r="AX230" s="82"/>
      <c r="AY230" s="81">
        <v>253.1</v>
      </c>
      <c r="AZ230" s="81">
        <v>27068.7</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2007</v>
      </c>
      <c r="B231" s="80">
        <v>218</v>
      </c>
      <c r="C231" s="80">
        <v>14</v>
      </c>
      <c r="D231" s="80">
        <v>13</v>
      </c>
      <c r="E231" s="80">
        <v>2017</v>
      </c>
      <c r="F231" s="80" t="s">
        <v>71</v>
      </c>
      <c r="G231" s="80" t="s">
        <v>1994</v>
      </c>
      <c r="H231" s="80" t="s">
        <v>1708</v>
      </c>
      <c r="I231" s="177"/>
      <c r="J231" s="81">
        <v>0</v>
      </c>
      <c r="K231" s="81">
        <v>0.31779590950453157</v>
      </c>
      <c r="L231" s="81">
        <v>0.21714485126799588</v>
      </c>
      <c r="M231" s="81">
        <v>3.1905431678542548</v>
      </c>
      <c r="N231" s="81">
        <v>4.1450651532377556</v>
      </c>
      <c r="O231" s="81">
        <v>4.3820731188183153</v>
      </c>
      <c r="P231" s="81">
        <v>6.2859826526051412</v>
      </c>
      <c r="Q231" s="81">
        <v>0.25032191474187315</v>
      </c>
      <c r="R231" s="81">
        <v>0</v>
      </c>
      <c r="S231" s="81">
        <v>0.3469115901130882</v>
      </c>
      <c r="T231" s="82"/>
      <c r="U231" s="81">
        <v>0</v>
      </c>
      <c r="V231" s="81">
        <v>148</v>
      </c>
      <c r="W231" s="81">
        <v>9</v>
      </c>
      <c r="X231" s="81">
        <v>832</v>
      </c>
      <c r="Y231" s="81">
        <v>1359</v>
      </c>
      <c r="Z231" s="81">
        <v>2620</v>
      </c>
      <c r="AA231" s="81">
        <v>1302</v>
      </c>
      <c r="AB231" s="81">
        <v>3665</v>
      </c>
      <c r="AC231" s="81">
        <v>0</v>
      </c>
      <c r="AD231" s="81">
        <v>0.3469115901130882</v>
      </c>
      <c r="AE231" s="82"/>
      <c r="AF231" s="81">
        <v>0</v>
      </c>
      <c r="AG231" s="81">
        <v>240241.5257932157</v>
      </c>
      <c r="AH231" s="81">
        <v>46483.285608821032</v>
      </c>
      <c r="AI231" s="81">
        <v>5145837.0625975318</v>
      </c>
      <c r="AJ231" s="81">
        <v>5854355.3377207359</v>
      </c>
      <c r="AK231" s="81">
        <v>0</v>
      </c>
      <c r="AL231" s="81">
        <v>0</v>
      </c>
      <c r="AM231" s="81">
        <v>503449.62317294761</v>
      </c>
      <c r="AN231" s="81">
        <v>0</v>
      </c>
      <c r="AO231" s="81">
        <v>0</v>
      </c>
      <c r="AP231" s="82"/>
      <c r="AQ231" s="81">
        <v>58</v>
      </c>
      <c r="AR231" s="81">
        <v>46</v>
      </c>
      <c r="AS231" s="81">
        <v>0</v>
      </c>
      <c r="AT231" s="81">
        <v>0</v>
      </c>
      <c r="AU231" s="81">
        <v>0</v>
      </c>
      <c r="AV231" s="81">
        <v>0</v>
      </c>
      <c r="AW231" s="81" t="s">
        <v>564</v>
      </c>
      <c r="AX231" s="82"/>
      <c r="AY231" s="81">
        <v>293.8</v>
      </c>
      <c r="AZ231" s="81">
        <v>27508.7</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2008</v>
      </c>
      <c r="B232" s="80">
        <v>219</v>
      </c>
      <c r="C232" s="80">
        <v>15</v>
      </c>
      <c r="D232" s="80">
        <v>13</v>
      </c>
      <c r="E232" s="80">
        <v>2018</v>
      </c>
      <c r="F232" s="80" t="s">
        <v>93</v>
      </c>
      <c r="G232" s="80" t="s">
        <v>1994</v>
      </c>
      <c r="H232" s="80" t="s">
        <v>1708</v>
      </c>
      <c r="I232" s="177"/>
      <c r="J232" s="81">
        <v>0</v>
      </c>
      <c r="K232" s="81">
        <v>0.29867907409614708</v>
      </c>
      <c r="L232" s="81">
        <v>0.19568313223789199</v>
      </c>
      <c r="M232" s="81">
        <v>3.1462683320023621</v>
      </c>
      <c r="N232" s="81">
        <v>4.4012350665249445</v>
      </c>
      <c r="O232" s="81">
        <v>4.2964612815742083</v>
      </c>
      <c r="P232" s="81">
        <v>6.1899512930809539</v>
      </c>
      <c r="Q232" s="81">
        <v>0.23006781940448384</v>
      </c>
      <c r="R232" s="81">
        <v>0</v>
      </c>
      <c r="S232" s="81">
        <v>0.45080715400142185</v>
      </c>
      <c r="T232" s="82"/>
      <c r="U232" s="81">
        <v>0</v>
      </c>
      <c r="V232" s="81">
        <v>148</v>
      </c>
      <c r="W232" s="81">
        <v>9</v>
      </c>
      <c r="X232" s="81">
        <v>832</v>
      </c>
      <c r="Y232" s="81">
        <v>1389</v>
      </c>
      <c r="Z232" s="81">
        <v>2618</v>
      </c>
      <c r="AA232" s="81">
        <v>1295</v>
      </c>
      <c r="AB232" s="81">
        <v>3630</v>
      </c>
      <c r="AC232" s="81">
        <v>0</v>
      </c>
      <c r="AD232" s="81">
        <v>0.45080715400142191</v>
      </c>
      <c r="AE232" s="82"/>
      <c r="AF232" s="81">
        <v>0</v>
      </c>
      <c r="AG232" s="81">
        <v>212437.3316423975</v>
      </c>
      <c r="AH232" s="81">
        <v>43981.877573633457</v>
      </c>
      <c r="AI232" s="81">
        <v>4932241.3145277146</v>
      </c>
      <c r="AJ232" s="81">
        <v>6222763.891051094</v>
      </c>
      <c r="AK232" s="81">
        <v>0</v>
      </c>
      <c r="AL232" s="81">
        <v>0</v>
      </c>
      <c r="AM232" s="81">
        <v>499673.53188328538</v>
      </c>
      <c r="AN232" s="81">
        <v>0</v>
      </c>
      <c r="AO232" s="81">
        <v>0</v>
      </c>
      <c r="AP232" s="82"/>
      <c r="AQ232" s="81">
        <v>64</v>
      </c>
      <c r="AR232" s="81">
        <v>55</v>
      </c>
      <c r="AS232" s="81">
        <v>0</v>
      </c>
      <c r="AT232" s="81">
        <v>0</v>
      </c>
      <c r="AU232" s="81">
        <v>0</v>
      </c>
      <c r="AV232" s="81">
        <v>0</v>
      </c>
      <c r="AW232" s="81" t="s">
        <v>564</v>
      </c>
      <c r="AX232" s="82"/>
      <c r="AY232" s="81">
        <v>322.3</v>
      </c>
      <c r="AZ232" s="81">
        <v>32487.1</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2009</v>
      </c>
      <c r="B233" s="80">
        <v>220</v>
      </c>
      <c r="C233" s="80">
        <v>16</v>
      </c>
      <c r="D233" s="80">
        <v>13</v>
      </c>
      <c r="E233" s="80">
        <v>2019</v>
      </c>
      <c r="F233" s="80" t="s">
        <v>73</v>
      </c>
      <c r="G233" s="80" t="s">
        <v>1994</v>
      </c>
      <c r="H233" s="80" t="s">
        <v>1708</v>
      </c>
      <c r="I233" s="177"/>
      <c r="J233" s="81">
        <v>0</v>
      </c>
      <c r="K233" s="81">
        <v>0.27362623071587816</v>
      </c>
      <c r="L233" s="81">
        <v>0.19724843190415262</v>
      </c>
      <c r="M233" s="81">
        <v>2.9741296097750327</v>
      </c>
      <c r="N233" s="81">
        <v>3.9443552760238947</v>
      </c>
      <c r="O233" s="81">
        <v>4.1720672857486365</v>
      </c>
      <c r="P233" s="81">
        <v>6.0632555502690932</v>
      </c>
      <c r="Q233" s="81">
        <v>0.22190480855516675</v>
      </c>
      <c r="R233" s="81">
        <v>0</v>
      </c>
      <c r="S233" s="81">
        <v>0.27425253783997094</v>
      </c>
      <c r="T233" s="82"/>
      <c r="U233" s="81">
        <v>0</v>
      </c>
      <c r="V233" s="81">
        <v>148</v>
      </c>
      <c r="W233" s="81">
        <v>9</v>
      </c>
      <c r="X233" s="81">
        <v>832</v>
      </c>
      <c r="Y233" s="81">
        <v>1422</v>
      </c>
      <c r="Z233" s="81">
        <v>2612</v>
      </c>
      <c r="AA233" s="81">
        <v>1259</v>
      </c>
      <c r="AB233" s="81">
        <v>3596</v>
      </c>
      <c r="AC233" s="81">
        <v>0</v>
      </c>
      <c r="AD233" s="81">
        <v>0.27425253783997089</v>
      </c>
      <c r="AE233" s="82"/>
      <c r="AF233" s="81">
        <v>0</v>
      </c>
      <c r="AG233" s="81">
        <v>205406.77455139041</v>
      </c>
      <c r="AH233" s="81">
        <v>46453.342925493584</v>
      </c>
      <c r="AI233" s="81">
        <v>4841253.4156276286</v>
      </c>
      <c r="AJ233" s="81">
        <v>5569164.1252930509</v>
      </c>
      <c r="AK233" s="81">
        <v>0</v>
      </c>
      <c r="AL233" s="81">
        <v>0</v>
      </c>
      <c r="AM233" s="81">
        <v>489748.12932649354</v>
      </c>
      <c r="AN233" s="81">
        <v>0</v>
      </c>
      <c r="AO233" s="81">
        <v>0</v>
      </c>
      <c r="AP233" s="82"/>
      <c r="AQ233" s="81">
        <v>68</v>
      </c>
      <c r="AR233" s="81">
        <v>66</v>
      </c>
      <c r="AS233" s="81">
        <v>0</v>
      </c>
      <c r="AT233" s="81">
        <v>0</v>
      </c>
      <c r="AU233" s="81">
        <v>0</v>
      </c>
      <c r="AV233" s="81">
        <v>0</v>
      </c>
      <c r="AW233" s="81" t="s">
        <v>564</v>
      </c>
      <c r="AX233" s="82"/>
      <c r="AY233" s="81">
        <v>337.4</v>
      </c>
      <c r="AZ233" s="81">
        <v>36378.699999999997</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2010</v>
      </c>
      <c r="B234" s="80">
        <v>221</v>
      </c>
      <c r="C234" s="80">
        <v>17</v>
      </c>
      <c r="D234" s="80">
        <v>13</v>
      </c>
      <c r="E234" s="80">
        <v>2020</v>
      </c>
      <c r="F234" s="80" t="s">
        <v>218</v>
      </c>
      <c r="G234" s="80" t="s">
        <v>1994</v>
      </c>
      <c r="H234" s="80" t="s">
        <v>1708</v>
      </c>
      <c r="I234" s="177"/>
      <c r="J234" s="81">
        <v>0</v>
      </c>
      <c r="K234" s="81">
        <v>0.26138891034733919</v>
      </c>
      <c r="L234" s="81">
        <v>3.8052219810166412</v>
      </c>
      <c r="M234" s="81">
        <v>3.0364764114190637</v>
      </c>
      <c r="N234" s="81">
        <v>3.9428003478006777</v>
      </c>
      <c r="O234" s="81">
        <v>3.6175365813818035</v>
      </c>
      <c r="P234" s="81">
        <v>5.6338168406443643</v>
      </c>
      <c r="Q234" s="81">
        <v>0.21338771603790474</v>
      </c>
      <c r="R234" s="81">
        <v>0</v>
      </c>
      <c r="S234" s="81">
        <v>0.31232929198957671</v>
      </c>
      <c r="T234" s="82"/>
      <c r="U234" s="81">
        <v>0</v>
      </c>
      <c r="V234" s="81">
        <v>122</v>
      </c>
      <c r="W234" s="81">
        <v>213</v>
      </c>
      <c r="X234" s="81">
        <v>889</v>
      </c>
      <c r="Y234" s="81">
        <v>1508</v>
      </c>
      <c r="Z234" s="81">
        <v>2585</v>
      </c>
      <c r="AA234" s="81">
        <v>1271</v>
      </c>
      <c r="AB234" s="81">
        <v>3619</v>
      </c>
      <c r="AC234" s="81">
        <v>0</v>
      </c>
      <c r="AD234" s="81">
        <v>0.31232929198957671</v>
      </c>
      <c r="AE234" s="82"/>
      <c r="AF234" s="81">
        <v>0</v>
      </c>
      <c r="AG234" s="81">
        <v>184605.91799715304</v>
      </c>
      <c r="AH234" s="81">
        <v>956679.42074338743</v>
      </c>
      <c r="AI234" s="81">
        <v>5030240.7520445175</v>
      </c>
      <c r="AJ234" s="81">
        <v>5831378.1938071614</v>
      </c>
      <c r="AK234" s="81"/>
      <c r="AL234" s="81"/>
      <c r="AM234" s="81">
        <v>472319.70792861859</v>
      </c>
      <c r="AN234" s="81"/>
      <c r="AO234" s="81"/>
      <c r="AP234" s="82"/>
      <c r="AQ234" s="81">
        <v>72</v>
      </c>
      <c r="AR234" s="81">
        <v>79</v>
      </c>
      <c r="AS234" s="81">
        <v>0</v>
      </c>
      <c r="AT234" s="81">
        <v>0</v>
      </c>
      <c r="AU234" s="81">
        <v>0</v>
      </c>
      <c r="AV234" s="81">
        <v>0</v>
      </c>
      <c r="AW234" s="81">
        <v>0</v>
      </c>
      <c r="AX234" s="82"/>
      <c r="AY234" s="81">
        <v>354.9</v>
      </c>
      <c r="AZ234" s="81">
        <v>37011.199999999997</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2011</v>
      </c>
      <c r="B235" s="80">
        <v>221</v>
      </c>
      <c r="C235" s="80">
        <v>18</v>
      </c>
      <c r="D235" s="80">
        <v>13</v>
      </c>
      <c r="E235" s="80">
        <v>2021</v>
      </c>
      <c r="F235" s="80" t="s">
        <v>75</v>
      </c>
      <c r="G235" s="174" t="s">
        <v>1994</v>
      </c>
      <c r="H235" s="80" t="s">
        <v>1708</v>
      </c>
      <c r="I235" s="177"/>
      <c r="J235" s="81">
        <v>4.610972173927216</v>
      </c>
      <c r="K235" s="81">
        <v>0.2869044016204681</v>
      </c>
      <c r="L235" s="81">
        <v>3.7268829484196524</v>
      </c>
      <c r="M235" s="81">
        <v>3.3611236390591865</v>
      </c>
      <c r="N235" s="81">
        <v>4.0279808555313297</v>
      </c>
      <c r="O235" s="81">
        <v>3.4357767955412175</v>
      </c>
      <c r="P235" s="81">
        <v>5.7997924794320657</v>
      </c>
      <c r="Q235" s="81">
        <v>0.20890738998965672</v>
      </c>
      <c r="R235" s="81">
        <v>0</v>
      </c>
      <c r="S235" s="81">
        <v>0.40263209872826672</v>
      </c>
      <c r="T235" s="82"/>
      <c r="U235" s="81">
        <v>941740</v>
      </c>
      <c r="V235" s="81">
        <v>122</v>
      </c>
      <c r="W235" s="81">
        <v>213</v>
      </c>
      <c r="X235" s="81">
        <v>889</v>
      </c>
      <c r="Y235" s="81">
        <v>1465</v>
      </c>
      <c r="Z235" s="81">
        <v>2528</v>
      </c>
      <c r="AA235" s="81">
        <v>1276</v>
      </c>
      <c r="AB235" s="81">
        <v>3501</v>
      </c>
      <c r="AC235" s="81">
        <v>0</v>
      </c>
      <c r="AD235" s="81">
        <v>0.40263209872826672</v>
      </c>
      <c r="AE235" s="82"/>
      <c r="AF235" s="81">
        <v>6784431.364285185</v>
      </c>
      <c r="AG235" s="81">
        <v>199502.66313566055</v>
      </c>
      <c r="AH235" s="81">
        <v>894258.61809176882</v>
      </c>
      <c r="AI235" s="81">
        <v>5506527.7643122207</v>
      </c>
      <c r="AJ235" s="81">
        <v>5837950.6662184326</v>
      </c>
      <c r="AK235" s="81">
        <v>0</v>
      </c>
      <c r="AL235" s="81">
        <v>0</v>
      </c>
      <c r="AM235" s="81">
        <v>459554.87121511804</v>
      </c>
      <c r="AN235" s="81">
        <v>0</v>
      </c>
      <c r="AO235" s="81">
        <v>0</v>
      </c>
      <c r="AP235" s="82"/>
      <c r="AQ235" s="81">
        <v>75</v>
      </c>
      <c r="AR235" s="81">
        <v>92</v>
      </c>
      <c r="AS235" s="81">
        <v>0</v>
      </c>
      <c r="AT235" s="81">
        <v>0</v>
      </c>
      <c r="AU235" s="81">
        <v>0</v>
      </c>
      <c r="AV235" s="81">
        <v>0</v>
      </c>
      <c r="AW235" s="81"/>
      <c r="AX235" s="82"/>
      <c r="AY235" s="81">
        <v>367.6</v>
      </c>
      <c r="AZ235" s="81">
        <v>37634.899999999987</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2012</v>
      </c>
      <c r="B236" s="80">
        <v>221</v>
      </c>
      <c r="C236" s="80">
        <v>19</v>
      </c>
      <c r="D236" s="80">
        <v>13</v>
      </c>
      <c r="E236" s="80">
        <v>2022</v>
      </c>
      <c r="F236" s="80" t="s">
        <v>568</v>
      </c>
      <c r="G236" s="174" t="s">
        <v>1994</v>
      </c>
      <c r="H236" s="80" t="s">
        <v>1708</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81</v>
      </c>
      <c r="AR236" s="81">
        <v>99</v>
      </c>
      <c r="AS236" s="81">
        <v>0</v>
      </c>
      <c r="AT236" s="81">
        <v>0</v>
      </c>
      <c r="AU236" s="81">
        <v>0</v>
      </c>
      <c r="AV236" s="81">
        <v>0</v>
      </c>
      <c r="AW236" s="81"/>
      <c r="AX236" s="82"/>
      <c r="AY236" s="81">
        <v>416.2</v>
      </c>
      <c r="AZ236" s="81">
        <v>37981.399999999994</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2013</v>
      </c>
      <c r="B237" s="80">
        <v>154</v>
      </c>
      <c r="C237" s="80">
        <v>1</v>
      </c>
      <c r="D237" s="80">
        <v>10</v>
      </c>
      <c r="E237" s="80">
        <v>1990</v>
      </c>
      <c r="F237" s="80" t="s">
        <v>562</v>
      </c>
      <c r="G237" s="80" t="s">
        <v>1666</v>
      </c>
      <c r="H237" s="80" t="s">
        <v>1667</v>
      </c>
      <c r="I237" s="177"/>
      <c r="J237" s="81">
        <v>17.186502194815272</v>
      </c>
      <c r="K237" s="81">
        <v>1.7653157513716184</v>
      </c>
      <c r="L237" s="81">
        <v>5.7282011618711692</v>
      </c>
      <c r="M237" s="81">
        <v>3.247588075858217</v>
      </c>
      <c r="N237" s="81">
        <v>8.7834010044161559</v>
      </c>
      <c r="O237" s="81">
        <v>3.7222379603936337</v>
      </c>
      <c r="P237" s="81">
        <v>3.8548485855062262</v>
      </c>
      <c r="Q237" s="81">
        <v>0.37021290267483942</v>
      </c>
      <c r="R237" s="81">
        <v>0</v>
      </c>
      <c r="S237" s="81">
        <v>0.30146888632120328</v>
      </c>
      <c r="T237" s="82"/>
      <c r="U237" s="81">
        <v>482536</v>
      </c>
      <c r="V237" s="81">
        <v>323</v>
      </c>
      <c r="W237" s="81">
        <v>67</v>
      </c>
      <c r="X237" s="81">
        <v>1089</v>
      </c>
      <c r="Y237" s="81">
        <v>1879</v>
      </c>
      <c r="Z237" s="81">
        <v>1531</v>
      </c>
      <c r="AA237" s="81">
        <v>936</v>
      </c>
      <c r="AB237" s="81">
        <v>6011</v>
      </c>
      <c r="AC237" s="81">
        <v>0</v>
      </c>
      <c r="AD237" s="81">
        <v>0.30146888632120328</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2014</v>
      </c>
      <c r="B238" s="80">
        <v>155</v>
      </c>
      <c r="C238" s="80">
        <v>2</v>
      </c>
      <c r="D238" s="80">
        <v>10</v>
      </c>
      <c r="E238" s="80">
        <v>2005</v>
      </c>
      <c r="F238" s="80" t="s">
        <v>565</v>
      </c>
      <c r="G238" s="80" t="s">
        <v>1666</v>
      </c>
      <c r="H238" s="80" t="s">
        <v>1667</v>
      </c>
      <c r="I238" s="177"/>
      <c r="J238" s="81">
        <v>19.275400742448873</v>
      </c>
      <c r="K238" s="81">
        <v>0.84907779941882056</v>
      </c>
      <c r="L238" s="81">
        <v>0.56307032221150943</v>
      </c>
      <c r="M238" s="81">
        <v>4.5936776057346878</v>
      </c>
      <c r="N238" s="81">
        <v>9.89315386545697</v>
      </c>
      <c r="O238" s="81">
        <v>4.5339367784760665</v>
      </c>
      <c r="P238" s="81">
        <v>4.1737907116684037</v>
      </c>
      <c r="Q238" s="81">
        <v>0.28491198679328267</v>
      </c>
      <c r="R238" s="81">
        <v>0</v>
      </c>
      <c r="S238" s="81">
        <v>0.38623289183395026</v>
      </c>
      <c r="T238" s="82"/>
      <c r="U238" s="81">
        <v>595328</v>
      </c>
      <c r="V238" s="81">
        <v>259</v>
      </c>
      <c r="W238" s="81">
        <v>5</v>
      </c>
      <c r="X238" s="81">
        <v>746</v>
      </c>
      <c r="Y238" s="81">
        <v>2017</v>
      </c>
      <c r="Z238" s="81">
        <v>2158</v>
      </c>
      <c r="AA238" s="81">
        <v>830</v>
      </c>
      <c r="AB238" s="81">
        <v>4836</v>
      </c>
      <c r="AC238" s="81">
        <v>0</v>
      </c>
      <c r="AD238" s="81">
        <v>0.38623289183395026</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2015</v>
      </c>
      <c r="B239" s="80">
        <v>156</v>
      </c>
      <c r="C239" s="80">
        <v>3</v>
      </c>
      <c r="D239" s="80">
        <v>10</v>
      </c>
      <c r="E239" s="80">
        <v>2006</v>
      </c>
      <c r="F239" s="80" t="s">
        <v>566</v>
      </c>
      <c r="G239" s="80" t="s">
        <v>1666</v>
      </c>
      <c r="H239" s="80" t="s">
        <v>1667</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2016</v>
      </c>
      <c r="B240" s="80">
        <v>157</v>
      </c>
      <c r="C240" s="80">
        <v>4</v>
      </c>
      <c r="D240" s="80">
        <v>10</v>
      </c>
      <c r="E240" s="80">
        <v>2007</v>
      </c>
      <c r="F240" s="80" t="s">
        <v>567</v>
      </c>
      <c r="G240" s="80" t="s">
        <v>1666</v>
      </c>
      <c r="H240" s="80" t="s">
        <v>1667</v>
      </c>
      <c r="I240" s="177"/>
      <c r="J240" s="81">
        <v>13.4210147142976</v>
      </c>
      <c r="K240" s="81">
        <v>0.81450865874963474</v>
      </c>
      <c r="L240" s="81">
        <v>0.49241289945049138</v>
      </c>
      <c r="M240" s="81">
        <v>4.3114776019627934</v>
      </c>
      <c r="N240" s="81">
        <v>9.8133759398121274</v>
      </c>
      <c r="O240" s="81">
        <v>4.3371823374266043</v>
      </c>
      <c r="P240" s="81">
        <v>4.2843546833153505</v>
      </c>
      <c r="Q240" s="81">
        <v>0.29018402351394063</v>
      </c>
      <c r="R240" s="81">
        <v>0</v>
      </c>
      <c r="S240" s="81">
        <v>0.50697094740707793</v>
      </c>
      <c r="T240" s="82"/>
      <c r="U240" s="81">
        <v>440749</v>
      </c>
      <c r="V240" s="81">
        <v>271</v>
      </c>
      <c r="W240" s="81">
        <v>6</v>
      </c>
      <c r="X240" s="81">
        <v>877</v>
      </c>
      <c r="Y240" s="81">
        <v>2006</v>
      </c>
      <c r="Z240" s="81">
        <v>2146</v>
      </c>
      <c r="AA240" s="81">
        <v>839</v>
      </c>
      <c r="AB240" s="81">
        <v>4665</v>
      </c>
      <c r="AC240" s="81">
        <v>0</v>
      </c>
      <c r="AD240" s="81">
        <v>0.50697094740707793</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2017</v>
      </c>
      <c r="B241" s="80">
        <v>158</v>
      </c>
      <c r="C241" s="80">
        <v>5</v>
      </c>
      <c r="D241" s="80">
        <v>10</v>
      </c>
      <c r="E241" s="80">
        <v>2008</v>
      </c>
      <c r="F241" s="80" t="s">
        <v>84</v>
      </c>
      <c r="G241" s="80" t="s">
        <v>1666</v>
      </c>
      <c r="H241" s="80" t="s">
        <v>1667</v>
      </c>
      <c r="I241" s="177"/>
      <c r="J241" s="81">
        <v>12.513767467240447</v>
      </c>
      <c r="K241" s="81">
        <v>0.71485961233941675</v>
      </c>
      <c r="L241" s="81">
        <v>0.42517995406253301</v>
      </c>
      <c r="M241" s="81">
        <v>5.0448462982787392</v>
      </c>
      <c r="N241" s="81">
        <v>9.9950421004252519</v>
      </c>
      <c r="O241" s="81">
        <v>4.1647337757732874</v>
      </c>
      <c r="P241" s="81">
        <v>4.1417536184832144</v>
      </c>
      <c r="Q241" s="81">
        <v>0.28065804818560625</v>
      </c>
      <c r="R241" s="81">
        <v>0</v>
      </c>
      <c r="S241" s="81">
        <v>0.40288363540578037</v>
      </c>
      <c r="T241" s="82"/>
      <c r="U241" s="81">
        <v>431786</v>
      </c>
      <c r="V241" s="81">
        <v>271</v>
      </c>
      <c r="W241" s="81">
        <v>6</v>
      </c>
      <c r="X241" s="81">
        <v>877</v>
      </c>
      <c r="Y241" s="81">
        <v>2016</v>
      </c>
      <c r="Z241" s="81">
        <v>2133</v>
      </c>
      <c r="AA241" s="81">
        <v>812</v>
      </c>
      <c r="AB241" s="81">
        <v>4586</v>
      </c>
      <c r="AC241" s="81">
        <v>0</v>
      </c>
      <c r="AD241" s="81">
        <v>0.40288363540578037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2018</v>
      </c>
      <c r="B242" s="80">
        <v>159</v>
      </c>
      <c r="C242" s="80">
        <v>6</v>
      </c>
      <c r="D242" s="80">
        <v>10</v>
      </c>
      <c r="E242" s="80">
        <v>2009</v>
      </c>
      <c r="F242" s="80" t="s">
        <v>85</v>
      </c>
      <c r="G242" s="80" t="s">
        <v>1666</v>
      </c>
      <c r="H242" s="80" t="s">
        <v>1667</v>
      </c>
      <c r="I242" s="177"/>
      <c r="J242" s="81">
        <v>8.6615378769216225</v>
      </c>
      <c r="K242" s="81">
        <v>0.53198196992014246</v>
      </c>
      <c r="L242" s="81">
        <v>2.5972588303539479</v>
      </c>
      <c r="M242" s="81">
        <v>3.8534328655860888</v>
      </c>
      <c r="N242" s="81">
        <v>8.4998646994633393</v>
      </c>
      <c r="O242" s="81">
        <v>4.1857522587909557</v>
      </c>
      <c r="P242" s="81">
        <v>3.9499232183112833</v>
      </c>
      <c r="Q242" s="81">
        <v>0.26245857589516491</v>
      </c>
      <c r="R242" s="81">
        <v>0</v>
      </c>
      <c r="S242" s="81">
        <v>0.4318650886283813</v>
      </c>
      <c r="T242" s="82"/>
      <c r="U242" s="81">
        <v>301812</v>
      </c>
      <c r="V242" s="81">
        <v>247</v>
      </c>
      <c r="W242" s="81">
        <v>42</v>
      </c>
      <c r="X242" s="81">
        <v>846</v>
      </c>
      <c r="Y242" s="81">
        <v>1996</v>
      </c>
      <c r="Z242" s="81">
        <v>2116</v>
      </c>
      <c r="AA242" s="81">
        <v>795</v>
      </c>
      <c r="AB242" s="81">
        <v>4502</v>
      </c>
      <c r="AC242" s="81">
        <v>0</v>
      </c>
      <c r="AD242" s="81">
        <v>0.4318650886283813</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2019</v>
      </c>
      <c r="B243" s="80">
        <v>160</v>
      </c>
      <c r="C243" s="80">
        <v>7</v>
      </c>
      <c r="D243" s="80">
        <v>10</v>
      </c>
      <c r="E243" s="80">
        <v>2010</v>
      </c>
      <c r="F243" s="80" t="s">
        <v>86</v>
      </c>
      <c r="G243" s="80" t="s">
        <v>1666</v>
      </c>
      <c r="H243" s="80" t="s">
        <v>1667</v>
      </c>
      <c r="I243" s="177"/>
      <c r="J243" s="81">
        <v>7.2163707751714199</v>
      </c>
      <c r="K243" s="81">
        <v>0.55480730781228427</v>
      </c>
      <c r="L243" s="81">
        <v>2.3645502910748317</v>
      </c>
      <c r="M243" s="81">
        <v>3.4493598446633928</v>
      </c>
      <c r="N243" s="81">
        <v>8.3658963770723105</v>
      </c>
      <c r="O243" s="81">
        <v>4.160484888186871</v>
      </c>
      <c r="P243" s="81">
        <v>4.0001368245648887</v>
      </c>
      <c r="Q243" s="81">
        <v>0.26879674667866216</v>
      </c>
      <c r="R243" s="81">
        <v>0</v>
      </c>
      <c r="S243" s="81">
        <v>0.38152412091316779</v>
      </c>
      <c r="T243" s="82"/>
      <c r="U243" s="81">
        <v>281483</v>
      </c>
      <c r="V243" s="81">
        <v>247</v>
      </c>
      <c r="W243" s="81">
        <v>42</v>
      </c>
      <c r="X243" s="81">
        <v>846</v>
      </c>
      <c r="Y243" s="81">
        <v>1998</v>
      </c>
      <c r="Z243" s="81">
        <v>2113</v>
      </c>
      <c r="AA243" s="81">
        <v>785</v>
      </c>
      <c r="AB243" s="81">
        <v>4418</v>
      </c>
      <c r="AC243" s="81">
        <v>0</v>
      </c>
      <c r="AD243" s="81">
        <v>0.38152412091316779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2020</v>
      </c>
      <c r="B244" s="80">
        <v>161</v>
      </c>
      <c r="C244" s="80">
        <v>8</v>
      </c>
      <c r="D244" s="80">
        <v>10</v>
      </c>
      <c r="E244" s="80">
        <v>2011</v>
      </c>
      <c r="F244" s="80" t="s">
        <v>87</v>
      </c>
      <c r="G244" s="80" t="s">
        <v>1666</v>
      </c>
      <c r="H244" s="80" t="s">
        <v>1667</v>
      </c>
      <c r="I244" s="177"/>
      <c r="J244" s="81">
        <v>0</v>
      </c>
      <c r="K244" s="81">
        <v>0.77738823605038576</v>
      </c>
      <c r="L244" s="81">
        <v>2.2062977141540698</v>
      </c>
      <c r="M244" s="81">
        <v>4.3575112522375195</v>
      </c>
      <c r="N244" s="81">
        <v>10.00433232058344</v>
      </c>
      <c r="O244" s="81">
        <v>4.0816558700510432</v>
      </c>
      <c r="P244" s="81">
        <v>3.7113431126077283</v>
      </c>
      <c r="Q244" s="81">
        <v>0.30387210728883274</v>
      </c>
      <c r="R244" s="81">
        <v>0</v>
      </c>
      <c r="S244" s="81">
        <v>0.28273587000103134</v>
      </c>
      <c r="T244" s="82"/>
      <c r="U244" s="81">
        <v>0</v>
      </c>
      <c r="V244" s="81">
        <v>247</v>
      </c>
      <c r="W244" s="81">
        <v>42</v>
      </c>
      <c r="X244" s="81">
        <v>846</v>
      </c>
      <c r="Y244" s="81">
        <v>1985</v>
      </c>
      <c r="Z244" s="81">
        <v>2118</v>
      </c>
      <c r="AA244" s="81">
        <v>750</v>
      </c>
      <c r="AB244" s="81">
        <v>4330</v>
      </c>
      <c r="AC244" s="81">
        <v>0</v>
      </c>
      <c r="AD244" s="81">
        <v>0.28273587000103134</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2021</v>
      </c>
      <c r="B245" s="80">
        <v>162</v>
      </c>
      <c r="C245" s="80">
        <v>9</v>
      </c>
      <c r="D245" s="80">
        <v>10</v>
      </c>
      <c r="E245" s="80">
        <v>2012</v>
      </c>
      <c r="F245" s="80" t="s">
        <v>88</v>
      </c>
      <c r="G245" s="80" t="s">
        <v>1666</v>
      </c>
      <c r="H245" s="80" t="s">
        <v>1667</v>
      </c>
      <c r="I245" s="177"/>
      <c r="J245" s="81">
        <v>7.4170166095702905</v>
      </c>
      <c r="K245" s="81">
        <v>0.87575791419766491</v>
      </c>
      <c r="L245" s="81">
        <v>2.2260887875674733</v>
      </c>
      <c r="M245" s="81">
        <v>5.4120151299975872</v>
      </c>
      <c r="N245" s="81">
        <v>10.890200297622329</v>
      </c>
      <c r="O245" s="81">
        <v>4.0629202732127263</v>
      </c>
      <c r="P245" s="81">
        <v>3.6578100773153936</v>
      </c>
      <c r="Q245" s="81">
        <v>0.32389752230719376</v>
      </c>
      <c r="R245" s="81">
        <v>0</v>
      </c>
      <c r="S245" s="81">
        <v>0.32940092429532036</v>
      </c>
      <c r="T245" s="82"/>
      <c r="U245" s="81">
        <v>261064</v>
      </c>
      <c r="V245" s="81">
        <v>247</v>
      </c>
      <c r="W245" s="81">
        <v>42</v>
      </c>
      <c r="X245" s="81">
        <v>846</v>
      </c>
      <c r="Y245" s="81">
        <v>1967</v>
      </c>
      <c r="Z245" s="81">
        <v>2125</v>
      </c>
      <c r="AA245" s="81">
        <v>735</v>
      </c>
      <c r="AB245" s="81">
        <v>4248</v>
      </c>
      <c r="AC245" s="81">
        <v>0</v>
      </c>
      <c r="AD245" s="81">
        <v>0.32940092429532036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2022</v>
      </c>
      <c r="B246" s="80">
        <v>163</v>
      </c>
      <c r="C246" s="80">
        <v>10</v>
      </c>
      <c r="D246" s="80">
        <v>10</v>
      </c>
      <c r="E246" s="80">
        <v>2013</v>
      </c>
      <c r="F246" s="80" t="s">
        <v>89</v>
      </c>
      <c r="G246" s="80" t="s">
        <v>1666</v>
      </c>
      <c r="H246" s="80" t="s">
        <v>1667</v>
      </c>
      <c r="I246" s="177"/>
      <c r="J246" s="81">
        <v>6.9273294951451172</v>
      </c>
      <c r="K246" s="81">
        <v>0.72381690326535897</v>
      </c>
      <c r="L246" s="81">
        <v>1.965811930133275</v>
      </c>
      <c r="M246" s="81">
        <v>5.0333034624441151</v>
      </c>
      <c r="N246" s="81">
        <v>10.441375872912595</v>
      </c>
      <c r="O246" s="81">
        <v>3.9057436639063652</v>
      </c>
      <c r="P246" s="81">
        <v>3.7665042223750564</v>
      </c>
      <c r="Q246" s="81">
        <v>0.32381311863066337</v>
      </c>
      <c r="R246" s="81">
        <v>0</v>
      </c>
      <c r="S246" s="81">
        <v>0.33717063989442808</v>
      </c>
      <c r="T246" s="82"/>
      <c r="U246" s="81">
        <v>248267</v>
      </c>
      <c r="V246" s="81">
        <v>247</v>
      </c>
      <c r="W246" s="81">
        <v>42</v>
      </c>
      <c r="X246" s="81">
        <v>846</v>
      </c>
      <c r="Y246" s="81">
        <v>1946</v>
      </c>
      <c r="Z246" s="81">
        <v>2134</v>
      </c>
      <c r="AA246" s="81">
        <v>754</v>
      </c>
      <c r="AB246" s="81">
        <v>4186</v>
      </c>
      <c r="AC246" s="81">
        <v>0</v>
      </c>
      <c r="AD246" s="81">
        <v>0.33717063989442808</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2023</v>
      </c>
      <c r="B247" s="80">
        <v>164</v>
      </c>
      <c r="C247" s="80">
        <v>11</v>
      </c>
      <c r="D247" s="80">
        <v>10</v>
      </c>
      <c r="E247" s="80">
        <v>2014</v>
      </c>
      <c r="F247" s="80" t="s">
        <v>90</v>
      </c>
      <c r="G247" s="80" t="s">
        <v>1666</v>
      </c>
      <c r="H247" s="80" t="s">
        <v>1667</v>
      </c>
      <c r="I247" s="177"/>
      <c r="J247" s="81">
        <v>5.2283585598592417</v>
      </c>
      <c r="K247" s="81">
        <v>0.64080762810188474</v>
      </c>
      <c r="L247" s="81">
        <v>1.8799755392367414</v>
      </c>
      <c r="M247" s="81">
        <v>4.3994053032531308</v>
      </c>
      <c r="N247" s="81">
        <v>10.970847715576488</v>
      </c>
      <c r="O247" s="81">
        <v>3.6475922387439343</v>
      </c>
      <c r="P247" s="81">
        <v>3.6957099204828361</v>
      </c>
      <c r="Q247" s="81">
        <v>0.30125815122735405</v>
      </c>
      <c r="R247" s="81">
        <v>0</v>
      </c>
      <c r="S247" s="81">
        <v>0.31191975888026519</v>
      </c>
      <c r="T247" s="82"/>
      <c r="U247" s="81">
        <v>208105</v>
      </c>
      <c r="V247" s="81">
        <v>190</v>
      </c>
      <c r="W247" s="81">
        <v>41</v>
      </c>
      <c r="X247" s="81">
        <v>703</v>
      </c>
      <c r="Y247" s="81">
        <v>1931</v>
      </c>
      <c r="Z247" s="81">
        <v>2099</v>
      </c>
      <c r="AA247" s="81">
        <v>736</v>
      </c>
      <c r="AB247" s="81">
        <v>4059</v>
      </c>
      <c r="AC247" s="81">
        <v>0</v>
      </c>
      <c r="AD247" s="81">
        <v>0.31191975888026519</v>
      </c>
      <c r="AE247" s="82"/>
      <c r="AF247" s="81">
        <v>1694839.043365973</v>
      </c>
      <c r="AG247" s="81">
        <v>449651.2783170318</v>
      </c>
      <c r="AH247" s="81">
        <v>305778.21560318681</v>
      </c>
      <c r="AI247" s="81">
        <v>4629545.8710878901</v>
      </c>
      <c r="AJ247" s="81">
        <v>8305184.4137720643</v>
      </c>
      <c r="AK247" s="81">
        <v>0</v>
      </c>
      <c r="AL247" s="81">
        <v>0</v>
      </c>
      <c r="AM247" s="81">
        <v>557240.04549044685</v>
      </c>
      <c r="AN247" s="81">
        <v>0</v>
      </c>
      <c r="AO247" s="81">
        <v>0</v>
      </c>
      <c r="AP247" s="82"/>
      <c r="AQ247" s="81">
        <v>8</v>
      </c>
      <c r="AR247" s="81">
        <v>0</v>
      </c>
      <c r="AS247" s="81">
        <v>0</v>
      </c>
      <c r="AT247" s="81">
        <v>0</v>
      </c>
      <c r="AU247" s="81">
        <v>0</v>
      </c>
      <c r="AV247" s="81">
        <v>0</v>
      </c>
      <c r="AW247" s="81" t="s">
        <v>564</v>
      </c>
      <c r="AX247" s="82"/>
      <c r="AY247" s="81">
        <v>34.445</v>
      </c>
      <c r="AZ247" s="81">
        <v>0</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2024</v>
      </c>
      <c r="B248" s="80">
        <v>165</v>
      </c>
      <c r="C248" s="80">
        <v>12</v>
      </c>
      <c r="D248" s="80">
        <v>10</v>
      </c>
      <c r="E248" s="80">
        <v>2015</v>
      </c>
      <c r="F248" s="80" t="s">
        <v>91</v>
      </c>
      <c r="G248" s="80" t="s">
        <v>1666</v>
      </c>
      <c r="H248" s="80" t="s">
        <v>1667</v>
      </c>
      <c r="I248" s="177"/>
      <c r="J248" s="81">
        <v>10.675612308630052</v>
      </c>
      <c r="K248" s="81">
        <v>0.61446790161020282</v>
      </c>
      <c r="L248" s="81">
        <v>1.9788703811130193</v>
      </c>
      <c r="M248" s="81">
        <v>4.256745090572152</v>
      </c>
      <c r="N248" s="81">
        <v>10.060955907517233</v>
      </c>
      <c r="O248" s="81">
        <v>3.5645905283976727</v>
      </c>
      <c r="P248" s="81">
        <v>3.6282636247610034</v>
      </c>
      <c r="Q248" s="81">
        <v>0.2888862024229194</v>
      </c>
      <c r="R248" s="81">
        <v>0</v>
      </c>
      <c r="S248" s="81">
        <v>0.25401357725024898</v>
      </c>
      <c r="T248" s="82"/>
      <c r="U248" s="81">
        <v>426032</v>
      </c>
      <c r="V248" s="81">
        <v>190</v>
      </c>
      <c r="W248" s="81">
        <v>41</v>
      </c>
      <c r="X248" s="81">
        <v>703</v>
      </c>
      <c r="Y248" s="81">
        <v>1924</v>
      </c>
      <c r="Z248" s="81">
        <v>2071</v>
      </c>
      <c r="AA248" s="81">
        <v>722</v>
      </c>
      <c r="AB248" s="81">
        <v>3976</v>
      </c>
      <c r="AC248" s="81">
        <v>0</v>
      </c>
      <c r="AD248" s="81">
        <v>0.25401357725024898</v>
      </c>
      <c r="AE248" s="82"/>
      <c r="AF248" s="81">
        <v>3287816.9956696332</v>
      </c>
      <c r="AG248" s="81">
        <v>409370.7241748395</v>
      </c>
      <c r="AH248" s="81">
        <v>255871.62965501499</v>
      </c>
      <c r="AI248" s="81">
        <v>4471137.0584476376</v>
      </c>
      <c r="AJ248" s="81">
        <v>7941415.26586268</v>
      </c>
      <c r="AK248" s="81">
        <v>0</v>
      </c>
      <c r="AL248" s="81">
        <v>0</v>
      </c>
      <c r="AM248" s="81">
        <v>544894.12130729761</v>
      </c>
      <c r="AN248" s="81">
        <v>0</v>
      </c>
      <c r="AO248" s="81">
        <v>0</v>
      </c>
      <c r="AP248" s="82"/>
      <c r="AQ248" s="81">
        <v>8</v>
      </c>
      <c r="AR248" s="81">
        <v>0</v>
      </c>
      <c r="AS248" s="81">
        <v>0</v>
      </c>
      <c r="AT248" s="81">
        <v>0</v>
      </c>
      <c r="AU248" s="81">
        <v>0</v>
      </c>
      <c r="AV248" s="81">
        <v>0</v>
      </c>
      <c r="AW248" s="81" t="s">
        <v>564</v>
      </c>
      <c r="AX248" s="82"/>
      <c r="AY248" s="81">
        <v>34.445</v>
      </c>
      <c r="AZ248" s="81">
        <v>0</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2025</v>
      </c>
      <c r="B249" s="80">
        <v>166</v>
      </c>
      <c r="C249" s="80">
        <v>13</v>
      </c>
      <c r="D249" s="80">
        <v>10</v>
      </c>
      <c r="E249" s="80">
        <v>2016</v>
      </c>
      <c r="F249" s="80" t="s">
        <v>92</v>
      </c>
      <c r="G249" s="80" t="s">
        <v>1666</v>
      </c>
      <c r="H249" s="80" t="s">
        <v>1667</v>
      </c>
      <c r="I249" s="177"/>
      <c r="J249" s="81">
        <v>13.137988438681443</v>
      </c>
      <c r="K249" s="81">
        <v>0.57961408898503441</v>
      </c>
      <c r="L249" s="81">
        <v>2.1279746507898083</v>
      </c>
      <c r="M249" s="81">
        <v>3.6496652446651727</v>
      </c>
      <c r="N249" s="81">
        <v>10.279187088425967</v>
      </c>
      <c r="O249" s="81">
        <v>3.5451081968312113</v>
      </c>
      <c r="P249" s="81">
        <v>3.6003129531389924</v>
      </c>
      <c r="Q249" s="81">
        <v>0.27680691714926853</v>
      </c>
      <c r="R249" s="81">
        <v>0</v>
      </c>
      <c r="S249" s="81">
        <v>0.39769528503545881</v>
      </c>
      <c r="T249" s="82"/>
      <c r="U249" s="81">
        <v>499060.99999999988</v>
      </c>
      <c r="V249" s="81">
        <v>190</v>
      </c>
      <c r="W249" s="81">
        <v>41</v>
      </c>
      <c r="X249" s="81">
        <v>703</v>
      </c>
      <c r="Y249" s="81">
        <v>1933</v>
      </c>
      <c r="Z249" s="81">
        <v>2085</v>
      </c>
      <c r="AA249" s="81">
        <v>741</v>
      </c>
      <c r="AB249" s="81">
        <v>3919</v>
      </c>
      <c r="AC249" s="81">
        <v>0</v>
      </c>
      <c r="AD249" s="81">
        <v>0.39769528503545881</v>
      </c>
      <c r="AE249" s="82"/>
      <c r="AF249" s="81">
        <v>4117001.6707584132</v>
      </c>
      <c r="AG249" s="81">
        <v>390214.02085016773</v>
      </c>
      <c r="AH249" s="81">
        <v>216863.81436144651</v>
      </c>
      <c r="AI249" s="81">
        <v>4463086.2286331085</v>
      </c>
      <c r="AJ249" s="81">
        <v>8304545.3241111748</v>
      </c>
      <c r="AK249" s="81">
        <v>0</v>
      </c>
      <c r="AL249" s="81">
        <v>0</v>
      </c>
      <c r="AM249" s="81">
        <v>537499.77082583227</v>
      </c>
      <c r="AN249" s="81">
        <v>0</v>
      </c>
      <c r="AO249" s="81">
        <v>0</v>
      </c>
      <c r="AP249" s="82"/>
      <c r="AQ249" s="81">
        <v>8</v>
      </c>
      <c r="AR249" s="81">
        <v>2</v>
      </c>
      <c r="AS249" s="81">
        <v>0</v>
      </c>
      <c r="AT249" s="81">
        <v>0</v>
      </c>
      <c r="AU249" s="81">
        <v>0</v>
      </c>
      <c r="AV249" s="81">
        <v>0</v>
      </c>
      <c r="AW249" s="81" t="s">
        <v>564</v>
      </c>
      <c r="AX249" s="82"/>
      <c r="AY249" s="81">
        <v>34.445</v>
      </c>
      <c r="AZ249" s="81">
        <v>99</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2026</v>
      </c>
      <c r="B250" s="80">
        <v>167</v>
      </c>
      <c r="C250" s="80">
        <v>14</v>
      </c>
      <c r="D250" s="80">
        <v>10</v>
      </c>
      <c r="E250" s="80">
        <v>2017</v>
      </c>
      <c r="F250" s="80" t="s">
        <v>71</v>
      </c>
      <c r="G250" s="80" t="s">
        <v>1666</v>
      </c>
      <c r="H250" s="80" t="s">
        <v>1667</v>
      </c>
      <c r="I250" s="177"/>
      <c r="J250" s="81">
        <v>12.367856656679548</v>
      </c>
      <c r="K250" s="81">
        <v>0.59227881447512909</v>
      </c>
      <c r="L250" s="81">
        <v>1.9209441141694827</v>
      </c>
      <c r="M250" s="81">
        <v>3.6594827364576581</v>
      </c>
      <c r="N250" s="81">
        <v>9.9338888341301601</v>
      </c>
      <c r="O250" s="81">
        <v>3.5274016059495521</v>
      </c>
      <c r="P250" s="81">
        <v>3.5002591575566258</v>
      </c>
      <c r="Q250" s="81">
        <v>0.26179642543126869</v>
      </c>
      <c r="R250" s="81">
        <v>0</v>
      </c>
      <c r="S250" s="81">
        <v>0.3903466460183288</v>
      </c>
      <c r="T250" s="82"/>
      <c r="U250" s="81">
        <v>462281.00000000012</v>
      </c>
      <c r="V250" s="81">
        <v>190</v>
      </c>
      <c r="W250" s="81">
        <v>41</v>
      </c>
      <c r="X250" s="81">
        <v>703</v>
      </c>
      <c r="Y250" s="81">
        <v>1909</v>
      </c>
      <c r="Z250" s="81">
        <v>2109</v>
      </c>
      <c r="AA250" s="81">
        <v>725</v>
      </c>
      <c r="AB250" s="81">
        <v>3833</v>
      </c>
      <c r="AC250" s="81">
        <v>0</v>
      </c>
      <c r="AD250" s="81">
        <v>0.3903466460183288</v>
      </c>
      <c r="AE250" s="82"/>
      <c r="AF250" s="81">
        <v>3747376.1678530131</v>
      </c>
      <c r="AG250" s="81">
        <v>391347.80648299103</v>
      </c>
      <c r="AH250" s="81">
        <v>264922.09412242752</v>
      </c>
      <c r="AI250" s="81">
        <v>4352666.6659856094</v>
      </c>
      <c r="AJ250" s="81">
        <v>7187234.607677361</v>
      </c>
      <c r="AK250" s="81">
        <v>0</v>
      </c>
      <c r="AL250" s="81">
        <v>0</v>
      </c>
      <c r="AM250" s="81">
        <v>526527.25937841972</v>
      </c>
      <c r="AN250" s="81">
        <v>0</v>
      </c>
      <c r="AO250" s="81">
        <v>0</v>
      </c>
      <c r="AP250" s="82"/>
      <c r="AQ250" s="81">
        <v>10</v>
      </c>
      <c r="AR250" s="81">
        <v>2</v>
      </c>
      <c r="AS250" s="81">
        <v>0</v>
      </c>
      <c r="AT250" s="81">
        <v>0</v>
      </c>
      <c r="AU250" s="81">
        <v>0</v>
      </c>
      <c r="AV250" s="81">
        <v>0</v>
      </c>
      <c r="AW250" s="81" t="s">
        <v>564</v>
      </c>
      <c r="AX250" s="82"/>
      <c r="AY250" s="81">
        <v>43.945</v>
      </c>
      <c r="AZ250" s="81">
        <v>99</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2027</v>
      </c>
      <c r="B251" s="80">
        <v>168</v>
      </c>
      <c r="C251" s="80">
        <v>15</v>
      </c>
      <c r="D251" s="80">
        <v>10</v>
      </c>
      <c r="E251" s="80">
        <v>2018</v>
      </c>
      <c r="F251" s="80" t="s">
        <v>93</v>
      </c>
      <c r="G251" s="80" t="s">
        <v>1666</v>
      </c>
      <c r="H251" s="80" t="s">
        <v>1667</v>
      </c>
      <c r="I251" s="177"/>
      <c r="J251" s="81">
        <v>11.649642524169638</v>
      </c>
      <c r="K251" s="81">
        <v>0.55125115512232759</v>
      </c>
      <c r="L251" s="81">
        <v>1.7622188003803132</v>
      </c>
      <c r="M251" s="81">
        <v>3.6775315848255348</v>
      </c>
      <c r="N251" s="81">
        <v>9.0453532599970519</v>
      </c>
      <c r="O251" s="81">
        <v>3.4529238107074613</v>
      </c>
      <c r="P251" s="81">
        <v>3.4558569767548493</v>
      </c>
      <c r="Q251" s="81">
        <v>0.23596211890988791</v>
      </c>
      <c r="R251" s="81">
        <v>0</v>
      </c>
      <c r="S251" s="81">
        <v>0.22463615117597824</v>
      </c>
      <c r="T251" s="82"/>
      <c r="U251" s="81">
        <v>454979</v>
      </c>
      <c r="V251" s="81">
        <v>190</v>
      </c>
      <c r="W251" s="81">
        <v>41</v>
      </c>
      <c r="X251" s="81">
        <v>703</v>
      </c>
      <c r="Y251" s="81">
        <v>1888</v>
      </c>
      <c r="Z251" s="81">
        <v>2104</v>
      </c>
      <c r="AA251" s="81">
        <v>723</v>
      </c>
      <c r="AB251" s="81">
        <v>3723</v>
      </c>
      <c r="AC251" s="81">
        <v>0</v>
      </c>
      <c r="AD251" s="81">
        <v>0.22463615117597821</v>
      </c>
      <c r="AE251" s="82"/>
      <c r="AF251" s="81">
        <v>3702288.6312652952</v>
      </c>
      <c r="AG251" s="81">
        <v>354076.14591344172</v>
      </c>
      <c r="AH251" s="81">
        <v>249689.10630760281</v>
      </c>
      <c r="AI251" s="81">
        <v>4449314.4280080646</v>
      </c>
      <c r="AJ251" s="81">
        <v>6889080.4009572156</v>
      </c>
      <c r="AK251" s="81">
        <v>0</v>
      </c>
      <c r="AL251" s="81">
        <v>0</v>
      </c>
      <c r="AM251" s="81">
        <v>512475.08517946868</v>
      </c>
      <c r="AN251" s="81">
        <v>0</v>
      </c>
      <c r="AO251" s="81">
        <v>0</v>
      </c>
      <c r="AP251" s="82"/>
      <c r="AQ251" s="81">
        <v>10</v>
      </c>
      <c r="AR251" s="81">
        <v>3</v>
      </c>
      <c r="AS251" s="81">
        <v>0</v>
      </c>
      <c r="AT251" s="81">
        <v>0</v>
      </c>
      <c r="AU251" s="81">
        <v>0</v>
      </c>
      <c r="AV251" s="81">
        <v>0</v>
      </c>
      <c r="AW251" s="81" t="s">
        <v>564</v>
      </c>
      <c r="AX251" s="82"/>
      <c r="AY251" s="81">
        <v>44.445</v>
      </c>
      <c r="AZ251" s="81">
        <v>113</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2028</v>
      </c>
      <c r="B252" s="80">
        <v>169</v>
      </c>
      <c r="C252" s="80">
        <v>16</v>
      </c>
      <c r="D252" s="80">
        <v>10</v>
      </c>
      <c r="E252" s="80">
        <v>2019</v>
      </c>
      <c r="F252" s="80" t="s">
        <v>73</v>
      </c>
      <c r="G252" s="80" t="s">
        <v>1666</v>
      </c>
      <c r="H252" s="80" t="s">
        <v>1667</v>
      </c>
      <c r="I252" s="177"/>
      <c r="J252" s="81">
        <v>9.8180321800686805</v>
      </c>
      <c r="K252" s="81">
        <v>0.5115204804557606</v>
      </c>
      <c r="L252" s="81">
        <v>1.7701141418945519</v>
      </c>
      <c r="M252" s="81">
        <v>3.2990797623025458</v>
      </c>
      <c r="N252" s="81">
        <v>9.0552113862288035</v>
      </c>
      <c r="O252" s="81">
        <v>3.2823883124860056</v>
      </c>
      <c r="P252" s="81">
        <v>3.3085437355320626</v>
      </c>
      <c r="Q252" s="81">
        <v>0.22369436346286972</v>
      </c>
      <c r="R252" s="81">
        <v>0</v>
      </c>
      <c r="S252" s="81">
        <v>0.21700814186015233</v>
      </c>
      <c r="T252" s="82"/>
      <c r="U252" s="81">
        <v>403365</v>
      </c>
      <c r="V252" s="81">
        <v>190</v>
      </c>
      <c r="W252" s="81">
        <v>41</v>
      </c>
      <c r="X252" s="81">
        <v>703</v>
      </c>
      <c r="Y252" s="81">
        <v>1867</v>
      </c>
      <c r="Z252" s="81">
        <v>2055</v>
      </c>
      <c r="AA252" s="81">
        <v>687</v>
      </c>
      <c r="AB252" s="81">
        <v>3625</v>
      </c>
      <c r="AC252" s="81">
        <v>0</v>
      </c>
      <c r="AD252" s="81">
        <v>0.2170081418601523</v>
      </c>
      <c r="AE252" s="82"/>
      <c r="AF252" s="81">
        <v>3220800.9958525882</v>
      </c>
      <c r="AG252" s="81">
        <v>353971.29402956949</v>
      </c>
      <c r="AH252" s="81">
        <v>269589.65213905298</v>
      </c>
      <c r="AI252" s="81">
        <v>4359958.7785853771</v>
      </c>
      <c r="AJ252" s="81">
        <v>6928554.032260037</v>
      </c>
      <c r="AK252" s="81">
        <v>0</v>
      </c>
      <c r="AL252" s="81">
        <v>0</v>
      </c>
      <c r="AM252" s="81">
        <v>493697.71101461048</v>
      </c>
      <c r="AN252" s="81">
        <v>0</v>
      </c>
      <c r="AO252" s="81">
        <v>0</v>
      </c>
      <c r="AP252" s="82"/>
      <c r="AQ252" s="81">
        <v>10</v>
      </c>
      <c r="AR252" s="81">
        <v>3</v>
      </c>
      <c r="AS252" s="81">
        <v>0</v>
      </c>
      <c r="AT252" s="81">
        <v>0</v>
      </c>
      <c r="AU252" s="81">
        <v>0</v>
      </c>
      <c r="AV252" s="81">
        <v>0</v>
      </c>
      <c r="AW252" s="81" t="s">
        <v>564</v>
      </c>
      <c r="AX252" s="82"/>
      <c r="AY252" s="81">
        <v>43.945</v>
      </c>
      <c r="AZ252" s="81">
        <v>112.5</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2029</v>
      </c>
      <c r="B253" s="80">
        <v>170</v>
      </c>
      <c r="C253" s="80">
        <v>17</v>
      </c>
      <c r="D253" s="80">
        <v>10</v>
      </c>
      <c r="E253" s="80">
        <v>2020</v>
      </c>
      <c r="F253" s="80" t="s">
        <v>218</v>
      </c>
      <c r="G253" s="80" t="s">
        <v>1666</v>
      </c>
      <c r="H253" s="80" t="s">
        <v>1667</v>
      </c>
      <c r="I253" s="177"/>
      <c r="J253" s="81">
        <v>3.8877923385871211</v>
      </c>
      <c r="K253" s="81">
        <v>0.58198166967760412</v>
      </c>
      <c r="L253" s="81">
        <v>2.6723296229965579</v>
      </c>
      <c r="M253" s="81">
        <v>3.4139764800429075</v>
      </c>
      <c r="N253" s="81">
        <v>8.2284856333715179</v>
      </c>
      <c r="O253" s="81">
        <v>2.8492473809258612</v>
      </c>
      <c r="P253" s="81">
        <v>3.1338383212710981</v>
      </c>
      <c r="Q253" s="81">
        <v>0.20755036210373712</v>
      </c>
      <c r="R253" s="81">
        <v>0</v>
      </c>
      <c r="S253" s="81">
        <v>0.24076358324722349</v>
      </c>
      <c r="T253" s="82"/>
      <c r="U253" s="81">
        <v>181064</v>
      </c>
      <c r="V253" s="81">
        <v>200</v>
      </c>
      <c r="W253" s="81">
        <v>55</v>
      </c>
      <c r="X253" s="81">
        <v>765</v>
      </c>
      <c r="Y253" s="81">
        <v>1851</v>
      </c>
      <c r="Z253" s="81">
        <v>2036</v>
      </c>
      <c r="AA253" s="81">
        <v>707</v>
      </c>
      <c r="AB253" s="81">
        <v>3520</v>
      </c>
      <c r="AC253" s="81">
        <v>0</v>
      </c>
      <c r="AD253" s="81">
        <v>0.24076358324722349</v>
      </c>
      <c r="AE253" s="82"/>
      <c r="AF253" s="81">
        <v>1413730.9516655321</v>
      </c>
      <c r="AG253" s="81">
        <v>372876.00258780725</v>
      </c>
      <c r="AH253" s="81">
        <v>391892.56439863483</v>
      </c>
      <c r="AI253" s="81">
        <v>4392386.4684192128</v>
      </c>
      <c r="AJ253" s="81">
        <v>7012734.1832508538</v>
      </c>
      <c r="AK253" s="81"/>
      <c r="AL253" s="81"/>
      <c r="AM253" s="81">
        <v>459399.10801567766</v>
      </c>
      <c r="AN253" s="81"/>
      <c r="AO253" s="81"/>
      <c r="AP253" s="82"/>
      <c r="AQ253" s="81">
        <v>10</v>
      </c>
      <c r="AR253" s="81">
        <v>3</v>
      </c>
      <c r="AS253" s="81">
        <v>0</v>
      </c>
      <c r="AT253" s="81">
        <v>0</v>
      </c>
      <c r="AU253" s="81">
        <v>0</v>
      </c>
      <c r="AV253" s="81">
        <v>0</v>
      </c>
      <c r="AW253" s="81">
        <v>0</v>
      </c>
      <c r="AX253" s="82"/>
      <c r="AY253" s="81">
        <v>43.945</v>
      </c>
      <c r="AZ253" s="81">
        <v>112.5</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1672</v>
      </c>
      <c r="B254" s="80">
        <v>170</v>
      </c>
      <c r="C254" s="80">
        <v>18</v>
      </c>
      <c r="D254" s="80">
        <v>10</v>
      </c>
      <c r="E254" s="80">
        <v>2021</v>
      </c>
      <c r="F254" s="80" t="s">
        <v>75</v>
      </c>
      <c r="G254" s="174" t="s">
        <v>1666</v>
      </c>
      <c r="H254" s="80" t="s">
        <v>1667</v>
      </c>
      <c r="I254" s="177"/>
      <c r="J254" s="81">
        <v>5.8186108891900856</v>
      </c>
      <c r="K254" s="81">
        <v>0.56060989607859424</v>
      </c>
      <c r="L254" s="81">
        <v>2.4387384680123314</v>
      </c>
      <c r="M254" s="81">
        <v>3.4482247913650745</v>
      </c>
      <c r="N254" s="81">
        <v>7.7276248295057623</v>
      </c>
      <c r="O254" s="81">
        <v>2.7304096448743298</v>
      </c>
      <c r="P254" s="81">
        <v>3.2226119654524568</v>
      </c>
      <c r="Q254" s="81">
        <v>0.20455142327464815</v>
      </c>
      <c r="R254" s="81">
        <v>0</v>
      </c>
      <c r="S254" s="81">
        <v>0.26328067106527742</v>
      </c>
      <c r="T254" s="82"/>
      <c r="U254" s="81">
        <v>278285</v>
      </c>
      <c r="V254" s="81">
        <v>200</v>
      </c>
      <c r="W254" s="81">
        <v>55</v>
      </c>
      <c r="X254" s="81">
        <v>765</v>
      </c>
      <c r="Y254" s="81">
        <v>1830</v>
      </c>
      <c r="Z254" s="81">
        <v>2009</v>
      </c>
      <c r="AA254" s="81">
        <v>709</v>
      </c>
      <c r="AB254" s="81">
        <v>3428</v>
      </c>
      <c r="AC254" s="81">
        <v>0</v>
      </c>
      <c r="AD254" s="81">
        <v>0.26328067106527742</v>
      </c>
      <c r="AE254" s="82"/>
      <c r="AF254" s="81">
        <v>2131543.3162400178</v>
      </c>
      <c r="AG254" s="81">
        <v>379314.98586229247</v>
      </c>
      <c r="AH254" s="81">
        <v>351354.49071232718</v>
      </c>
      <c r="AI254" s="81">
        <v>4792742.5446940167</v>
      </c>
      <c r="AJ254" s="81">
        <v>6756540.6224600812</v>
      </c>
      <c r="AK254" s="81">
        <v>0</v>
      </c>
      <c r="AL254" s="81">
        <v>0</v>
      </c>
      <c r="AM254" s="81">
        <v>449972.60740514845</v>
      </c>
      <c r="AN254" s="81">
        <v>0</v>
      </c>
      <c r="AO254" s="81">
        <v>0</v>
      </c>
      <c r="AP254" s="82"/>
      <c r="AQ254" s="81">
        <v>11</v>
      </c>
      <c r="AR254" s="81">
        <v>4</v>
      </c>
      <c r="AS254" s="81">
        <v>0</v>
      </c>
      <c r="AT254" s="81">
        <v>0</v>
      </c>
      <c r="AU254" s="81">
        <v>0</v>
      </c>
      <c r="AV254" s="81">
        <v>0</v>
      </c>
      <c r="AW254" s="81"/>
      <c r="AX254" s="82"/>
      <c r="AY254" s="81">
        <v>53.645000000000003</v>
      </c>
      <c r="AZ254" s="81">
        <v>162</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1665</v>
      </c>
      <c r="B255" s="80">
        <v>170</v>
      </c>
      <c r="C255" s="80">
        <v>19</v>
      </c>
      <c r="D255" s="80">
        <v>10</v>
      </c>
      <c r="E255" s="80">
        <v>2022</v>
      </c>
      <c r="F255" s="80" t="s">
        <v>568</v>
      </c>
      <c r="G255" s="174" t="s">
        <v>1666</v>
      </c>
      <c r="H255" s="80" t="s">
        <v>1667</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v>
      </c>
      <c r="AR255" s="81">
        <v>4</v>
      </c>
      <c r="AS255" s="81">
        <v>0</v>
      </c>
      <c r="AT255" s="81">
        <v>0</v>
      </c>
      <c r="AU255" s="81">
        <v>0</v>
      </c>
      <c r="AV255" s="81">
        <v>0</v>
      </c>
      <c r="AW255" s="81"/>
      <c r="AX255" s="82"/>
      <c r="AY255" s="81">
        <v>53.645000000000003</v>
      </c>
      <c r="AZ255" s="81">
        <v>162</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2030</v>
      </c>
      <c r="B256" s="80">
        <v>324</v>
      </c>
      <c r="C256" s="80">
        <v>1</v>
      </c>
      <c r="D256" s="80">
        <v>20</v>
      </c>
      <c r="E256" s="80">
        <v>1990</v>
      </c>
      <c r="F256" s="80" t="s">
        <v>562</v>
      </c>
      <c r="G256" s="80" t="s">
        <v>2031</v>
      </c>
      <c r="H256" s="80" t="s">
        <v>2032</v>
      </c>
      <c r="I256" s="177"/>
      <c r="J256" s="81">
        <v>11.513822874406689</v>
      </c>
      <c r="K256" s="81">
        <v>1.0699298221817095</v>
      </c>
      <c r="L256" s="81">
        <v>7.2112661298709906</v>
      </c>
      <c r="M256" s="81">
        <v>3.2302225702968816</v>
      </c>
      <c r="N256" s="81">
        <v>4.4040618080055438</v>
      </c>
      <c r="O256" s="81">
        <v>3.2408512091474284</v>
      </c>
      <c r="P256" s="81">
        <v>7.5408416239977578</v>
      </c>
      <c r="Q256" s="81">
        <v>0.32118787014627981</v>
      </c>
      <c r="R256" s="81">
        <v>0</v>
      </c>
      <c r="S256" s="81">
        <v>0.32792540768016831</v>
      </c>
      <c r="T256" s="82"/>
      <c r="U256" s="81">
        <v>169422</v>
      </c>
      <c r="V256" s="81">
        <v>280</v>
      </c>
      <c r="W256" s="81">
        <v>96</v>
      </c>
      <c r="X256" s="81">
        <v>1299</v>
      </c>
      <c r="Y256" s="81">
        <v>1959</v>
      </c>
      <c r="Z256" s="81">
        <v>1333</v>
      </c>
      <c r="AA256" s="81">
        <v>1831</v>
      </c>
      <c r="AB256" s="81">
        <v>5215</v>
      </c>
      <c r="AC256" s="81">
        <v>0</v>
      </c>
      <c r="AD256" s="81">
        <v>0.32792540768016831</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2033</v>
      </c>
      <c r="B257" s="80">
        <v>325</v>
      </c>
      <c r="C257" s="80">
        <v>2</v>
      </c>
      <c r="D257" s="80">
        <v>20</v>
      </c>
      <c r="E257" s="80">
        <v>2005</v>
      </c>
      <c r="F257" s="80" t="s">
        <v>565</v>
      </c>
      <c r="G257" s="80" t="s">
        <v>2031</v>
      </c>
      <c r="H257" s="80" t="s">
        <v>2032</v>
      </c>
      <c r="I257" s="177"/>
      <c r="J257" s="81">
        <v>5.49424676825973</v>
      </c>
      <c r="K257" s="81">
        <v>0.52361473976224249</v>
      </c>
      <c r="L257" s="81">
        <v>4.9258516687536362</v>
      </c>
      <c r="M257" s="81">
        <v>3.0765650732776977</v>
      </c>
      <c r="N257" s="81">
        <v>4.8710619553335848</v>
      </c>
      <c r="O257" s="81">
        <v>4.1599605289076056</v>
      </c>
      <c r="P257" s="81">
        <v>7.7592277928968034</v>
      </c>
      <c r="Q257" s="81">
        <v>0.24968093466293054</v>
      </c>
      <c r="R257" s="81">
        <v>0</v>
      </c>
      <c r="S257" s="81">
        <v>0.41933243330545433</v>
      </c>
      <c r="T257" s="82"/>
      <c r="U257" s="81">
        <v>120351</v>
      </c>
      <c r="V257" s="81">
        <v>165</v>
      </c>
      <c r="W257" s="81">
        <v>43</v>
      </c>
      <c r="X257" s="81">
        <v>658</v>
      </c>
      <c r="Y257" s="81">
        <v>1959</v>
      </c>
      <c r="Z257" s="81">
        <v>1980</v>
      </c>
      <c r="AA257" s="81">
        <v>1543</v>
      </c>
      <c r="AB257" s="81">
        <v>4238</v>
      </c>
      <c r="AC257" s="81">
        <v>0</v>
      </c>
      <c r="AD257" s="81">
        <v>0.41933243330545433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2034</v>
      </c>
      <c r="B258" s="80">
        <v>326</v>
      </c>
      <c r="C258" s="80">
        <v>3</v>
      </c>
      <c r="D258" s="80">
        <v>20</v>
      </c>
      <c r="E258" s="80">
        <v>2006</v>
      </c>
      <c r="F258" s="80" t="s">
        <v>566</v>
      </c>
      <c r="G258" s="80" t="s">
        <v>2031</v>
      </c>
      <c r="H258" s="80" t="s">
        <v>2032</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2035</v>
      </c>
      <c r="B259" s="80">
        <v>327</v>
      </c>
      <c r="C259" s="80">
        <v>4</v>
      </c>
      <c r="D259" s="80">
        <v>20</v>
      </c>
      <c r="E259" s="80">
        <v>2007</v>
      </c>
      <c r="F259" s="80" t="s">
        <v>567</v>
      </c>
      <c r="G259" s="80" t="s">
        <v>2031</v>
      </c>
      <c r="H259" s="80" t="s">
        <v>2032</v>
      </c>
      <c r="I259" s="177"/>
      <c r="J259" s="81">
        <v>5.1109276090632427</v>
      </c>
      <c r="K259" s="81">
        <v>0.50249710550375759</v>
      </c>
      <c r="L259" s="81">
        <v>8.4530174654715271</v>
      </c>
      <c r="M259" s="81">
        <v>4.4609266042164908</v>
      </c>
      <c r="N259" s="81">
        <v>5.5325941333550386</v>
      </c>
      <c r="O259" s="81">
        <v>3.8844661940978251</v>
      </c>
      <c r="P259" s="81">
        <v>7.5320895803219816</v>
      </c>
      <c r="Q259" s="81">
        <v>0.25410540965797374</v>
      </c>
      <c r="R259" s="81">
        <v>0</v>
      </c>
      <c r="S259" s="81">
        <v>0.42556224124837605</v>
      </c>
      <c r="T259" s="82"/>
      <c r="U259" s="81">
        <v>127281</v>
      </c>
      <c r="V259" s="81">
        <v>161</v>
      </c>
      <c r="W259" s="81">
        <v>77</v>
      </c>
      <c r="X259" s="81">
        <v>1132</v>
      </c>
      <c r="Y259" s="81">
        <v>1932</v>
      </c>
      <c r="Z259" s="81">
        <v>1922</v>
      </c>
      <c r="AA259" s="81">
        <v>1475</v>
      </c>
      <c r="AB259" s="81">
        <v>4085</v>
      </c>
      <c r="AC259" s="81">
        <v>0</v>
      </c>
      <c r="AD259" s="81">
        <v>0.42556224124837605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2036</v>
      </c>
      <c r="B260" s="80">
        <v>328</v>
      </c>
      <c r="C260" s="80">
        <v>5</v>
      </c>
      <c r="D260" s="80">
        <v>20</v>
      </c>
      <c r="E260" s="80">
        <v>2008</v>
      </c>
      <c r="F260" s="80" t="s">
        <v>84</v>
      </c>
      <c r="G260" s="80" t="s">
        <v>2031</v>
      </c>
      <c r="H260" s="80" t="s">
        <v>2032</v>
      </c>
      <c r="I260" s="177"/>
      <c r="J260" s="81">
        <v>3.8136362001325779</v>
      </c>
      <c r="K260" s="81">
        <v>0.35783406757774333</v>
      </c>
      <c r="L260" s="81">
        <v>6.7490931075931391</v>
      </c>
      <c r="M260" s="81">
        <v>4.7129309839932025</v>
      </c>
      <c r="N260" s="81">
        <v>4.9133842054365999</v>
      </c>
      <c r="O260" s="81">
        <v>3.7429885832899163</v>
      </c>
      <c r="P260" s="81">
        <v>7.4214920134151203</v>
      </c>
      <c r="Q260" s="81">
        <v>0.2460806828945318</v>
      </c>
      <c r="R260" s="81">
        <v>0</v>
      </c>
      <c r="S260" s="81">
        <v>0.43254489650765554</v>
      </c>
      <c r="T260" s="82"/>
      <c r="U260" s="81">
        <v>101607</v>
      </c>
      <c r="V260" s="81">
        <v>161</v>
      </c>
      <c r="W260" s="81">
        <v>77</v>
      </c>
      <c r="X260" s="81">
        <v>1132</v>
      </c>
      <c r="Y260" s="81">
        <v>1928</v>
      </c>
      <c r="Z260" s="81">
        <v>1917</v>
      </c>
      <c r="AA260" s="81">
        <v>1455</v>
      </c>
      <c r="AB260" s="81">
        <v>4021</v>
      </c>
      <c r="AC260" s="81">
        <v>0</v>
      </c>
      <c r="AD260" s="81">
        <v>0.43254489650765554</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2037</v>
      </c>
      <c r="B261" s="80">
        <v>329</v>
      </c>
      <c r="C261" s="80">
        <v>6</v>
      </c>
      <c r="D261" s="80">
        <v>20</v>
      </c>
      <c r="E261" s="80">
        <v>2009</v>
      </c>
      <c r="F261" s="80" t="s">
        <v>85</v>
      </c>
      <c r="G261" s="80" t="s">
        <v>2031</v>
      </c>
      <c r="H261" s="80" t="s">
        <v>2032</v>
      </c>
      <c r="I261" s="177"/>
      <c r="J261" s="81">
        <v>4.0988015074644464</v>
      </c>
      <c r="K261" s="81">
        <v>0.45978660425131118</v>
      </c>
      <c r="L261" s="81">
        <v>12.014574533399552</v>
      </c>
      <c r="M261" s="81">
        <v>4.6917760114393721</v>
      </c>
      <c r="N261" s="81">
        <v>4.7868778230396654</v>
      </c>
      <c r="O261" s="81">
        <v>3.8099049387671937</v>
      </c>
      <c r="P261" s="81">
        <v>7.2589154993116791</v>
      </c>
      <c r="Q261" s="81">
        <v>0.2326681866720576</v>
      </c>
      <c r="R261" s="81">
        <v>0</v>
      </c>
      <c r="S261" s="81">
        <v>0.47966148545716869</v>
      </c>
      <c r="T261" s="82"/>
      <c r="U261" s="81">
        <v>100833</v>
      </c>
      <c r="V261" s="81">
        <v>148</v>
      </c>
      <c r="W261" s="81">
        <v>211</v>
      </c>
      <c r="X261" s="81">
        <v>1084</v>
      </c>
      <c r="Y261" s="81">
        <v>1925</v>
      </c>
      <c r="Z261" s="81">
        <v>1926</v>
      </c>
      <c r="AA261" s="81">
        <v>1461</v>
      </c>
      <c r="AB261" s="81">
        <v>3991</v>
      </c>
      <c r="AC261" s="81">
        <v>0</v>
      </c>
      <c r="AD261" s="81">
        <v>0.47966148545716869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2038</v>
      </c>
      <c r="B262" s="80">
        <v>330</v>
      </c>
      <c r="C262" s="80">
        <v>7</v>
      </c>
      <c r="D262" s="80">
        <v>20</v>
      </c>
      <c r="E262" s="80">
        <v>2010</v>
      </c>
      <c r="F262" s="80" t="s">
        <v>86</v>
      </c>
      <c r="G262" s="80" t="s">
        <v>2031</v>
      </c>
      <c r="H262" s="80" t="s">
        <v>2032</v>
      </c>
      <c r="I262" s="177"/>
      <c r="J262" s="81">
        <v>4.4260930215206482</v>
      </c>
      <c r="K262" s="81">
        <v>0.37666531921848706</v>
      </c>
      <c r="L262" s="81">
        <v>10.685447575788098</v>
      </c>
      <c r="M262" s="81">
        <v>4.3660469408271219</v>
      </c>
      <c r="N262" s="81">
        <v>4.5688223162097472</v>
      </c>
      <c r="O262" s="81">
        <v>3.7844069830076501</v>
      </c>
      <c r="P262" s="81">
        <v>7.3123520296186184</v>
      </c>
      <c r="Q262" s="81">
        <v>0.2386803162563132</v>
      </c>
      <c r="R262" s="81">
        <v>0</v>
      </c>
      <c r="S262" s="81">
        <v>0.42308972248444648</v>
      </c>
      <c r="T262" s="82"/>
      <c r="U262" s="81">
        <v>118369</v>
      </c>
      <c r="V262" s="81">
        <v>148</v>
      </c>
      <c r="W262" s="81">
        <v>211</v>
      </c>
      <c r="X262" s="81">
        <v>1084</v>
      </c>
      <c r="Y262" s="81">
        <v>1907</v>
      </c>
      <c r="Z262" s="81">
        <v>1922</v>
      </c>
      <c r="AA262" s="81">
        <v>1435</v>
      </c>
      <c r="AB262" s="81">
        <v>3923</v>
      </c>
      <c r="AC262" s="81">
        <v>0</v>
      </c>
      <c r="AD262" s="81">
        <v>0.42308972248444648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2039</v>
      </c>
      <c r="B263" s="80">
        <v>331</v>
      </c>
      <c r="C263" s="80">
        <v>8</v>
      </c>
      <c r="D263" s="80">
        <v>20</v>
      </c>
      <c r="E263" s="80">
        <v>2011</v>
      </c>
      <c r="F263" s="80" t="s">
        <v>87</v>
      </c>
      <c r="G263" s="80" t="s">
        <v>2031</v>
      </c>
      <c r="H263" s="80" t="s">
        <v>2032</v>
      </c>
      <c r="I263" s="177"/>
      <c r="J263" s="81">
        <v>7.2849973027878097</v>
      </c>
      <c r="K263" s="81">
        <v>0.54853547926814605</v>
      </c>
      <c r="L263" s="81">
        <v>10.28869863097021</v>
      </c>
      <c r="M263" s="81">
        <v>6.1225968381066131</v>
      </c>
      <c r="N263" s="81">
        <v>6.1487582800359899</v>
      </c>
      <c r="O263" s="81">
        <v>3.6827404946494542</v>
      </c>
      <c r="P263" s="81">
        <v>6.9624796792520982</v>
      </c>
      <c r="Q263" s="81">
        <v>0.2729234700337807</v>
      </c>
      <c r="R263" s="81">
        <v>0</v>
      </c>
      <c r="S263" s="81">
        <v>0.4626664655862307</v>
      </c>
      <c r="T263" s="82"/>
      <c r="U263" s="81">
        <v>183817</v>
      </c>
      <c r="V263" s="81">
        <v>148</v>
      </c>
      <c r="W263" s="81">
        <v>211</v>
      </c>
      <c r="X263" s="81">
        <v>1084</v>
      </c>
      <c r="Y263" s="81">
        <v>1889</v>
      </c>
      <c r="Z263" s="81">
        <v>1911</v>
      </c>
      <c r="AA263" s="81">
        <v>1407</v>
      </c>
      <c r="AB263" s="81">
        <v>3889</v>
      </c>
      <c r="AC263" s="81">
        <v>0</v>
      </c>
      <c r="AD263" s="81">
        <v>0.4626664655862307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2040</v>
      </c>
      <c r="B264" s="80">
        <v>332</v>
      </c>
      <c r="C264" s="80">
        <v>9</v>
      </c>
      <c r="D264" s="80">
        <v>20</v>
      </c>
      <c r="E264" s="80">
        <v>2012</v>
      </c>
      <c r="F264" s="80" t="s">
        <v>88</v>
      </c>
      <c r="G264" s="80" t="s">
        <v>2031</v>
      </c>
      <c r="H264" s="80" t="s">
        <v>2032</v>
      </c>
      <c r="I264" s="177"/>
      <c r="J264" s="81">
        <v>5.821889299177486</v>
      </c>
      <c r="K264" s="81">
        <v>0.66237300486551276</v>
      </c>
      <c r="L264" s="81">
        <v>10.059499798945126</v>
      </c>
      <c r="M264" s="81">
        <v>6.2522746927529163</v>
      </c>
      <c r="N264" s="81">
        <v>7.5572632998811606</v>
      </c>
      <c r="O264" s="81">
        <v>3.7321507639111724</v>
      </c>
      <c r="P264" s="81">
        <v>6.9373976160240254</v>
      </c>
      <c r="Q264" s="81">
        <v>0.2922549912908366</v>
      </c>
      <c r="R264" s="81">
        <v>0</v>
      </c>
      <c r="S264" s="81">
        <v>0.3103125707402255</v>
      </c>
      <c r="T264" s="82"/>
      <c r="U264" s="81">
        <v>142393</v>
      </c>
      <c r="V264" s="81">
        <v>148</v>
      </c>
      <c r="W264" s="81">
        <v>211</v>
      </c>
      <c r="X264" s="81">
        <v>1084</v>
      </c>
      <c r="Y264" s="81">
        <v>1879</v>
      </c>
      <c r="Z264" s="81">
        <v>1952</v>
      </c>
      <c r="AA264" s="81">
        <v>1394</v>
      </c>
      <c r="AB264" s="81">
        <v>3833</v>
      </c>
      <c r="AC264" s="81">
        <v>0</v>
      </c>
      <c r="AD264" s="81">
        <v>0.3103125707402255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2041</v>
      </c>
      <c r="B265" s="80">
        <v>333</v>
      </c>
      <c r="C265" s="80">
        <v>10</v>
      </c>
      <c r="D265" s="80">
        <v>20</v>
      </c>
      <c r="E265" s="80">
        <v>2013</v>
      </c>
      <c r="F265" s="80" t="s">
        <v>89</v>
      </c>
      <c r="G265" s="80" t="s">
        <v>2031</v>
      </c>
      <c r="H265" s="80" t="s">
        <v>2032</v>
      </c>
      <c r="I265" s="177"/>
      <c r="J265" s="81">
        <v>5.5168292018735086</v>
      </c>
      <c r="K265" s="81">
        <v>0.66720896228858662</v>
      </c>
      <c r="L265" s="81">
        <v>10.362230585339089</v>
      </c>
      <c r="M265" s="81">
        <v>6.4803268916816865</v>
      </c>
      <c r="N265" s="81">
        <v>7.6837072482071171</v>
      </c>
      <c r="O265" s="81">
        <v>3.5946019474752111</v>
      </c>
      <c r="P265" s="81">
        <v>6.9335648019318006</v>
      </c>
      <c r="Q265" s="81">
        <v>0.29356683831900804</v>
      </c>
      <c r="R265" s="81">
        <v>0</v>
      </c>
      <c r="S265" s="81">
        <v>0.45058375668196482</v>
      </c>
      <c r="T265" s="82"/>
      <c r="U265" s="81">
        <v>143137</v>
      </c>
      <c r="V265" s="81">
        <v>148</v>
      </c>
      <c r="W265" s="81">
        <v>211</v>
      </c>
      <c r="X265" s="81">
        <v>1084</v>
      </c>
      <c r="Y265" s="81">
        <v>1869</v>
      </c>
      <c r="Z265" s="81">
        <v>1964</v>
      </c>
      <c r="AA265" s="81">
        <v>1388</v>
      </c>
      <c r="AB265" s="81">
        <v>3795</v>
      </c>
      <c r="AC265" s="81">
        <v>0</v>
      </c>
      <c r="AD265" s="81">
        <v>0.45058375668196482</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2042</v>
      </c>
      <c r="B266" s="80">
        <v>334</v>
      </c>
      <c r="C266" s="80">
        <v>11</v>
      </c>
      <c r="D266" s="80">
        <v>20</v>
      </c>
      <c r="E266" s="80">
        <v>2014</v>
      </c>
      <c r="F266" s="80" t="s">
        <v>90</v>
      </c>
      <c r="G266" s="80" t="s">
        <v>2031</v>
      </c>
      <c r="H266" s="80" t="s">
        <v>2032</v>
      </c>
      <c r="I266" s="177"/>
      <c r="J266" s="81">
        <v>3.9782679233393266</v>
      </c>
      <c r="K266" s="81">
        <v>0.48396572376571223</v>
      </c>
      <c r="L266" s="81">
        <v>3.7540581706663145</v>
      </c>
      <c r="M266" s="81">
        <v>6.1945528492211936</v>
      </c>
      <c r="N266" s="81">
        <v>7.6226727993890426</v>
      </c>
      <c r="O266" s="81">
        <v>3.3799747043148889</v>
      </c>
      <c r="P266" s="81">
        <v>6.7838370958862919</v>
      </c>
      <c r="Q266" s="81">
        <v>0.27483590391596252</v>
      </c>
      <c r="R266" s="81">
        <v>0</v>
      </c>
      <c r="S266" s="81">
        <v>0.40289422354613424</v>
      </c>
      <c r="T266" s="82"/>
      <c r="U266" s="81">
        <v>111287</v>
      </c>
      <c r="V266" s="81">
        <v>122</v>
      </c>
      <c r="W266" s="81">
        <v>70</v>
      </c>
      <c r="X266" s="81">
        <v>1058</v>
      </c>
      <c r="Y266" s="81">
        <v>1859</v>
      </c>
      <c r="Z266" s="81">
        <v>1945</v>
      </c>
      <c r="AA266" s="81">
        <v>1351</v>
      </c>
      <c r="AB266" s="81">
        <v>3703</v>
      </c>
      <c r="AC266" s="81">
        <v>0</v>
      </c>
      <c r="AD266" s="81">
        <v>0.40289422354613424</v>
      </c>
      <c r="AE266" s="82"/>
      <c r="AF266" s="81">
        <v>1347841.3933520652</v>
      </c>
      <c r="AG266" s="81">
        <v>317978.39661387185</v>
      </c>
      <c r="AH266" s="81">
        <v>552573.08587612701</v>
      </c>
      <c r="AI266" s="81">
        <v>6130457.9631395405</v>
      </c>
      <c r="AJ266" s="81">
        <v>9441375.7628392819</v>
      </c>
      <c r="AK266" s="81">
        <v>0</v>
      </c>
      <c r="AL266" s="81">
        <v>0</v>
      </c>
      <c r="AM266" s="81">
        <v>508366.56527497515</v>
      </c>
      <c r="AN266" s="81">
        <v>0</v>
      </c>
      <c r="AO266" s="81">
        <v>0</v>
      </c>
      <c r="AP266" s="82"/>
      <c r="AQ266" s="81">
        <v>57</v>
      </c>
      <c r="AR266" s="81">
        <v>15</v>
      </c>
      <c r="AS266" s="81">
        <v>0</v>
      </c>
      <c r="AT266" s="81">
        <v>0</v>
      </c>
      <c r="AU266" s="81">
        <v>0</v>
      </c>
      <c r="AV266" s="81">
        <v>0</v>
      </c>
      <c r="AW266" s="81" t="s">
        <v>564</v>
      </c>
      <c r="AX266" s="82"/>
      <c r="AY266" s="81">
        <v>253.52799999999999</v>
      </c>
      <c r="AZ266" s="81">
        <v>281.3</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2043</v>
      </c>
      <c r="B267" s="80">
        <v>335</v>
      </c>
      <c r="C267" s="80">
        <v>12</v>
      </c>
      <c r="D267" s="80">
        <v>20</v>
      </c>
      <c r="E267" s="80">
        <v>2015</v>
      </c>
      <c r="F267" s="80" t="s">
        <v>91</v>
      </c>
      <c r="G267" s="80" t="s">
        <v>2031</v>
      </c>
      <c r="H267" s="80" t="s">
        <v>2032</v>
      </c>
      <c r="I267" s="177"/>
      <c r="J267" s="81">
        <v>3.9210813921259424</v>
      </c>
      <c r="K267" s="81">
        <v>0.53726739371995813</v>
      </c>
      <c r="L267" s="81">
        <v>4.473477670187374</v>
      </c>
      <c r="M267" s="81">
        <v>5.9231935672829907</v>
      </c>
      <c r="N267" s="81">
        <v>6.2875101464868752</v>
      </c>
      <c r="O267" s="81">
        <v>3.2978056264654469</v>
      </c>
      <c r="P267" s="81">
        <v>6.6384158563840518</v>
      </c>
      <c r="Q267" s="81">
        <v>0.2614216690939799</v>
      </c>
      <c r="R267" s="81">
        <v>0</v>
      </c>
      <c r="S267" s="81">
        <v>0.47721100750209722</v>
      </c>
      <c r="T267" s="82"/>
      <c r="U267" s="81">
        <v>113240</v>
      </c>
      <c r="V267" s="81">
        <v>122</v>
      </c>
      <c r="W267" s="81">
        <v>70</v>
      </c>
      <c r="X267" s="81">
        <v>1058</v>
      </c>
      <c r="Y267" s="81">
        <v>1814</v>
      </c>
      <c r="Z267" s="81">
        <v>1916</v>
      </c>
      <c r="AA267" s="81">
        <v>1321</v>
      </c>
      <c r="AB267" s="81">
        <v>3598</v>
      </c>
      <c r="AC267" s="81">
        <v>0</v>
      </c>
      <c r="AD267" s="81">
        <v>0.47721100750209722</v>
      </c>
      <c r="AE267" s="82"/>
      <c r="AF267" s="81">
        <v>1285885.5205784091</v>
      </c>
      <c r="AG267" s="81">
        <v>426539.89222493971</v>
      </c>
      <c r="AH267" s="81">
        <v>548313.81010791636</v>
      </c>
      <c r="AI267" s="81">
        <v>6570888.0342029445</v>
      </c>
      <c r="AJ267" s="81">
        <v>8078741.5777823925</v>
      </c>
      <c r="AK267" s="81">
        <v>0</v>
      </c>
      <c r="AL267" s="81">
        <v>0</v>
      </c>
      <c r="AM267" s="81">
        <v>493090.80695766013</v>
      </c>
      <c r="AN267" s="81">
        <v>0</v>
      </c>
      <c r="AO267" s="81">
        <v>0</v>
      </c>
      <c r="AP267" s="82"/>
      <c r="AQ267" s="81">
        <v>60</v>
      </c>
      <c r="AR267" s="81">
        <v>19</v>
      </c>
      <c r="AS267" s="81">
        <v>0</v>
      </c>
      <c r="AT267" s="81">
        <v>0</v>
      </c>
      <c r="AU267" s="81">
        <v>0</v>
      </c>
      <c r="AV267" s="81">
        <v>0</v>
      </c>
      <c r="AW267" s="81" t="s">
        <v>564</v>
      </c>
      <c r="AX267" s="82"/>
      <c r="AY267" s="81">
        <v>269.82799999999997</v>
      </c>
      <c r="AZ267" s="81">
        <v>349.1</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2044</v>
      </c>
      <c r="B268" s="80">
        <v>336</v>
      </c>
      <c r="C268" s="80">
        <v>13</v>
      </c>
      <c r="D268" s="80">
        <v>20</v>
      </c>
      <c r="E268" s="80">
        <v>2016</v>
      </c>
      <c r="F268" s="80" t="s">
        <v>92</v>
      </c>
      <c r="G268" s="80" t="s">
        <v>2031</v>
      </c>
      <c r="H268" s="80" t="s">
        <v>2032</v>
      </c>
      <c r="I268" s="177"/>
      <c r="J268" s="81">
        <v>3.2630020819353529</v>
      </c>
      <c r="K268" s="81">
        <v>0.46197009498742519</v>
      </c>
      <c r="L268" s="81">
        <v>4.2930733865129582</v>
      </c>
      <c r="M268" s="81">
        <v>4.3105918155078999</v>
      </c>
      <c r="N268" s="81">
        <v>4.6357053092517324</v>
      </c>
      <c r="O268" s="81">
        <v>3.2730615246523174</v>
      </c>
      <c r="P268" s="81">
        <v>6.3697844555536021</v>
      </c>
      <c r="Q268" s="81">
        <v>0.24989611453792093</v>
      </c>
      <c r="R268" s="81">
        <v>0</v>
      </c>
      <c r="S268" s="81">
        <v>0.61499485953696531</v>
      </c>
      <c r="T268" s="82"/>
      <c r="U268" s="81">
        <v>99687</v>
      </c>
      <c r="V268" s="81">
        <v>122</v>
      </c>
      <c r="W268" s="81">
        <v>70</v>
      </c>
      <c r="X268" s="81">
        <v>1058</v>
      </c>
      <c r="Y268" s="81">
        <v>1810</v>
      </c>
      <c r="Z268" s="81">
        <v>1925</v>
      </c>
      <c r="AA268" s="81">
        <v>1311</v>
      </c>
      <c r="AB268" s="81">
        <v>3538</v>
      </c>
      <c r="AC268" s="81">
        <v>0</v>
      </c>
      <c r="AD268" s="81">
        <v>0.61499485953696531</v>
      </c>
      <c r="AE268" s="82"/>
      <c r="AF268" s="81">
        <v>1188155.268106106</v>
      </c>
      <c r="AG268" s="81">
        <v>419593.65998158097</v>
      </c>
      <c r="AH268" s="81">
        <v>472860.12258481019</v>
      </c>
      <c r="AI268" s="81">
        <v>6200363.8459258387</v>
      </c>
      <c r="AJ268" s="81">
        <v>7416831.5176054621</v>
      </c>
      <c r="AK268" s="81">
        <v>0</v>
      </c>
      <c r="AL268" s="81">
        <v>0</v>
      </c>
      <c r="AM268" s="81">
        <v>485244.75355493609</v>
      </c>
      <c r="AN268" s="81">
        <v>0</v>
      </c>
      <c r="AO268" s="81">
        <v>0</v>
      </c>
      <c r="AP268" s="82"/>
      <c r="AQ268" s="81">
        <v>62</v>
      </c>
      <c r="AR268" s="81">
        <v>24</v>
      </c>
      <c r="AS268" s="81">
        <v>0</v>
      </c>
      <c r="AT268" s="81">
        <v>0</v>
      </c>
      <c r="AU268" s="81">
        <v>0</v>
      </c>
      <c r="AV268" s="81">
        <v>0</v>
      </c>
      <c r="AW268" s="81" t="s">
        <v>564</v>
      </c>
      <c r="AX268" s="82"/>
      <c r="AY268" s="81">
        <v>281.32799999999997</v>
      </c>
      <c r="AZ268" s="81">
        <v>2422.3000000000002</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2045</v>
      </c>
      <c r="B269" s="80">
        <v>337</v>
      </c>
      <c r="C269" s="80">
        <v>14</v>
      </c>
      <c r="D269" s="80">
        <v>20</v>
      </c>
      <c r="E269" s="80">
        <v>2017</v>
      </c>
      <c r="F269" s="80" t="s">
        <v>71</v>
      </c>
      <c r="G269" s="80" t="s">
        <v>2031</v>
      </c>
      <c r="H269" s="80" t="s">
        <v>2032</v>
      </c>
      <c r="I269" s="177"/>
      <c r="J269" s="81">
        <v>3.4609951365456104</v>
      </c>
      <c r="K269" s="81">
        <v>0.48226524514114028</v>
      </c>
      <c r="L269" s="81">
        <v>4.0751656972419763</v>
      </c>
      <c r="M269" s="81">
        <v>4.1073815726408309</v>
      </c>
      <c r="N269" s="81">
        <v>5.944096396463066</v>
      </c>
      <c r="O269" s="81">
        <v>3.214635318461375</v>
      </c>
      <c r="P269" s="81">
        <v>6.2183914412868067</v>
      </c>
      <c r="Q269" s="81">
        <v>0.2451993653269644</v>
      </c>
      <c r="R269" s="81">
        <v>0</v>
      </c>
      <c r="S269" s="81">
        <v>0.30551811005589063</v>
      </c>
      <c r="T269" s="82"/>
      <c r="U269" s="81">
        <v>108924</v>
      </c>
      <c r="V269" s="81">
        <v>122</v>
      </c>
      <c r="W269" s="81">
        <v>70</v>
      </c>
      <c r="X269" s="81">
        <v>1058</v>
      </c>
      <c r="Y269" s="81">
        <v>1900</v>
      </c>
      <c r="Z269" s="81">
        <v>1922</v>
      </c>
      <c r="AA269" s="81">
        <v>1288</v>
      </c>
      <c r="AB269" s="81">
        <v>3590</v>
      </c>
      <c r="AC269" s="81">
        <v>0</v>
      </c>
      <c r="AD269" s="81">
        <v>0.30551811005589058</v>
      </c>
      <c r="AE269" s="82"/>
      <c r="AF269" s="81">
        <v>1295440.012804792</v>
      </c>
      <c r="AG269" s="81">
        <v>428258.57532687759</v>
      </c>
      <c r="AH269" s="81">
        <v>582219.66860561073</v>
      </c>
      <c r="AI269" s="81">
        <v>6064240.441882614</v>
      </c>
      <c r="AJ269" s="81">
        <v>8837355.2755112257</v>
      </c>
      <c r="AK269" s="81">
        <v>0</v>
      </c>
      <c r="AL269" s="81">
        <v>0</v>
      </c>
      <c r="AM269" s="81">
        <v>493147.10700979037</v>
      </c>
      <c r="AN269" s="81">
        <v>0</v>
      </c>
      <c r="AO269" s="81">
        <v>0</v>
      </c>
      <c r="AP269" s="82"/>
      <c r="AQ269" s="81">
        <v>64</v>
      </c>
      <c r="AR269" s="81">
        <v>25</v>
      </c>
      <c r="AS269" s="81">
        <v>0</v>
      </c>
      <c r="AT269" s="81">
        <v>0</v>
      </c>
      <c r="AU269" s="81">
        <v>0</v>
      </c>
      <c r="AV269" s="81">
        <v>0</v>
      </c>
      <c r="AW269" s="81" t="s">
        <v>564</v>
      </c>
      <c r="AX269" s="82"/>
      <c r="AY269" s="81">
        <v>289.72800000000001</v>
      </c>
      <c r="AZ269" s="81">
        <v>2446.5</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2046</v>
      </c>
      <c r="B270" s="80">
        <v>338</v>
      </c>
      <c r="C270" s="80">
        <v>15</v>
      </c>
      <c r="D270" s="80">
        <v>20</v>
      </c>
      <c r="E270" s="80">
        <v>2018</v>
      </c>
      <c r="F270" s="80" t="s">
        <v>93</v>
      </c>
      <c r="G270" s="80" t="s">
        <v>2031</v>
      </c>
      <c r="H270" s="80" t="s">
        <v>2032</v>
      </c>
      <c r="I270" s="177"/>
      <c r="J270" s="81">
        <v>3.60749979785203</v>
      </c>
      <c r="K270" s="81">
        <v>0.48401668413964355</v>
      </c>
      <c r="L270" s="81">
        <v>3.6358126497597083</v>
      </c>
      <c r="M270" s="81">
        <v>3.954149246111867</v>
      </c>
      <c r="N270" s="81">
        <v>4.4458107377709348</v>
      </c>
      <c r="O270" s="81">
        <v>3.1509570896189762</v>
      </c>
      <c r="P270" s="81">
        <v>6.1421524413969308</v>
      </c>
      <c r="Q270" s="81">
        <v>0.22201861470355558</v>
      </c>
      <c r="R270" s="81">
        <v>0</v>
      </c>
      <c r="S270" s="81">
        <v>0.54549654647483115</v>
      </c>
      <c r="T270" s="82"/>
      <c r="U270" s="81">
        <v>115124</v>
      </c>
      <c r="V270" s="81">
        <v>122</v>
      </c>
      <c r="W270" s="81">
        <v>70</v>
      </c>
      <c r="X270" s="81">
        <v>1058</v>
      </c>
      <c r="Y270" s="81">
        <v>1860</v>
      </c>
      <c r="Z270" s="81">
        <v>1920</v>
      </c>
      <c r="AA270" s="81">
        <v>1285</v>
      </c>
      <c r="AB270" s="81">
        <v>3503</v>
      </c>
      <c r="AC270" s="81">
        <v>0</v>
      </c>
      <c r="AD270" s="81">
        <v>0.54549654647483115</v>
      </c>
      <c r="AE270" s="82"/>
      <c r="AF270" s="81">
        <v>1358119.307536684</v>
      </c>
      <c r="AG270" s="81">
        <v>433740.87590562372</v>
      </c>
      <c r="AH270" s="81">
        <v>526873.24251604767</v>
      </c>
      <c r="AI270" s="81">
        <v>5722204.2693327488</v>
      </c>
      <c r="AJ270" s="81">
        <v>6933326.3678095918</v>
      </c>
      <c r="AK270" s="81">
        <v>0</v>
      </c>
      <c r="AL270" s="81">
        <v>0</v>
      </c>
      <c r="AM270" s="81">
        <v>482191.84082290588</v>
      </c>
      <c r="AN270" s="81">
        <v>0</v>
      </c>
      <c r="AO270" s="81">
        <v>0</v>
      </c>
      <c r="AP270" s="82"/>
      <c r="AQ270" s="81">
        <v>64</v>
      </c>
      <c r="AR270" s="81">
        <v>25</v>
      </c>
      <c r="AS270" s="81">
        <v>0</v>
      </c>
      <c r="AT270" s="81">
        <v>0</v>
      </c>
      <c r="AU270" s="81">
        <v>0</v>
      </c>
      <c r="AV270" s="81">
        <v>0</v>
      </c>
      <c r="AW270" s="81" t="s">
        <v>564</v>
      </c>
      <c r="AX270" s="82"/>
      <c r="AY270" s="81">
        <v>290.02800000000002</v>
      </c>
      <c r="AZ270" s="81">
        <v>2447</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2047</v>
      </c>
      <c r="B271" s="80">
        <v>339</v>
      </c>
      <c r="C271" s="80">
        <v>16</v>
      </c>
      <c r="D271" s="80">
        <v>20</v>
      </c>
      <c r="E271" s="80">
        <v>2019</v>
      </c>
      <c r="F271" s="80" t="s">
        <v>73</v>
      </c>
      <c r="G271" s="80" t="s">
        <v>2031</v>
      </c>
      <c r="H271" s="80" t="s">
        <v>2032</v>
      </c>
      <c r="I271" s="177"/>
      <c r="J271" s="81">
        <v>3.6584949125813999</v>
      </c>
      <c r="K271" s="81">
        <v>0.36772121808600711</v>
      </c>
      <c r="L271" s="81">
        <v>3.6094259729049005</v>
      </c>
      <c r="M271" s="81">
        <v>3.2938792092211928</v>
      </c>
      <c r="N271" s="81">
        <v>3.1859346543123026</v>
      </c>
      <c r="O271" s="81">
        <v>3.0907160022678446</v>
      </c>
      <c r="P271" s="81">
        <v>6.1788378641741426</v>
      </c>
      <c r="Q271" s="81">
        <v>0.21456146255459255</v>
      </c>
      <c r="R271" s="81">
        <v>0</v>
      </c>
      <c r="S271" s="81">
        <v>0.47034448265570494</v>
      </c>
      <c r="T271" s="82"/>
      <c r="U271" s="81">
        <v>124868</v>
      </c>
      <c r="V271" s="81">
        <v>122</v>
      </c>
      <c r="W271" s="81">
        <v>70</v>
      </c>
      <c r="X271" s="81">
        <v>1058</v>
      </c>
      <c r="Y271" s="81">
        <v>1860</v>
      </c>
      <c r="Z271" s="81">
        <v>1935</v>
      </c>
      <c r="AA271" s="81">
        <v>1283</v>
      </c>
      <c r="AB271" s="81">
        <v>3477</v>
      </c>
      <c r="AC271" s="81">
        <v>0</v>
      </c>
      <c r="AD271" s="81">
        <v>0.47034448265570489</v>
      </c>
      <c r="AE271" s="82"/>
      <c r="AF271" s="81">
        <v>1362757.4041747691</v>
      </c>
      <c r="AG271" s="81">
        <v>298708.85643261689</v>
      </c>
      <c r="AH271" s="81">
        <v>584269.27184233582</v>
      </c>
      <c r="AI271" s="81">
        <v>5950974.8799447613</v>
      </c>
      <c r="AJ271" s="81">
        <v>6014231.2414446715</v>
      </c>
      <c r="AK271" s="81">
        <v>0</v>
      </c>
      <c r="AL271" s="81">
        <v>0</v>
      </c>
      <c r="AM271" s="81">
        <v>473541.22515801393</v>
      </c>
      <c r="AN271" s="81">
        <v>0</v>
      </c>
      <c r="AO271" s="81">
        <v>0</v>
      </c>
      <c r="AP271" s="82"/>
      <c r="AQ271" s="81">
        <v>65</v>
      </c>
      <c r="AR271" s="81">
        <v>25</v>
      </c>
      <c r="AS271" s="81">
        <v>0</v>
      </c>
      <c r="AT271" s="81">
        <v>0</v>
      </c>
      <c r="AU271" s="81">
        <v>0</v>
      </c>
      <c r="AV271" s="81">
        <v>0</v>
      </c>
      <c r="AW271" s="81" t="s">
        <v>564</v>
      </c>
      <c r="AX271" s="82"/>
      <c r="AY271" s="81">
        <v>293.78800000000001</v>
      </c>
      <c r="AZ271" s="81">
        <v>2446.5</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2048</v>
      </c>
      <c r="B272" s="80">
        <v>340</v>
      </c>
      <c r="C272" s="80">
        <v>17</v>
      </c>
      <c r="D272" s="80">
        <v>20</v>
      </c>
      <c r="E272" s="80">
        <v>2020</v>
      </c>
      <c r="F272" s="80" t="s">
        <v>218</v>
      </c>
      <c r="G272" s="80" t="s">
        <v>2031</v>
      </c>
      <c r="H272" s="80" t="s">
        <v>2032</v>
      </c>
      <c r="I272" s="177"/>
      <c r="J272" s="81">
        <v>3.879277912171085</v>
      </c>
      <c r="K272" s="81">
        <v>0.55140676731370575</v>
      </c>
      <c r="L272" s="81">
        <v>6.1393976584710783</v>
      </c>
      <c r="M272" s="81">
        <v>5.1104925984324581</v>
      </c>
      <c r="N272" s="81">
        <v>5.7010304210173688</v>
      </c>
      <c r="O272" s="81">
        <v>2.7079045589840578</v>
      </c>
      <c r="P272" s="81">
        <v>5.7623618354348336</v>
      </c>
      <c r="Q272" s="81">
        <v>0.20194886085377831</v>
      </c>
      <c r="R272" s="81">
        <v>0</v>
      </c>
      <c r="S272" s="81">
        <v>0.47673206870493212</v>
      </c>
      <c r="T272" s="82"/>
      <c r="U272" s="81">
        <v>124395</v>
      </c>
      <c r="V272" s="81">
        <v>135</v>
      </c>
      <c r="W272" s="81">
        <v>104</v>
      </c>
      <c r="X272" s="81">
        <v>1202</v>
      </c>
      <c r="Y272" s="81">
        <v>1862</v>
      </c>
      <c r="Z272" s="81">
        <v>1935</v>
      </c>
      <c r="AA272" s="81">
        <v>1300</v>
      </c>
      <c r="AB272" s="81">
        <v>3425</v>
      </c>
      <c r="AC272" s="81">
        <v>0</v>
      </c>
      <c r="AD272" s="81">
        <v>0.47673206870493212</v>
      </c>
      <c r="AE272" s="82"/>
      <c r="AF272" s="81">
        <v>1300184.4828494829</v>
      </c>
      <c r="AG272" s="81">
        <v>463480.58241015952</v>
      </c>
      <c r="AH272" s="81">
        <v>1055027.985751586</v>
      </c>
      <c r="AI272" s="81">
        <v>7162307.1412134375</v>
      </c>
      <c r="AJ272" s="81">
        <v>8367642.9451787528</v>
      </c>
      <c r="AK272" s="81"/>
      <c r="AL272" s="81"/>
      <c r="AM272" s="81">
        <v>447000.55254366365</v>
      </c>
      <c r="AN272" s="81"/>
      <c r="AO272" s="81"/>
      <c r="AP272" s="82"/>
      <c r="AQ272" s="81">
        <v>69</v>
      </c>
      <c r="AR272" s="81">
        <v>25</v>
      </c>
      <c r="AS272" s="81">
        <v>0</v>
      </c>
      <c r="AT272" s="81">
        <v>0</v>
      </c>
      <c r="AU272" s="81">
        <v>0</v>
      </c>
      <c r="AV272" s="81">
        <v>0</v>
      </c>
      <c r="AW272" s="81">
        <v>0</v>
      </c>
      <c r="AX272" s="82"/>
      <c r="AY272" s="81">
        <v>315.29300000000012</v>
      </c>
      <c r="AZ272" s="81">
        <v>2446.5</v>
      </c>
      <c r="BA272" s="81">
        <v>0</v>
      </c>
      <c r="BB272" s="81">
        <v>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2049</v>
      </c>
      <c r="B273" s="80">
        <v>340</v>
      </c>
      <c r="C273" s="80">
        <v>18</v>
      </c>
      <c r="D273" s="80">
        <v>20</v>
      </c>
      <c r="E273" s="80">
        <v>2021</v>
      </c>
      <c r="F273" s="80" t="s">
        <v>75</v>
      </c>
      <c r="G273" s="174" t="s">
        <v>2031</v>
      </c>
      <c r="H273" s="80" t="s">
        <v>2032</v>
      </c>
      <c r="I273" s="177"/>
      <c r="J273" s="81">
        <v>3.7831805335306998</v>
      </c>
      <c r="K273" s="81">
        <v>0.56317676649274862</v>
      </c>
      <c r="L273" s="81">
        <v>5.9735336842982427</v>
      </c>
      <c r="M273" s="81">
        <v>4.9066520108993688</v>
      </c>
      <c r="N273" s="81">
        <v>4.2961612159726883</v>
      </c>
      <c r="O273" s="81">
        <v>2.6325552424696754</v>
      </c>
      <c r="P273" s="81">
        <v>6.0088759073739739</v>
      </c>
      <c r="Q273" s="81">
        <v>0.19930039490587073</v>
      </c>
      <c r="R273" s="81">
        <v>0</v>
      </c>
      <c r="S273" s="81">
        <v>0.40322917907766498</v>
      </c>
      <c r="T273" s="82"/>
      <c r="U273" s="81">
        <v>134396</v>
      </c>
      <c r="V273" s="81">
        <v>135</v>
      </c>
      <c r="W273" s="81">
        <v>104</v>
      </c>
      <c r="X273" s="81">
        <v>1202</v>
      </c>
      <c r="Y273" s="81">
        <v>1849</v>
      </c>
      <c r="Z273" s="81">
        <v>1937</v>
      </c>
      <c r="AA273" s="81">
        <v>1322</v>
      </c>
      <c r="AB273" s="81">
        <v>3340</v>
      </c>
      <c r="AC273" s="81">
        <v>0</v>
      </c>
      <c r="AD273" s="81">
        <v>0.40322917907766498</v>
      </c>
      <c r="AE273" s="82"/>
      <c r="AF273" s="81">
        <v>1242441.6016946435</v>
      </c>
      <c r="AG273" s="81">
        <v>495334.11618311529</v>
      </c>
      <c r="AH273" s="81">
        <v>1015617.8149616455</v>
      </c>
      <c r="AI273" s="81">
        <v>7593703.9290225497</v>
      </c>
      <c r="AJ273" s="81">
        <v>6715156.1244711922</v>
      </c>
      <c r="AK273" s="81">
        <v>0</v>
      </c>
      <c r="AL273" s="81">
        <v>0</v>
      </c>
      <c r="AM273" s="81">
        <v>438421.38527806173</v>
      </c>
      <c r="AN273" s="81">
        <v>0</v>
      </c>
      <c r="AO273" s="81">
        <v>0</v>
      </c>
      <c r="AP273" s="82"/>
      <c r="AQ273" s="81">
        <v>72</v>
      </c>
      <c r="AR273" s="81">
        <v>25</v>
      </c>
      <c r="AS273" s="81">
        <v>0</v>
      </c>
      <c r="AT273" s="81">
        <v>0</v>
      </c>
      <c r="AU273" s="81">
        <v>0</v>
      </c>
      <c r="AV273" s="81">
        <v>0</v>
      </c>
      <c r="AW273" s="81"/>
      <c r="AX273" s="82"/>
      <c r="AY273" s="81">
        <v>327.6930000000001</v>
      </c>
      <c r="AZ273" s="81">
        <v>2446.5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2050</v>
      </c>
      <c r="B274" s="80">
        <v>340</v>
      </c>
      <c r="C274" s="80">
        <v>19</v>
      </c>
      <c r="D274" s="80">
        <v>20</v>
      </c>
      <c r="E274" s="80">
        <v>2022</v>
      </c>
      <c r="F274" s="80" t="s">
        <v>568</v>
      </c>
      <c r="G274" s="174" t="s">
        <v>2031</v>
      </c>
      <c r="H274" s="80" t="s">
        <v>2032</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77</v>
      </c>
      <c r="AR274" s="81">
        <v>25</v>
      </c>
      <c r="AS274" s="81">
        <v>0</v>
      </c>
      <c r="AT274" s="81">
        <v>0</v>
      </c>
      <c r="AU274" s="81">
        <v>0</v>
      </c>
      <c r="AV274" s="81">
        <v>1</v>
      </c>
      <c r="AW274" s="81"/>
      <c r="AX274" s="82"/>
      <c r="AY274" s="81">
        <v>353.09300000000007</v>
      </c>
      <c r="AZ274" s="81">
        <v>2446.5</v>
      </c>
      <c r="BA274" s="81">
        <v>0</v>
      </c>
      <c r="BB274" s="81">
        <v>0</v>
      </c>
      <c r="BC274" s="81">
        <v>0</v>
      </c>
      <c r="BD274" s="81">
        <v>1990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2051</v>
      </c>
      <c r="B275" s="80">
        <v>341</v>
      </c>
      <c r="C275" s="80">
        <v>1</v>
      </c>
      <c r="D275" s="80">
        <v>21</v>
      </c>
      <c r="E275" s="80">
        <v>1990</v>
      </c>
      <c r="F275" s="80" t="s">
        <v>562</v>
      </c>
      <c r="G275" s="80" t="s">
        <v>2052</v>
      </c>
      <c r="H275" s="80" t="s">
        <v>2053</v>
      </c>
      <c r="I275" s="177"/>
      <c r="J275" s="81">
        <v>23.35679660942219</v>
      </c>
      <c r="K275" s="81">
        <v>1.0434531060216197</v>
      </c>
      <c r="L275" s="81">
        <v>4.4281821368667851</v>
      </c>
      <c r="M275" s="81">
        <v>2.1080861512000975</v>
      </c>
      <c r="N275" s="81">
        <v>3.2634201159138403</v>
      </c>
      <c r="O275" s="81">
        <v>3.1703450688133885</v>
      </c>
      <c r="P275" s="81">
        <v>4.0401778444247949</v>
      </c>
      <c r="Q275" s="81">
        <v>0.26717410943328124</v>
      </c>
      <c r="R275" s="81">
        <v>0</v>
      </c>
      <c r="S275" s="81">
        <v>0.26321000730968447</v>
      </c>
      <c r="T275" s="82"/>
      <c r="U275" s="81">
        <v>2428719</v>
      </c>
      <c r="V275" s="81">
        <v>321</v>
      </c>
      <c r="W275" s="81">
        <v>50</v>
      </c>
      <c r="X275" s="81">
        <v>727</v>
      </c>
      <c r="Y275" s="81">
        <v>1118</v>
      </c>
      <c r="Z275" s="81">
        <v>1304</v>
      </c>
      <c r="AA275" s="81">
        <v>981</v>
      </c>
      <c r="AB275" s="81">
        <v>4338</v>
      </c>
      <c r="AC275" s="81">
        <v>0</v>
      </c>
      <c r="AD275" s="81">
        <v>0.26321000730968447</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2054</v>
      </c>
      <c r="B276" s="80">
        <v>342</v>
      </c>
      <c r="C276" s="80">
        <v>2</v>
      </c>
      <c r="D276" s="80">
        <v>21</v>
      </c>
      <c r="E276" s="80">
        <v>2005</v>
      </c>
      <c r="F276" s="80" t="s">
        <v>565</v>
      </c>
      <c r="G276" s="80" t="s">
        <v>2052</v>
      </c>
      <c r="H276" s="80" t="s">
        <v>2053</v>
      </c>
      <c r="I276" s="177"/>
      <c r="J276" s="81">
        <v>19.14814439668044</v>
      </c>
      <c r="K276" s="81">
        <v>0.26764261007933227</v>
      </c>
      <c r="L276" s="81">
        <v>1.6751639560167786</v>
      </c>
      <c r="M276" s="81">
        <v>5.017942016688191</v>
      </c>
      <c r="N276" s="81">
        <v>5.4155825158079356</v>
      </c>
      <c r="O276" s="81">
        <v>4.4856140046554227</v>
      </c>
      <c r="P276" s="81">
        <v>4.0128734794113079</v>
      </c>
      <c r="Q276" s="81">
        <v>0.23330261945851929</v>
      </c>
      <c r="R276" s="81">
        <v>0</v>
      </c>
      <c r="S276" s="81">
        <v>0.32182991332267968</v>
      </c>
      <c r="T276" s="82"/>
      <c r="U276" s="81">
        <v>2072514</v>
      </c>
      <c r="V276" s="81">
        <v>102</v>
      </c>
      <c r="W276" s="81">
        <v>20</v>
      </c>
      <c r="X276" s="81">
        <v>812</v>
      </c>
      <c r="Y276" s="81">
        <v>1195</v>
      </c>
      <c r="Z276" s="81">
        <v>2135</v>
      </c>
      <c r="AA276" s="81">
        <v>798</v>
      </c>
      <c r="AB276" s="81">
        <v>3960</v>
      </c>
      <c r="AC276" s="81">
        <v>0</v>
      </c>
      <c r="AD276" s="81">
        <v>0.32182991332267968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2055</v>
      </c>
      <c r="B277" s="80">
        <v>343</v>
      </c>
      <c r="C277" s="80">
        <v>3</v>
      </c>
      <c r="D277" s="80">
        <v>21</v>
      </c>
      <c r="E277" s="80">
        <v>2006</v>
      </c>
      <c r="F277" s="80" t="s">
        <v>566</v>
      </c>
      <c r="G277" s="80" t="s">
        <v>2052</v>
      </c>
      <c r="H277" s="80" t="s">
        <v>2053</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2056</v>
      </c>
      <c r="B278" s="80">
        <v>344</v>
      </c>
      <c r="C278" s="80">
        <v>4</v>
      </c>
      <c r="D278" s="80">
        <v>21</v>
      </c>
      <c r="E278" s="80">
        <v>2007</v>
      </c>
      <c r="F278" s="80" t="s">
        <v>567</v>
      </c>
      <c r="G278" s="80" t="s">
        <v>2052</v>
      </c>
      <c r="H278" s="80" t="s">
        <v>2053</v>
      </c>
      <c r="I278" s="177"/>
      <c r="J278" s="81">
        <v>29.954240548988111</v>
      </c>
      <c r="K278" s="81">
        <v>0.18825374241304807</v>
      </c>
      <c r="L278" s="81">
        <v>0.20048104514051038</v>
      </c>
      <c r="M278" s="81">
        <v>4.5661841199556639</v>
      </c>
      <c r="N278" s="81">
        <v>5.5360451887128717</v>
      </c>
      <c r="O278" s="81">
        <v>4.3594139337507842</v>
      </c>
      <c r="P278" s="81">
        <v>3.972858097281696</v>
      </c>
      <c r="Q278" s="81">
        <v>0.2434684390211283</v>
      </c>
      <c r="R278" s="81">
        <v>0</v>
      </c>
      <c r="S278" s="81">
        <v>0.34914254309023141</v>
      </c>
      <c r="T278" s="82"/>
      <c r="U278" s="81">
        <v>3825506</v>
      </c>
      <c r="V278" s="81">
        <v>75</v>
      </c>
      <c r="W278" s="81">
        <v>3</v>
      </c>
      <c r="X278" s="81">
        <v>995</v>
      </c>
      <c r="Y278" s="81">
        <v>1198</v>
      </c>
      <c r="Z278" s="81">
        <v>2157</v>
      </c>
      <c r="AA278" s="81">
        <v>778</v>
      </c>
      <c r="AB278" s="81">
        <v>3914</v>
      </c>
      <c r="AC278" s="81">
        <v>0</v>
      </c>
      <c r="AD278" s="81">
        <v>0.34914254309023141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2057</v>
      </c>
      <c r="B279" s="80">
        <v>345</v>
      </c>
      <c r="C279" s="80">
        <v>5</v>
      </c>
      <c r="D279" s="80">
        <v>21</v>
      </c>
      <c r="E279" s="80">
        <v>2008</v>
      </c>
      <c r="F279" s="80" t="s">
        <v>84</v>
      </c>
      <c r="G279" s="80" t="s">
        <v>2052</v>
      </c>
      <c r="H279" s="80" t="s">
        <v>2053</v>
      </c>
      <c r="I279" s="177"/>
      <c r="J279" s="81">
        <v>29.331792581864036</v>
      </c>
      <c r="K279" s="81">
        <v>0.1491429119536774</v>
      </c>
      <c r="L279" s="81">
        <v>0.19585441055845229</v>
      </c>
      <c r="M279" s="81">
        <v>5.1169003578082179</v>
      </c>
      <c r="N279" s="81">
        <v>5.2912019452416628</v>
      </c>
      <c r="O279" s="81">
        <v>4.2154994007944344</v>
      </c>
      <c r="P279" s="81">
        <v>3.9632297556175597</v>
      </c>
      <c r="Q279" s="81">
        <v>0.23518728285592777</v>
      </c>
      <c r="R279" s="81">
        <v>0</v>
      </c>
      <c r="S279" s="81">
        <v>0.3518851132578808</v>
      </c>
      <c r="T279" s="82"/>
      <c r="U279" s="81">
        <v>3903716</v>
      </c>
      <c r="V279" s="81">
        <v>75</v>
      </c>
      <c r="W279" s="81">
        <v>3</v>
      </c>
      <c r="X279" s="81">
        <v>995</v>
      </c>
      <c r="Y279" s="81">
        <v>1200</v>
      </c>
      <c r="Z279" s="81">
        <v>2159</v>
      </c>
      <c r="AA279" s="81">
        <v>777</v>
      </c>
      <c r="AB279" s="81">
        <v>3843</v>
      </c>
      <c r="AC279" s="81">
        <v>0</v>
      </c>
      <c r="AD279" s="81">
        <v>0.3518851132578808</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2058</v>
      </c>
      <c r="B280" s="80">
        <v>346</v>
      </c>
      <c r="C280" s="80">
        <v>6</v>
      </c>
      <c r="D280" s="80">
        <v>21</v>
      </c>
      <c r="E280" s="80">
        <v>2009</v>
      </c>
      <c r="F280" s="80" t="s">
        <v>85</v>
      </c>
      <c r="G280" s="80" t="s">
        <v>2052</v>
      </c>
      <c r="H280" s="80" t="s">
        <v>2053</v>
      </c>
      <c r="I280" s="177"/>
      <c r="J280" s="81">
        <v>26.505707173902444</v>
      </c>
      <c r="K280" s="81">
        <v>0.19301295156390028</v>
      </c>
      <c r="L280" s="81">
        <v>1.8006340894226811</v>
      </c>
      <c r="M280" s="81">
        <v>3.846591076932226</v>
      </c>
      <c r="N280" s="81">
        <v>4.8962375873685504</v>
      </c>
      <c r="O280" s="81">
        <v>4.2648780103749058</v>
      </c>
      <c r="P280" s="81">
        <v>3.7660903138112611</v>
      </c>
      <c r="Q280" s="81">
        <v>0.22631368094736345</v>
      </c>
      <c r="R280" s="81">
        <v>0</v>
      </c>
      <c r="S280" s="81">
        <v>0.41349735652392461</v>
      </c>
      <c r="T280" s="82"/>
      <c r="U280" s="81">
        <v>3053627</v>
      </c>
      <c r="V280" s="81">
        <v>99</v>
      </c>
      <c r="W280" s="81">
        <v>38</v>
      </c>
      <c r="X280" s="81">
        <v>741</v>
      </c>
      <c r="Y280" s="81">
        <v>1213</v>
      </c>
      <c r="Z280" s="81">
        <v>2156</v>
      </c>
      <c r="AA280" s="81">
        <v>758</v>
      </c>
      <c r="AB280" s="81">
        <v>3882</v>
      </c>
      <c r="AC280" s="81">
        <v>0</v>
      </c>
      <c r="AD280" s="81">
        <v>0.41349735652392461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46.756</v>
      </c>
      <c r="BJ280" s="81">
        <v>0</v>
      </c>
      <c r="BK280" s="81">
        <v>58.887</v>
      </c>
      <c r="BL280" s="81">
        <v>0</v>
      </c>
      <c r="BM280" s="82"/>
      <c r="BN280" s="81">
        <v>0</v>
      </c>
      <c r="BO280" s="81">
        <v>0</v>
      </c>
      <c r="BP280" s="81">
        <v>2</v>
      </c>
      <c r="BQ280" s="81">
        <v>0</v>
      </c>
      <c r="BR280" s="81">
        <v>2</v>
      </c>
      <c r="BS280" s="81">
        <v>0</v>
      </c>
      <c r="BT280"/>
      <c r="BU280" s="80"/>
      <c r="BV280" s="80"/>
      <c r="BW280" s="80"/>
      <c r="BX280" s="80"/>
      <c r="BY280" s="80"/>
      <c r="BZ280" s="80"/>
      <c r="CA280" s="80"/>
      <c r="CB280" s="80"/>
      <c r="CC280" s="80"/>
    </row>
    <row r="281" spans="1:81">
      <c r="A281" s="80" t="s">
        <v>2059</v>
      </c>
      <c r="B281" s="80">
        <v>347</v>
      </c>
      <c r="C281" s="80">
        <v>7</v>
      </c>
      <c r="D281" s="80">
        <v>21</v>
      </c>
      <c r="E281" s="80">
        <v>2010</v>
      </c>
      <c r="F281" s="80" t="s">
        <v>86</v>
      </c>
      <c r="G281" s="80" t="s">
        <v>2052</v>
      </c>
      <c r="H281" s="80" t="s">
        <v>2053</v>
      </c>
      <c r="I281" s="177"/>
      <c r="J281" s="81">
        <v>27.675723881227725</v>
      </c>
      <c r="K281" s="81">
        <v>0.19672972477998177</v>
      </c>
      <c r="L281" s="81">
        <v>1.704727159552702</v>
      </c>
      <c r="M281" s="81">
        <v>3.7514653209415338</v>
      </c>
      <c r="N281" s="81">
        <v>4.8885788519305899</v>
      </c>
      <c r="O281" s="81">
        <v>4.24318264744094</v>
      </c>
      <c r="P281" s="81">
        <v>3.7861167651614167</v>
      </c>
      <c r="Q281" s="81">
        <v>0.23454310965283898</v>
      </c>
      <c r="R281" s="81">
        <v>0</v>
      </c>
      <c r="S281" s="81">
        <v>0.4459646654534164</v>
      </c>
      <c r="T281" s="82"/>
      <c r="U281" s="81">
        <v>3410975</v>
      </c>
      <c r="V281" s="81">
        <v>99</v>
      </c>
      <c r="W281" s="81">
        <v>38</v>
      </c>
      <c r="X281" s="81">
        <v>741</v>
      </c>
      <c r="Y281" s="81">
        <v>1209</v>
      </c>
      <c r="Z281" s="81">
        <v>2155</v>
      </c>
      <c r="AA281" s="81">
        <v>743</v>
      </c>
      <c r="AB281" s="81">
        <v>3855</v>
      </c>
      <c r="AC281" s="81">
        <v>0</v>
      </c>
      <c r="AD281" s="81">
        <v>0.4459646654534164</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45.95</v>
      </c>
      <c r="BJ281" s="81">
        <v>0</v>
      </c>
      <c r="BK281" s="81">
        <v>61.728000000000002</v>
      </c>
      <c r="BL281" s="81">
        <v>0</v>
      </c>
      <c r="BM281" s="82"/>
      <c r="BN281" s="81">
        <v>0</v>
      </c>
      <c r="BO281" s="81">
        <v>0</v>
      </c>
      <c r="BP281" s="81">
        <v>2</v>
      </c>
      <c r="BQ281" s="81">
        <v>0</v>
      </c>
      <c r="BR281" s="81">
        <v>2</v>
      </c>
      <c r="BS281" s="81">
        <v>0</v>
      </c>
      <c r="BT281"/>
      <c r="BU281" s="80">
        <v>62.274000000000001</v>
      </c>
      <c r="BV281" s="80">
        <v>41.686999999999998</v>
      </c>
      <c r="BW281" s="80">
        <v>3.7170000000000001</v>
      </c>
      <c r="BX281" s="80">
        <v>0</v>
      </c>
      <c r="BY281" s="80">
        <v>0</v>
      </c>
      <c r="BZ281" s="80">
        <v>0</v>
      </c>
      <c r="CA281" s="80">
        <v>0</v>
      </c>
      <c r="CB281" s="80">
        <v>0</v>
      </c>
      <c r="CC281" s="80">
        <v>0</v>
      </c>
    </row>
    <row r="282" spans="1:81">
      <c r="A282" s="80" t="s">
        <v>2060</v>
      </c>
      <c r="B282" s="80">
        <v>348</v>
      </c>
      <c r="C282" s="80">
        <v>8</v>
      </c>
      <c r="D282" s="80">
        <v>21</v>
      </c>
      <c r="E282" s="80">
        <v>2011</v>
      </c>
      <c r="F282" s="80" t="s">
        <v>87</v>
      </c>
      <c r="G282" s="80" t="s">
        <v>2052</v>
      </c>
      <c r="H282" s="80" t="s">
        <v>2053</v>
      </c>
      <c r="I282" s="177"/>
      <c r="J282" s="81">
        <v>34.96399315376015</v>
      </c>
      <c r="K282" s="81">
        <v>0.26426001105200841</v>
      </c>
      <c r="L282" s="81">
        <v>1.5914476489385834</v>
      </c>
      <c r="M282" s="81">
        <v>4.3659674884438857</v>
      </c>
      <c r="N282" s="81">
        <v>5.6747367561344726</v>
      </c>
      <c r="O282" s="81">
        <v>4.2512430827821541</v>
      </c>
      <c r="P282" s="81">
        <v>3.7212400275746824</v>
      </c>
      <c r="Q282" s="81">
        <v>0.26822152287711748</v>
      </c>
      <c r="R282" s="81">
        <v>0</v>
      </c>
      <c r="S282" s="81">
        <v>0.43709841809330463</v>
      </c>
      <c r="T282" s="82"/>
      <c r="U282" s="81">
        <v>3553445</v>
      </c>
      <c r="V282" s="81">
        <v>99</v>
      </c>
      <c r="W282" s="81">
        <v>38</v>
      </c>
      <c r="X282" s="81">
        <v>741</v>
      </c>
      <c r="Y282" s="81">
        <v>1199</v>
      </c>
      <c r="Z282" s="81">
        <v>2206</v>
      </c>
      <c r="AA282" s="81">
        <v>752</v>
      </c>
      <c r="AB282" s="81">
        <v>3822</v>
      </c>
      <c r="AC282" s="81">
        <v>0</v>
      </c>
      <c r="AD282" s="81">
        <v>0.43709841809330463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50.576000000000001</v>
      </c>
      <c r="BJ282" s="81">
        <v>0</v>
      </c>
      <c r="BK282" s="81">
        <v>64.352000000000004</v>
      </c>
      <c r="BL282" s="81">
        <v>0</v>
      </c>
      <c r="BM282" s="82"/>
      <c r="BN282" s="81">
        <v>0</v>
      </c>
      <c r="BO282" s="81">
        <v>0</v>
      </c>
      <c r="BP282" s="81">
        <v>2</v>
      </c>
      <c r="BQ282" s="81">
        <v>0</v>
      </c>
      <c r="BR282" s="81">
        <v>2</v>
      </c>
      <c r="BS282" s="81">
        <v>0</v>
      </c>
      <c r="BT282"/>
      <c r="BU282" s="80">
        <v>64.043000000000006</v>
      </c>
      <c r="BV282" s="80">
        <v>47.244</v>
      </c>
      <c r="BW282" s="80">
        <v>3.641</v>
      </c>
      <c r="BX282" s="80">
        <v>0</v>
      </c>
      <c r="BY282" s="80">
        <v>0</v>
      </c>
      <c r="BZ282" s="80">
        <v>0</v>
      </c>
      <c r="CA282" s="80">
        <v>0</v>
      </c>
      <c r="CB282" s="80">
        <v>0</v>
      </c>
      <c r="CC282" s="80">
        <v>0</v>
      </c>
    </row>
    <row r="283" spans="1:81">
      <c r="A283" s="80" t="s">
        <v>2061</v>
      </c>
      <c r="B283" s="80">
        <v>349</v>
      </c>
      <c r="C283" s="80">
        <v>9</v>
      </c>
      <c r="D283" s="80">
        <v>21</v>
      </c>
      <c r="E283" s="80">
        <v>2012</v>
      </c>
      <c r="F283" s="80" t="s">
        <v>88</v>
      </c>
      <c r="G283" s="80" t="s">
        <v>2052</v>
      </c>
      <c r="H283" s="80" t="s">
        <v>2053</v>
      </c>
      <c r="I283" s="177"/>
      <c r="J283" s="81">
        <v>35.670132599334849</v>
      </c>
      <c r="K283" s="81">
        <v>0.24807941021234856</v>
      </c>
      <c r="L283" s="81">
        <v>1.5962007042929811</v>
      </c>
      <c r="M283" s="81">
        <v>4.9122411630280078</v>
      </c>
      <c r="N283" s="81">
        <v>6.054143640741537</v>
      </c>
      <c r="O283" s="81">
        <v>4.2541165213639127</v>
      </c>
      <c r="P283" s="81">
        <v>3.8021318354679741</v>
      </c>
      <c r="Q283" s="81">
        <v>0.28768016752943554</v>
      </c>
      <c r="R283" s="81">
        <v>0</v>
      </c>
      <c r="S283" s="81">
        <v>0.46720663451338451</v>
      </c>
      <c r="T283" s="82"/>
      <c r="U283" s="81">
        <v>3324662</v>
      </c>
      <c r="V283" s="81">
        <v>99</v>
      </c>
      <c r="W283" s="81">
        <v>38</v>
      </c>
      <c r="X283" s="81">
        <v>741</v>
      </c>
      <c r="Y283" s="81">
        <v>1203</v>
      </c>
      <c r="Z283" s="81">
        <v>2225</v>
      </c>
      <c r="AA283" s="81">
        <v>764</v>
      </c>
      <c r="AB283" s="81">
        <v>3773</v>
      </c>
      <c r="AC283" s="81">
        <v>0</v>
      </c>
      <c r="AD283" s="81">
        <v>0.46720663451338451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51.65</v>
      </c>
      <c r="BJ283" s="81">
        <v>0</v>
      </c>
      <c r="BK283" s="81">
        <v>60.663000000000004</v>
      </c>
      <c r="BL283" s="81">
        <v>0</v>
      </c>
      <c r="BM283" s="82"/>
      <c r="BN283" s="81">
        <v>0</v>
      </c>
      <c r="BO283" s="81">
        <v>0</v>
      </c>
      <c r="BP283" s="81">
        <v>2</v>
      </c>
      <c r="BQ283" s="81">
        <v>0</v>
      </c>
      <c r="BR283" s="81">
        <v>2</v>
      </c>
      <c r="BS283" s="81">
        <v>0</v>
      </c>
      <c r="BT283"/>
      <c r="BU283" s="80">
        <v>64.376000000000005</v>
      </c>
      <c r="BV283" s="80">
        <v>43.652000000000001</v>
      </c>
      <c r="BW283" s="80">
        <v>4.2850000000000001</v>
      </c>
      <c r="BX283" s="80">
        <v>0</v>
      </c>
      <c r="BY283" s="80">
        <v>0</v>
      </c>
      <c r="BZ283" s="80">
        <v>0</v>
      </c>
      <c r="CA283" s="80">
        <v>0</v>
      </c>
      <c r="CB283" s="80">
        <v>0</v>
      </c>
      <c r="CC283" s="80">
        <v>0</v>
      </c>
    </row>
    <row r="284" spans="1:81">
      <c r="A284" s="80" t="s">
        <v>2062</v>
      </c>
      <c r="B284" s="80">
        <v>350</v>
      </c>
      <c r="C284" s="80">
        <v>10</v>
      </c>
      <c r="D284" s="80">
        <v>21</v>
      </c>
      <c r="E284" s="80">
        <v>2013</v>
      </c>
      <c r="F284" s="80" t="s">
        <v>89</v>
      </c>
      <c r="G284" s="80" t="s">
        <v>2052</v>
      </c>
      <c r="H284" s="80" t="s">
        <v>2053</v>
      </c>
      <c r="I284" s="177"/>
      <c r="J284" s="81">
        <v>34.488222127735568</v>
      </c>
      <c r="K284" s="81">
        <v>0.21061307202901777</v>
      </c>
      <c r="L284" s="81">
        <v>1.1579592827642764</v>
      </c>
      <c r="M284" s="81">
        <v>4.2395740519566969</v>
      </c>
      <c r="N284" s="81">
        <v>5.939924396277406</v>
      </c>
      <c r="O284" s="81">
        <v>4.1711292455682312</v>
      </c>
      <c r="P284" s="81">
        <v>3.7714995860652083</v>
      </c>
      <c r="Q284" s="81">
        <v>0.29078201455629804</v>
      </c>
      <c r="R284" s="81">
        <v>0</v>
      </c>
      <c r="S284" s="81">
        <v>0.43711825839451535</v>
      </c>
      <c r="T284" s="82"/>
      <c r="U284" s="81">
        <v>3534152</v>
      </c>
      <c r="V284" s="81">
        <v>99</v>
      </c>
      <c r="W284" s="81">
        <v>38</v>
      </c>
      <c r="X284" s="81">
        <v>741</v>
      </c>
      <c r="Y284" s="81">
        <v>1200</v>
      </c>
      <c r="Z284" s="81">
        <v>2279</v>
      </c>
      <c r="AA284" s="81">
        <v>755</v>
      </c>
      <c r="AB284" s="81">
        <v>3759</v>
      </c>
      <c r="AC284" s="81">
        <v>0</v>
      </c>
      <c r="AD284" s="81">
        <v>0.43711825839451535</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51.829000000000001</v>
      </c>
      <c r="BJ284" s="81">
        <v>0</v>
      </c>
      <c r="BK284" s="81">
        <v>60.83</v>
      </c>
      <c r="BL284" s="81">
        <v>0</v>
      </c>
      <c r="BM284" s="82"/>
      <c r="BN284" s="81">
        <v>0</v>
      </c>
      <c r="BO284" s="81">
        <v>0</v>
      </c>
      <c r="BP284" s="81">
        <v>2</v>
      </c>
      <c r="BQ284" s="81">
        <v>0</v>
      </c>
      <c r="BR284" s="81">
        <v>2</v>
      </c>
      <c r="BS284" s="81">
        <v>0</v>
      </c>
      <c r="BT284"/>
      <c r="BU284" s="80">
        <v>66.783000000000001</v>
      </c>
      <c r="BV284" s="80">
        <v>39.484999999999999</v>
      </c>
      <c r="BW284" s="80">
        <v>5.0129999999999999</v>
      </c>
      <c r="BX284" s="80">
        <v>2E-3</v>
      </c>
      <c r="BY284" s="80">
        <v>1.3759999999999999</v>
      </c>
      <c r="BZ284" s="80">
        <v>0</v>
      </c>
      <c r="CA284" s="80">
        <v>0</v>
      </c>
      <c r="CB284" s="80">
        <v>0</v>
      </c>
      <c r="CC284" s="80">
        <v>0</v>
      </c>
    </row>
    <row r="285" spans="1:81">
      <c r="A285" s="80" t="s">
        <v>2063</v>
      </c>
      <c r="B285" s="80">
        <v>351</v>
      </c>
      <c r="C285" s="80">
        <v>11</v>
      </c>
      <c r="D285" s="80">
        <v>21</v>
      </c>
      <c r="E285" s="80">
        <v>2014</v>
      </c>
      <c r="F285" s="80" t="s">
        <v>90</v>
      </c>
      <c r="G285" s="80" t="s">
        <v>2052</v>
      </c>
      <c r="H285" s="80" t="s">
        <v>2053</v>
      </c>
      <c r="I285" s="177"/>
      <c r="J285" s="81">
        <v>36.259780706292005</v>
      </c>
      <c r="K285" s="81">
        <v>0.1640728184276681</v>
      </c>
      <c r="L285" s="81">
        <v>1.7440156708522774</v>
      </c>
      <c r="M285" s="81">
        <v>5.8596659334473307</v>
      </c>
      <c r="N285" s="81">
        <v>5.7966412539021626</v>
      </c>
      <c r="O285" s="81">
        <v>3.9517030733223941</v>
      </c>
      <c r="P285" s="81">
        <v>3.7760514404933327</v>
      </c>
      <c r="Q285" s="81">
        <v>0.27401948616195887</v>
      </c>
      <c r="R285" s="81">
        <v>0</v>
      </c>
      <c r="S285" s="81">
        <v>0.43668264198845147</v>
      </c>
      <c r="T285" s="82"/>
      <c r="U285" s="81">
        <v>3996293</v>
      </c>
      <c r="V285" s="81">
        <v>71</v>
      </c>
      <c r="W285" s="81">
        <v>38</v>
      </c>
      <c r="X285" s="81">
        <v>916</v>
      </c>
      <c r="Y285" s="81">
        <v>1199</v>
      </c>
      <c r="Z285" s="81">
        <v>2274</v>
      </c>
      <c r="AA285" s="81">
        <v>752</v>
      </c>
      <c r="AB285" s="81">
        <v>3692</v>
      </c>
      <c r="AC285" s="81">
        <v>0</v>
      </c>
      <c r="AD285" s="81">
        <v>0.43668264198845147</v>
      </c>
      <c r="AE285" s="82"/>
      <c r="AF285" s="81">
        <v>38435721.544917822</v>
      </c>
      <c r="AG285" s="81">
        <v>129223.21738816318</v>
      </c>
      <c r="AH285" s="81">
        <v>389634.19254041347</v>
      </c>
      <c r="AI285" s="81">
        <v>6300515.2040972477</v>
      </c>
      <c r="AJ285" s="81">
        <v>7187551.9225387266</v>
      </c>
      <c r="AK285" s="81">
        <v>0</v>
      </c>
      <c r="AL285" s="81">
        <v>0</v>
      </c>
      <c r="AM285" s="81">
        <v>506856.42965033994</v>
      </c>
      <c r="AN285" s="81">
        <v>0</v>
      </c>
      <c r="AO285" s="81">
        <v>0</v>
      </c>
      <c r="AP285" s="82"/>
      <c r="AQ285" s="81">
        <v>48</v>
      </c>
      <c r="AR285" s="81">
        <v>3</v>
      </c>
      <c r="AS285" s="81">
        <v>0</v>
      </c>
      <c r="AT285" s="81">
        <v>0</v>
      </c>
      <c r="AU285" s="81">
        <v>0</v>
      </c>
      <c r="AV285" s="81">
        <v>0</v>
      </c>
      <c r="AW285" s="81" t="s">
        <v>564</v>
      </c>
      <c r="AX285" s="82"/>
      <c r="AY285" s="81">
        <v>209</v>
      </c>
      <c r="AZ285" s="81">
        <v>85.2</v>
      </c>
      <c r="BA285" s="81">
        <v>0</v>
      </c>
      <c r="BB285" s="81">
        <v>0</v>
      </c>
      <c r="BC285" s="81">
        <v>0</v>
      </c>
      <c r="BD285" s="81">
        <v>0</v>
      </c>
      <c r="BE285" s="81" t="s">
        <v>564</v>
      </c>
      <c r="BF285" s="82"/>
      <c r="BG285" s="81">
        <v>0</v>
      </c>
      <c r="BH285" s="81">
        <v>0</v>
      </c>
      <c r="BI285" s="81">
        <v>53.284999999999997</v>
      </c>
      <c r="BJ285" s="81">
        <v>0</v>
      </c>
      <c r="BK285" s="81">
        <v>69.525999999999996</v>
      </c>
      <c r="BL285" s="81">
        <v>0</v>
      </c>
      <c r="BM285" s="82"/>
      <c r="BN285" s="81">
        <v>0</v>
      </c>
      <c r="BO285" s="81">
        <v>0</v>
      </c>
      <c r="BP285" s="81">
        <v>2</v>
      </c>
      <c r="BQ285" s="81">
        <v>0</v>
      </c>
      <c r="BR285" s="81">
        <v>2</v>
      </c>
      <c r="BS285" s="81">
        <v>0</v>
      </c>
      <c r="BT285"/>
      <c r="BU285" s="80">
        <v>70.307000000000002</v>
      </c>
      <c r="BV285" s="80">
        <v>44.902999999999999</v>
      </c>
      <c r="BW285" s="80">
        <v>5.6890000000000001</v>
      </c>
      <c r="BX285" s="80">
        <v>2E-3</v>
      </c>
      <c r="BY285" s="80">
        <v>1.91</v>
      </c>
      <c r="BZ285" s="80">
        <v>0</v>
      </c>
      <c r="CA285" s="80">
        <v>0</v>
      </c>
      <c r="CB285" s="80">
        <v>0</v>
      </c>
      <c r="CC285" s="80">
        <v>0</v>
      </c>
    </row>
    <row r="286" spans="1:81">
      <c r="A286" s="80" t="s">
        <v>2064</v>
      </c>
      <c r="B286" s="80">
        <v>352</v>
      </c>
      <c r="C286" s="80">
        <v>12</v>
      </c>
      <c r="D286" s="80">
        <v>21</v>
      </c>
      <c r="E286" s="80">
        <v>2015</v>
      </c>
      <c r="F286" s="80" t="s">
        <v>91</v>
      </c>
      <c r="G286" s="80" t="s">
        <v>2052</v>
      </c>
      <c r="H286" s="80" t="s">
        <v>2053</v>
      </c>
      <c r="I286" s="177"/>
      <c r="J286" s="81">
        <v>31.862012600696161</v>
      </c>
      <c r="K286" s="81">
        <v>0.16581325350150031</v>
      </c>
      <c r="L286" s="81">
        <v>1.7740262341162882</v>
      </c>
      <c r="M286" s="81">
        <v>5.7647315727126331</v>
      </c>
      <c r="N286" s="81">
        <v>5.2017048527176728</v>
      </c>
      <c r="O286" s="81">
        <v>3.8985019540418775</v>
      </c>
      <c r="P286" s="81">
        <v>3.8192248681694769</v>
      </c>
      <c r="Q286" s="81">
        <v>0.26352873646577685</v>
      </c>
      <c r="R286" s="81">
        <v>0</v>
      </c>
      <c r="S286" s="81">
        <v>0.45730772945804704</v>
      </c>
      <c r="T286" s="82"/>
      <c r="U286" s="81">
        <v>3888100</v>
      </c>
      <c r="V286" s="81">
        <v>71</v>
      </c>
      <c r="W286" s="81">
        <v>38</v>
      </c>
      <c r="X286" s="81">
        <v>916</v>
      </c>
      <c r="Y286" s="81">
        <v>1200</v>
      </c>
      <c r="Z286" s="81">
        <v>2265</v>
      </c>
      <c r="AA286" s="81">
        <v>760</v>
      </c>
      <c r="AB286" s="81">
        <v>3627</v>
      </c>
      <c r="AC286" s="81">
        <v>0</v>
      </c>
      <c r="AD286" s="81">
        <v>0.45730772945804704</v>
      </c>
      <c r="AE286" s="82"/>
      <c r="AF286" s="81">
        <v>33891310.38757094</v>
      </c>
      <c r="AG286" s="81">
        <v>121931.74602291961</v>
      </c>
      <c r="AH286" s="81">
        <v>308563.05838706478</v>
      </c>
      <c r="AI286" s="81">
        <v>6454246.1114879316</v>
      </c>
      <c r="AJ286" s="81">
        <v>6576052.7509953119</v>
      </c>
      <c r="AK286" s="81">
        <v>0</v>
      </c>
      <c r="AL286" s="81">
        <v>0</v>
      </c>
      <c r="AM286" s="81">
        <v>497065.13530723564</v>
      </c>
      <c r="AN286" s="81">
        <v>0</v>
      </c>
      <c r="AO286" s="81">
        <v>0</v>
      </c>
      <c r="AP286" s="82"/>
      <c r="AQ286" s="81">
        <v>52</v>
      </c>
      <c r="AR286" s="81">
        <v>7</v>
      </c>
      <c r="AS286" s="81">
        <v>0</v>
      </c>
      <c r="AT286" s="81">
        <v>0</v>
      </c>
      <c r="AU286" s="81">
        <v>0</v>
      </c>
      <c r="AV286" s="81">
        <v>0</v>
      </c>
      <c r="AW286" s="81" t="s">
        <v>564</v>
      </c>
      <c r="AX286" s="82"/>
      <c r="AY286" s="81">
        <v>235.6</v>
      </c>
      <c r="AZ286" s="81">
        <v>218.3</v>
      </c>
      <c r="BA286" s="81">
        <v>0</v>
      </c>
      <c r="BB286" s="81">
        <v>0</v>
      </c>
      <c r="BC286" s="81">
        <v>0</v>
      </c>
      <c r="BD286" s="81">
        <v>0</v>
      </c>
      <c r="BE286" s="81" t="s">
        <v>564</v>
      </c>
      <c r="BF286" s="82"/>
      <c r="BG286" s="81">
        <v>0</v>
      </c>
      <c r="BH286" s="81">
        <v>0</v>
      </c>
      <c r="BI286" s="81">
        <v>48.695999999999998</v>
      </c>
      <c r="BJ286" s="81">
        <v>0</v>
      </c>
      <c r="BK286" s="81">
        <v>75.381</v>
      </c>
      <c r="BL286" s="81">
        <v>0</v>
      </c>
      <c r="BM286" s="82"/>
      <c r="BN286" s="81">
        <v>0</v>
      </c>
      <c r="BO286" s="81">
        <v>0</v>
      </c>
      <c r="BP286" s="81">
        <v>2</v>
      </c>
      <c r="BQ286" s="81">
        <v>0</v>
      </c>
      <c r="BR286" s="81">
        <v>2</v>
      </c>
      <c r="BS286" s="81">
        <v>0</v>
      </c>
      <c r="BT286"/>
      <c r="BU286" s="80">
        <v>63.780999999999999</v>
      </c>
      <c r="BV286" s="80">
        <v>50.256</v>
      </c>
      <c r="BW286" s="80">
        <v>8.1300000000000008</v>
      </c>
      <c r="BX286" s="80">
        <v>3.0000000000000001E-3</v>
      </c>
      <c r="BY286" s="80">
        <v>1.907</v>
      </c>
      <c r="BZ286" s="80">
        <v>0</v>
      </c>
      <c r="CA286" s="80">
        <v>0</v>
      </c>
      <c r="CB286" s="80">
        <v>0</v>
      </c>
      <c r="CC286" s="80">
        <v>0</v>
      </c>
    </row>
    <row r="287" spans="1:81">
      <c r="A287" s="80" t="s">
        <v>2065</v>
      </c>
      <c r="B287" s="80">
        <v>353</v>
      </c>
      <c r="C287" s="80">
        <v>13</v>
      </c>
      <c r="D287" s="80">
        <v>21</v>
      </c>
      <c r="E287" s="80">
        <v>2016</v>
      </c>
      <c r="F287" s="80" t="s">
        <v>92</v>
      </c>
      <c r="G287" s="80" t="s">
        <v>2052</v>
      </c>
      <c r="H287" s="80" t="s">
        <v>2053</v>
      </c>
      <c r="I287" s="177"/>
      <c r="J287" s="81">
        <v>33.84815633541389</v>
      </c>
      <c r="K287" s="81">
        <v>0.17032798931846507</v>
      </c>
      <c r="L287" s="81">
        <v>1.9450308677348049</v>
      </c>
      <c r="M287" s="81">
        <v>4.2115654269009335</v>
      </c>
      <c r="N287" s="81">
        <v>4.815500941553112</v>
      </c>
      <c r="O287" s="81">
        <v>3.8426592445268763</v>
      </c>
      <c r="P287" s="81">
        <v>3.8286728840398467</v>
      </c>
      <c r="Q287" s="81">
        <v>0.25399277215329669</v>
      </c>
      <c r="R287" s="81">
        <v>0</v>
      </c>
      <c r="S287" s="81">
        <v>0.50580357122425679</v>
      </c>
      <c r="T287" s="82"/>
      <c r="U287" s="81">
        <v>4070214</v>
      </c>
      <c r="V287" s="81">
        <v>71</v>
      </c>
      <c r="W287" s="81">
        <v>38</v>
      </c>
      <c r="X287" s="81">
        <v>916</v>
      </c>
      <c r="Y287" s="81">
        <v>1194</v>
      </c>
      <c r="Z287" s="81">
        <v>2260</v>
      </c>
      <c r="AA287" s="81">
        <v>788</v>
      </c>
      <c r="AB287" s="81">
        <v>3596</v>
      </c>
      <c r="AC287" s="81">
        <v>0</v>
      </c>
      <c r="AD287" s="81">
        <v>0.50580357122425679</v>
      </c>
      <c r="AE287" s="82"/>
      <c r="AF287" s="81">
        <v>37588974.438774347</v>
      </c>
      <c r="AG287" s="81">
        <v>120191.30959066319</v>
      </c>
      <c r="AH287" s="81">
        <v>271476.95386241208</v>
      </c>
      <c r="AI287" s="81">
        <v>5748930.0730978651</v>
      </c>
      <c r="AJ287" s="81">
        <v>6096299.0821937369</v>
      </c>
      <c r="AK287" s="81">
        <v>0</v>
      </c>
      <c r="AL287" s="81">
        <v>0</v>
      </c>
      <c r="AM287" s="81">
        <v>493199.58558042691</v>
      </c>
      <c r="AN287" s="81">
        <v>0</v>
      </c>
      <c r="AO287" s="81">
        <v>0</v>
      </c>
      <c r="AP287" s="82"/>
      <c r="AQ287" s="81">
        <v>58</v>
      </c>
      <c r="AR287" s="81">
        <v>8</v>
      </c>
      <c r="AS287" s="81">
        <v>0</v>
      </c>
      <c r="AT287" s="81">
        <v>0</v>
      </c>
      <c r="AU287" s="81">
        <v>0</v>
      </c>
      <c r="AV287" s="81">
        <v>0</v>
      </c>
      <c r="AW287" s="81" t="s">
        <v>564</v>
      </c>
      <c r="AX287" s="82"/>
      <c r="AY287" s="81">
        <v>269.2</v>
      </c>
      <c r="AZ287" s="81">
        <v>231.8</v>
      </c>
      <c r="BA287" s="81">
        <v>0</v>
      </c>
      <c r="BB287" s="81">
        <v>0</v>
      </c>
      <c r="BC287" s="81">
        <v>0</v>
      </c>
      <c r="BD287" s="81">
        <v>0</v>
      </c>
      <c r="BE287" s="81" t="s">
        <v>564</v>
      </c>
      <c r="BF287" s="82"/>
      <c r="BG287" s="81">
        <v>0</v>
      </c>
      <c r="BH287" s="81">
        <v>0</v>
      </c>
      <c r="BI287" s="81">
        <v>44.902000000000001</v>
      </c>
      <c r="BJ287" s="81">
        <v>0</v>
      </c>
      <c r="BK287" s="81">
        <v>82.183000000000007</v>
      </c>
      <c r="BL287" s="81">
        <v>0</v>
      </c>
      <c r="BM287" s="82"/>
      <c r="BN287" s="81">
        <v>0</v>
      </c>
      <c r="BO287" s="81">
        <v>0</v>
      </c>
      <c r="BP287" s="81">
        <v>2</v>
      </c>
      <c r="BQ287" s="81">
        <v>0</v>
      </c>
      <c r="BR287" s="81">
        <v>2</v>
      </c>
      <c r="BS287" s="81">
        <v>0</v>
      </c>
      <c r="BT287"/>
      <c r="BU287" s="80">
        <v>59.197000000000003</v>
      </c>
      <c r="BV287" s="80">
        <v>59.820999999999998</v>
      </c>
      <c r="BW287" s="80">
        <v>6.5090000000000003</v>
      </c>
      <c r="BX287" s="80">
        <v>2E-3</v>
      </c>
      <c r="BY287" s="80">
        <v>1.556</v>
      </c>
      <c r="BZ287" s="80">
        <v>0</v>
      </c>
      <c r="CA287" s="80">
        <v>0</v>
      </c>
      <c r="CB287" s="80">
        <v>0</v>
      </c>
      <c r="CC287" s="80">
        <v>0</v>
      </c>
    </row>
    <row r="288" spans="1:81">
      <c r="A288" s="80" t="s">
        <v>2066</v>
      </c>
      <c r="B288" s="80">
        <v>354</v>
      </c>
      <c r="C288" s="80">
        <v>14</v>
      </c>
      <c r="D288" s="80">
        <v>21</v>
      </c>
      <c r="E288" s="80">
        <v>2017</v>
      </c>
      <c r="F288" s="80" t="s">
        <v>71</v>
      </c>
      <c r="G288" s="80" t="s">
        <v>2052</v>
      </c>
      <c r="H288" s="80" t="s">
        <v>2053</v>
      </c>
      <c r="I288" s="177"/>
      <c r="J288" s="81">
        <v>36.074308542388515</v>
      </c>
      <c r="K288" s="81">
        <v>0.17507338616834528</v>
      </c>
      <c r="L288" s="81">
        <v>2.0151125379079602</v>
      </c>
      <c r="M288" s="81">
        <v>3.9036261063291455</v>
      </c>
      <c r="N288" s="81">
        <v>5.0972390782125414</v>
      </c>
      <c r="O288" s="81">
        <v>3.7816287487206908</v>
      </c>
      <c r="P288" s="81">
        <v>3.8575269888106818</v>
      </c>
      <c r="Q288" s="81">
        <v>0.24130622777163377</v>
      </c>
      <c r="R288" s="81">
        <v>0</v>
      </c>
      <c r="S288" s="81">
        <v>0.48355512746768026</v>
      </c>
      <c r="T288" s="82"/>
      <c r="U288" s="81">
        <v>4586068</v>
      </c>
      <c r="V288" s="81">
        <v>71</v>
      </c>
      <c r="W288" s="81">
        <v>38</v>
      </c>
      <c r="X288" s="81">
        <v>916</v>
      </c>
      <c r="Y288" s="81">
        <v>1191</v>
      </c>
      <c r="Z288" s="81">
        <v>2261</v>
      </c>
      <c r="AA288" s="81">
        <v>799</v>
      </c>
      <c r="AB288" s="81">
        <v>3533</v>
      </c>
      <c r="AC288" s="81">
        <v>0</v>
      </c>
      <c r="AD288" s="81">
        <v>0.48355512746768031</v>
      </c>
      <c r="AE288" s="82"/>
      <c r="AF288" s="81">
        <v>40941724.8037358</v>
      </c>
      <c r="AG288" s="81">
        <v>125902.511082171</v>
      </c>
      <c r="AH288" s="81">
        <v>380164.47152294818</v>
      </c>
      <c r="AI288" s="81">
        <v>5639387.7353037428</v>
      </c>
      <c r="AJ288" s="81">
        <v>6492964.4219015716</v>
      </c>
      <c r="AK288" s="81">
        <v>0</v>
      </c>
      <c r="AL288" s="81">
        <v>0</v>
      </c>
      <c r="AM288" s="81">
        <v>485317.19472579099</v>
      </c>
      <c r="AN288" s="81">
        <v>0</v>
      </c>
      <c r="AO288" s="81">
        <v>0</v>
      </c>
      <c r="AP288" s="82"/>
      <c r="AQ288" s="81">
        <v>61</v>
      </c>
      <c r="AR288" s="81">
        <v>9</v>
      </c>
      <c r="AS288" s="81">
        <v>0</v>
      </c>
      <c r="AT288" s="81">
        <v>0</v>
      </c>
      <c r="AU288" s="81">
        <v>0</v>
      </c>
      <c r="AV288" s="81">
        <v>0</v>
      </c>
      <c r="AW288" s="81" t="s">
        <v>564</v>
      </c>
      <c r="AX288" s="82"/>
      <c r="AY288" s="81">
        <v>285.3</v>
      </c>
      <c r="AZ288" s="81">
        <v>1231.8</v>
      </c>
      <c r="BA288" s="81">
        <v>0</v>
      </c>
      <c r="BB288" s="81">
        <v>0</v>
      </c>
      <c r="BC288" s="81">
        <v>0</v>
      </c>
      <c r="BD288" s="81">
        <v>0</v>
      </c>
      <c r="BE288" s="81" t="s">
        <v>564</v>
      </c>
      <c r="BF288" s="82"/>
      <c r="BG288" s="81">
        <v>0</v>
      </c>
      <c r="BH288" s="81">
        <v>0</v>
      </c>
      <c r="BI288" s="81">
        <v>51.164999999999999</v>
      </c>
      <c r="BJ288" s="81">
        <v>0</v>
      </c>
      <c r="BK288" s="81">
        <v>79.875</v>
      </c>
      <c r="BL288" s="81">
        <v>0</v>
      </c>
      <c r="BM288" s="82"/>
      <c r="BN288" s="81">
        <v>0</v>
      </c>
      <c r="BO288" s="81">
        <v>0</v>
      </c>
      <c r="BP288" s="81">
        <v>2</v>
      </c>
      <c r="BQ288" s="81">
        <v>0</v>
      </c>
      <c r="BR288" s="81">
        <v>2</v>
      </c>
      <c r="BS288" s="81">
        <v>0</v>
      </c>
      <c r="BT288"/>
      <c r="BU288" s="80">
        <v>65.149000000000001</v>
      </c>
      <c r="BV288" s="80">
        <v>58.942</v>
      </c>
      <c r="BW288" s="80">
        <v>5.3840000000000003</v>
      </c>
      <c r="BX288" s="80">
        <v>2E-3</v>
      </c>
      <c r="BY288" s="80">
        <v>1.5629999999999999</v>
      </c>
      <c r="BZ288" s="80">
        <v>0</v>
      </c>
      <c r="CA288" s="80">
        <v>0</v>
      </c>
      <c r="CB288" s="80">
        <v>0</v>
      </c>
      <c r="CC288" s="80">
        <v>0</v>
      </c>
    </row>
    <row r="289" spans="1:81">
      <c r="A289" s="80" t="s">
        <v>2067</v>
      </c>
      <c r="B289" s="80">
        <v>355</v>
      </c>
      <c r="C289" s="80">
        <v>15</v>
      </c>
      <c r="D289" s="80">
        <v>21</v>
      </c>
      <c r="E289" s="80">
        <v>2018</v>
      </c>
      <c r="F289" s="80" t="s">
        <v>93</v>
      </c>
      <c r="G289" s="80" t="s">
        <v>2052</v>
      </c>
      <c r="H289" s="80" t="s">
        <v>2053</v>
      </c>
      <c r="I289" s="177"/>
      <c r="J289" s="81">
        <v>38.671326984623889</v>
      </c>
      <c r="K289" s="81">
        <v>0.16640580403168975</v>
      </c>
      <c r="L289" s="81">
        <v>1.8272916150199845</v>
      </c>
      <c r="M289" s="81">
        <v>4.1404007185384311</v>
      </c>
      <c r="N289" s="81">
        <v>4.6629928994165031</v>
      </c>
      <c r="O289" s="81">
        <v>3.6810399750080021</v>
      </c>
      <c r="P289" s="81">
        <v>3.8812667567426518</v>
      </c>
      <c r="Q289" s="81">
        <v>0.22195523513898135</v>
      </c>
      <c r="R289" s="81">
        <v>0</v>
      </c>
      <c r="S289" s="81">
        <v>0.54010622595779456</v>
      </c>
      <c r="T289" s="82"/>
      <c r="U289" s="81">
        <v>4741209</v>
      </c>
      <c r="V289" s="81">
        <v>71</v>
      </c>
      <c r="W289" s="81">
        <v>38</v>
      </c>
      <c r="X289" s="81">
        <v>916</v>
      </c>
      <c r="Y289" s="81">
        <v>1187</v>
      </c>
      <c r="Z289" s="81">
        <v>2243</v>
      </c>
      <c r="AA289" s="81">
        <v>812</v>
      </c>
      <c r="AB289" s="81">
        <v>3502</v>
      </c>
      <c r="AC289" s="81">
        <v>0</v>
      </c>
      <c r="AD289" s="81">
        <v>0.54010622595779456</v>
      </c>
      <c r="AE289" s="82"/>
      <c r="AF289" s="81">
        <v>44288990.913015977</v>
      </c>
      <c r="AG289" s="81">
        <v>111899.73932921571</v>
      </c>
      <c r="AH289" s="81">
        <v>360446.13527148613</v>
      </c>
      <c r="AI289" s="81">
        <v>5625116.0773874754</v>
      </c>
      <c r="AJ289" s="81">
        <v>5918729.1830848437</v>
      </c>
      <c r="AK289" s="81">
        <v>0</v>
      </c>
      <c r="AL289" s="81">
        <v>0</v>
      </c>
      <c r="AM289" s="81">
        <v>482054.18971219432</v>
      </c>
      <c r="AN289" s="81">
        <v>0</v>
      </c>
      <c r="AO289" s="81">
        <v>0</v>
      </c>
      <c r="AP289" s="82"/>
      <c r="AQ289" s="81">
        <v>64</v>
      </c>
      <c r="AR289" s="81">
        <v>13</v>
      </c>
      <c r="AS289" s="81">
        <v>0</v>
      </c>
      <c r="AT289" s="81">
        <v>0</v>
      </c>
      <c r="AU289" s="81">
        <v>0</v>
      </c>
      <c r="AV289" s="81">
        <v>0</v>
      </c>
      <c r="AW289" s="81" t="s">
        <v>564</v>
      </c>
      <c r="AX289" s="82"/>
      <c r="AY289" s="81">
        <v>303.7</v>
      </c>
      <c r="AZ289" s="81">
        <v>1338</v>
      </c>
      <c r="BA289" s="81">
        <v>0</v>
      </c>
      <c r="BB289" s="81">
        <v>0</v>
      </c>
      <c r="BC289" s="81">
        <v>0</v>
      </c>
      <c r="BD289" s="81">
        <v>0</v>
      </c>
      <c r="BE289" s="81" t="s">
        <v>564</v>
      </c>
      <c r="BF289" s="82"/>
      <c r="BG289" s="81">
        <v>0</v>
      </c>
      <c r="BH289" s="81">
        <v>0</v>
      </c>
      <c r="BI289" s="81">
        <v>51.073999999999998</v>
      </c>
      <c r="BJ289" s="81">
        <v>0</v>
      </c>
      <c r="BK289" s="81">
        <v>86.081000000000003</v>
      </c>
      <c r="BL289" s="81">
        <v>0</v>
      </c>
      <c r="BM289" s="82"/>
      <c r="BN289" s="81">
        <v>0</v>
      </c>
      <c r="BO289" s="81">
        <v>0</v>
      </c>
      <c r="BP289" s="81">
        <v>2</v>
      </c>
      <c r="BQ289" s="81">
        <v>0</v>
      </c>
      <c r="BR289" s="81">
        <v>2</v>
      </c>
      <c r="BS289" s="81">
        <v>0</v>
      </c>
      <c r="BT289"/>
      <c r="BU289" s="80">
        <v>65.816000000000003</v>
      </c>
      <c r="BV289" s="80">
        <v>63.325000000000003</v>
      </c>
      <c r="BW289" s="80">
        <v>6.3780000000000001</v>
      </c>
      <c r="BX289" s="80">
        <v>3.0000000000000001E-3</v>
      </c>
      <c r="BY289" s="80">
        <v>1.633</v>
      </c>
      <c r="BZ289" s="80">
        <v>0</v>
      </c>
      <c r="CA289" s="80">
        <v>0</v>
      </c>
      <c r="CB289" s="80">
        <v>0</v>
      </c>
      <c r="CC289" s="80">
        <v>0</v>
      </c>
    </row>
    <row r="290" spans="1:81">
      <c r="A290" s="80" t="s">
        <v>2068</v>
      </c>
      <c r="B290" s="80">
        <v>356</v>
      </c>
      <c r="C290" s="80">
        <v>16</v>
      </c>
      <c r="D290" s="80">
        <v>21</v>
      </c>
      <c r="E290" s="80">
        <v>2019</v>
      </c>
      <c r="F290" s="80" t="s">
        <v>73</v>
      </c>
      <c r="G290" s="80" t="s">
        <v>2052</v>
      </c>
      <c r="H290" s="80" t="s">
        <v>2053</v>
      </c>
      <c r="I290" s="177"/>
      <c r="J290" s="81">
        <v>37.126544165822217</v>
      </c>
      <c r="K290" s="81">
        <v>0.15403695989376986</v>
      </c>
      <c r="L290" s="81">
        <v>1.8452951729194524</v>
      </c>
      <c r="M290" s="81">
        <v>4.145163746788433</v>
      </c>
      <c r="N290" s="81">
        <v>4.563140532396547</v>
      </c>
      <c r="O290" s="81">
        <v>3.5667022393096115</v>
      </c>
      <c r="P290" s="81">
        <v>3.8142163588666582</v>
      </c>
      <c r="Q290" s="81">
        <v>0.21246336369728563</v>
      </c>
      <c r="R290" s="81">
        <v>0</v>
      </c>
      <c r="S290" s="81">
        <v>0.58720774369617212</v>
      </c>
      <c r="T290" s="82"/>
      <c r="U290" s="81">
        <v>4559838</v>
      </c>
      <c r="V290" s="81">
        <v>71</v>
      </c>
      <c r="W290" s="81">
        <v>38</v>
      </c>
      <c r="X290" s="81">
        <v>916</v>
      </c>
      <c r="Y290" s="81">
        <v>1193</v>
      </c>
      <c r="Z290" s="81">
        <v>2233</v>
      </c>
      <c r="AA290" s="81">
        <v>792</v>
      </c>
      <c r="AB290" s="81">
        <v>3443</v>
      </c>
      <c r="AC290" s="81">
        <v>0</v>
      </c>
      <c r="AD290" s="81">
        <v>0.58720774369617212</v>
      </c>
      <c r="AE290" s="82"/>
      <c r="AF290" s="81">
        <v>44989920.84407299</v>
      </c>
      <c r="AG290" s="81">
        <v>108351.9890100873</v>
      </c>
      <c r="AH290" s="81">
        <v>378381.71591166669</v>
      </c>
      <c r="AI290" s="81">
        <v>6009529.9486921988</v>
      </c>
      <c r="AJ290" s="81">
        <v>6073628.2717784829</v>
      </c>
      <c r="AK290" s="81">
        <v>0</v>
      </c>
      <c r="AL290" s="81">
        <v>0</v>
      </c>
      <c r="AM290" s="81">
        <v>468910.6811098769</v>
      </c>
      <c r="AN290" s="81">
        <v>0</v>
      </c>
      <c r="AO290" s="81">
        <v>0</v>
      </c>
      <c r="AP290" s="82"/>
      <c r="AQ290" s="81">
        <v>66</v>
      </c>
      <c r="AR290" s="81">
        <v>14</v>
      </c>
      <c r="AS290" s="81">
        <v>0</v>
      </c>
      <c r="AT290" s="81">
        <v>0</v>
      </c>
      <c r="AU290" s="81">
        <v>0</v>
      </c>
      <c r="AV290" s="81">
        <v>0</v>
      </c>
      <c r="AW290" s="81" t="s">
        <v>564</v>
      </c>
      <c r="AX290" s="82"/>
      <c r="AY290" s="81">
        <v>324.30000000000013</v>
      </c>
      <c r="AZ290" s="81">
        <v>3328.1</v>
      </c>
      <c r="BA290" s="81">
        <v>0</v>
      </c>
      <c r="BB290" s="81">
        <v>0</v>
      </c>
      <c r="BC290" s="81">
        <v>0</v>
      </c>
      <c r="BD290" s="81">
        <v>0</v>
      </c>
      <c r="BE290" s="81" t="s">
        <v>564</v>
      </c>
      <c r="BF290" s="82"/>
      <c r="BG290" s="81">
        <v>0</v>
      </c>
      <c r="BH290" s="81">
        <v>0</v>
      </c>
      <c r="BI290" s="81">
        <v>47.298000000000002</v>
      </c>
      <c r="BJ290" s="81">
        <v>0</v>
      </c>
      <c r="BK290" s="81">
        <v>81.677000000000007</v>
      </c>
      <c r="BL290" s="81">
        <v>0</v>
      </c>
      <c r="BM290" s="82"/>
      <c r="BN290" s="81">
        <v>0</v>
      </c>
      <c r="BO290" s="81">
        <v>0</v>
      </c>
      <c r="BP290" s="81">
        <v>2</v>
      </c>
      <c r="BQ290" s="81">
        <v>0</v>
      </c>
      <c r="BR290" s="81">
        <v>2</v>
      </c>
      <c r="BS290" s="81">
        <v>0</v>
      </c>
      <c r="BT290"/>
      <c r="BU290" s="80">
        <v>59.290999999999997</v>
      </c>
      <c r="BV290" s="80">
        <v>64.3</v>
      </c>
      <c r="BW290" s="80">
        <v>5.3840000000000003</v>
      </c>
      <c r="BX290" s="80">
        <v>0</v>
      </c>
      <c r="BY290" s="80">
        <v>0</v>
      </c>
      <c r="BZ290" s="80">
        <v>0</v>
      </c>
      <c r="CA290" s="80">
        <v>0</v>
      </c>
      <c r="CB290" s="80">
        <v>0</v>
      </c>
      <c r="CC290" s="80">
        <v>0</v>
      </c>
    </row>
    <row r="291" spans="1:81">
      <c r="A291" s="80" t="s">
        <v>2069</v>
      </c>
      <c r="B291" s="80">
        <v>357</v>
      </c>
      <c r="C291" s="80">
        <v>17</v>
      </c>
      <c r="D291" s="80">
        <v>21</v>
      </c>
      <c r="E291" s="80">
        <v>2020</v>
      </c>
      <c r="F291" s="80" t="s">
        <v>218</v>
      </c>
      <c r="G291" s="80" t="s">
        <v>2052</v>
      </c>
      <c r="H291" s="80" t="s">
        <v>2053</v>
      </c>
      <c r="I291" s="177"/>
      <c r="J291" s="81">
        <v>30.14672338903976</v>
      </c>
      <c r="K291" s="81">
        <v>0.14222945624202474</v>
      </c>
      <c r="L291" s="81">
        <v>1.826422783543999</v>
      </c>
      <c r="M291" s="81">
        <v>3.0808781068206561</v>
      </c>
      <c r="N291" s="81">
        <v>4.0662885371673312</v>
      </c>
      <c r="O291" s="81">
        <v>3.137530760331916</v>
      </c>
      <c r="P291" s="81">
        <v>3.7056419187873235</v>
      </c>
      <c r="Q291" s="81">
        <v>0.20088752377483876</v>
      </c>
      <c r="R291" s="81">
        <v>0</v>
      </c>
      <c r="S291" s="81">
        <v>0.47594144993809068</v>
      </c>
      <c r="T291" s="82"/>
      <c r="U291" s="81">
        <v>3908803</v>
      </c>
      <c r="V291" s="81">
        <v>65</v>
      </c>
      <c r="W291" s="81">
        <v>46</v>
      </c>
      <c r="X291" s="81">
        <v>815</v>
      </c>
      <c r="Y291" s="81">
        <v>1192</v>
      </c>
      <c r="Z291" s="81">
        <v>2242</v>
      </c>
      <c r="AA291" s="81">
        <v>836</v>
      </c>
      <c r="AB291" s="81">
        <v>3407</v>
      </c>
      <c r="AC291" s="81">
        <v>0</v>
      </c>
      <c r="AD291" s="81">
        <v>0.47594144993809068</v>
      </c>
      <c r="AE291" s="82"/>
      <c r="AF291" s="81">
        <v>36623634.210976593</v>
      </c>
      <c r="AG291" s="81">
        <v>97322.247645849275</v>
      </c>
      <c r="AH291" s="81">
        <v>377369.79745911725</v>
      </c>
      <c r="AI291" s="81">
        <v>4574728.9862747863</v>
      </c>
      <c r="AJ291" s="81">
        <v>5764785.010889913</v>
      </c>
      <c r="AK291" s="81"/>
      <c r="AL291" s="81"/>
      <c r="AM291" s="81">
        <v>444651.35255949257</v>
      </c>
      <c r="AN291" s="81"/>
      <c r="AO291" s="81"/>
      <c r="AP291" s="82"/>
      <c r="AQ291" s="81">
        <v>70</v>
      </c>
      <c r="AR291" s="81">
        <v>14</v>
      </c>
      <c r="AS291" s="81">
        <v>0</v>
      </c>
      <c r="AT291" s="81">
        <v>0</v>
      </c>
      <c r="AU291" s="81">
        <v>0</v>
      </c>
      <c r="AV291" s="81">
        <v>0</v>
      </c>
      <c r="AW291" s="81">
        <v>0</v>
      </c>
      <c r="AX291" s="82"/>
      <c r="AY291" s="81">
        <v>346.00000000000011</v>
      </c>
      <c r="AZ291" s="81">
        <v>3328.1</v>
      </c>
      <c r="BA291" s="81">
        <v>0</v>
      </c>
      <c r="BB291" s="81">
        <v>0</v>
      </c>
      <c r="BC291" s="81">
        <v>0</v>
      </c>
      <c r="BD291" s="81">
        <v>0</v>
      </c>
      <c r="BE291" s="81">
        <v>0</v>
      </c>
      <c r="BF291" s="82"/>
      <c r="BG291" s="81">
        <v>0</v>
      </c>
      <c r="BH291" s="81">
        <v>0</v>
      </c>
      <c r="BI291" s="81">
        <v>50.127000000000002</v>
      </c>
      <c r="BJ291" s="81">
        <v>0</v>
      </c>
      <c r="BK291" s="81">
        <v>79.722999999999999</v>
      </c>
      <c r="BL291" s="81">
        <v>0</v>
      </c>
      <c r="BM291" s="82"/>
      <c r="BN291" s="81">
        <v>0</v>
      </c>
      <c r="BO291" s="81">
        <v>0</v>
      </c>
      <c r="BP291" s="81">
        <v>2</v>
      </c>
      <c r="BQ291" s="81">
        <v>0</v>
      </c>
      <c r="BR291" s="81">
        <v>2</v>
      </c>
      <c r="BS291" s="81">
        <v>0</v>
      </c>
      <c r="BT291"/>
      <c r="BU291" s="80">
        <v>61.728000000000002</v>
      </c>
      <c r="BV291" s="80">
        <v>60.405000000000001</v>
      </c>
      <c r="BW291" s="80">
        <v>7.7169999999999996</v>
      </c>
      <c r="BX291" s="80">
        <v>0</v>
      </c>
      <c r="BY291" s="80">
        <v>0</v>
      </c>
      <c r="BZ291" s="80">
        <v>0</v>
      </c>
      <c r="CA291" s="80">
        <v>0</v>
      </c>
      <c r="CB291" s="80">
        <v>0</v>
      </c>
      <c r="CC291" s="80">
        <v>0</v>
      </c>
    </row>
    <row r="292" spans="1:81">
      <c r="A292" s="80" t="s">
        <v>2070</v>
      </c>
      <c r="B292" s="80">
        <v>357</v>
      </c>
      <c r="C292" s="80">
        <v>18</v>
      </c>
      <c r="D292" s="80">
        <v>21</v>
      </c>
      <c r="E292" s="80">
        <v>2021</v>
      </c>
      <c r="F292" s="80" t="s">
        <v>75</v>
      </c>
      <c r="G292" s="174" t="s">
        <v>2052</v>
      </c>
      <c r="H292" s="80" t="s">
        <v>2053</v>
      </c>
      <c r="I292" s="177"/>
      <c r="J292" s="81">
        <v>36.657999313848066</v>
      </c>
      <c r="K292" s="81">
        <v>0.15576421540783061</v>
      </c>
      <c r="L292" s="81">
        <v>1.5040660869573441</v>
      </c>
      <c r="M292" s="81">
        <v>3.3613662244273699</v>
      </c>
      <c r="N292" s="81">
        <v>4.3154971341313413</v>
      </c>
      <c r="O292" s="81">
        <v>2.9940728957979834</v>
      </c>
      <c r="P292" s="81">
        <v>3.8180452058957175</v>
      </c>
      <c r="Q292" s="81">
        <v>0.19983743189813205</v>
      </c>
      <c r="R292" s="81">
        <v>0</v>
      </c>
      <c r="S292" s="81">
        <v>0.55605064086692502</v>
      </c>
      <c r="T292" s="82"/>
      <c r="U292" s="81">
        <v>4929839</v>
      </c>
      <c r="V292" s="81">
        <v>65</v>
      </c>
      <c r="W292" s="81">
        <v>46</v>
      </c>
      <c r="X292" s="81">
        <v>815</v>
      </c>
      <c r="Y292" s="81">
        <v>1187</v>
      </c>
      <c r="Z292" s="81">
        <v>2203</v>
      </c>
      <c r="AA292" s="81">
        <v>840</v>
      </c>
      <c r="AB292" s="81">
        <v>3349</v>
      </c>
      <c r="AC292" s="81">
        <v>0</v>
      </c>
      <c r="AD292" s="81">
        <v>0.55605064086692502</v>
      </c>
      <c r="AE292" s="82"/>
      <c r="AF292" s="81">
        <v>45086201.518303081</v>
      </c>
      <c r="AG292" s="81">
        <v>104213.29950750413</v>
      </c>
      <c r="AH292" s="81">
        <v>301332.57397631713</v>
      </c>
      <c r="AI292" s="81">
        <v>5039633.5629366068</v>
      </c>
      <c r="AJ292" s="81">
        <v>5794926.3795045288</v>
      </c>
      <c r="AK292" s="81">
        <v>0</v>
      </c>
      <c r="AL292" s="81">
        <v>0</v>
      </c>
      <c r="AM292" s="81">
        <v>439602.76026833203</v>
      </c>
      <c r="AN292" s="81">
        <v>0</v>
      </c>
      <c r="AO292" s="81">
        <v>0</v>
      </c>
      <c r="AP292" s="82"/>
      <c r="AQ292" s="81">
        <v>73</v>
      </c>
      <c r="AR292" s="81">
        <v>14</v>
      </c>
      <c r="AS292" s="81">
        <v>0</v>
      </c>
      <c r="AT292" s="81">
        <v>0</v>
      </c>
      <c r="AU292" s="81">
        <v>0</v>
      </c>
      <c r="AV292" s="81">
        <v>0</v>
      </c>
      <c r="AW292" s="81"/>
      <c r="AX292" s="82"/>
      <c r="AY292" s="81">
        <v>365.30000000000013</v>
      </c>
      <c r="AZ292" s="81">
        <v>3328.1</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2071</v>
      </c>
      <c r="B293" s="80">
        <v>357</v>
      </c>
      <c r="C293" s="80">
        <v>19</v>
      </c>
      <c r="D293" s="80">
        <v>21</v>
      </c>
      <c r="E293" s="80">
        <v>2022</v>
      </c>
      <c r="F293" s="80" t="s">
        <v>568</v>
      </c>
      <c r="G293" s="174" t="s">
        <v>2052</v>
      </c>
      <c r="H293" s="80" t="s">
        <v>2053</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77</v>
      </c>
      <c r="AR293" s="81">
        <v>14</v>
      </c>
      <c r="AS293" s="81">
        <v>0</v>
      </c>
      <c r="AT293" s="81">
        <v>0</v>
      </c>
      <c r="AU293" s="81">
        <v>0</v>
      </c>
      <c r="AV293" s="81">
        <v>0</v>
      </c>
      <c r="AW293" s="81"/>
      <c r="AX293" s="82"/>
      <c r="AY293" s="81">
        <v>395.6</v>
      </c>
      <c r="AZ293" s="81">
        <v>3328.1</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2072</v>
      </c>
      <c r="B294" s="80">
        <v>307</v>
      </c>
      <c r="C294" s="80">
        <v>1</v>
      </c>
      <c r="D294" s="80">
        <v>19</v>
      </c>
      <c r="E294" s="80">
        <v>1990</v>
      </c>
      <c r="F294" s="80" t="s">
        <v>562</v>
      </c>
      <c r="G294" s="80" t="s">
        <v>2073</v>
      </c>
      <c r="H294" s="80" t="s">
        <v>2074</v>
      </c>
      <c r="I294" s="177"/>
      <c r="J294" s="81">
        <v>1.9912947062576332</v>
      </c>
      <c r="K294" s="81">
        <v>0.47949553970554609</v>
      </c>
      <c r="L294" s="81">
        <v>5.904590936145822</v>
      </c>
      <c r="M294" s="81">
        <v>1.1776928227458332</v>
      </c>
      <c r="N294" s="81">
        <v>3.1469569920837004</v>
      </c>
      <c r="O294" s="81">
        <v>2.8737330301667372</v>
      </c>
      <c r="P294" s="81">
        <v>4.6785341806998648</v>
      </c>
      <c r="Q294" s="81">
        <v>0.26095359651194389</v>
      </c>
      <c r="R294" s="81">
        <v>0</v>
      </c>
      <c r="S294" s="81">
        <v>0.24136772568555784</v>
      </c>
      <c r="T294" s="82"/>
      <c r="U294" s="81">
        <v>160590</v>
      </c>
      <c r="V294" s="81">
        <v>141</v>
      </c>
      <c r="W294" s="81">
        <v>77</v>
      </c>
      <c r="X294" s="81">
        <v>462</v>
      </c>
      <c r="Y294" s="81">
        <v>1137</v>
      </c>
      <c r="Z294" s="81">
        <v>1182</v>
      </c>
      <c r="AA294" s="81">
        <v>1136</v>
      </c>
      <c r="AB294" s="81">
        <v>4237</v>
      </c>
      <c r="AC294" s="81">
        <v>0</v>
      </c>
      <c r="AD294" s="81">
        <v>0.24136772568555784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2075</v>
      </c>
      <c r="B295" s="80">
        <v>308</v>
      </c>
      <c r="C295" s="80">
        <v>2</v>
      </c>
      <c r="D295" s="80">
        <v>19</v>
      </c>
      <c r="E295" s="80">
        <v>2005</v>
      </c>
      <c r="F295" s="80" t="s">
        <v>565</v>
      </c>
      <c r="G295" s="80" t="s">
        <v>2073</v>
      </c>
      <c r="H295" s="80" t="s">
        <v>2074</v>
      </c>
      <c r="I295" s="177"/>
      <c r="J295" s="81">
        <v>0.16161589934324835</v>
      </c>
      <c r="K295" s="81">
        <v>0.30820166095318013</v>
      </c>
      <c r="L295" s="81">
        <v>1.5924446023105527</v>
      </c>
      <c r="M295" s="81">
        <v>1.6067252680924786</v>
      </c>
      <c r="N295" s="81">
        <v>3.7697817894037269</v>
      </c>
      <c r="O295" s="81">
        <v>4.0969308239241569</v>
      </c>
      <c r="P295" s="81">
        <v>5.0588354890824263</v>
      </c>
      <c r="Q295" s="81">
        <v>0.23901735533919513</v>
      </c>
      <c r="R295" s="81">
        <v>0</v>
      </c>
      <c r="S295" s="81">
        <v>0.29880657353276124</v>
      </c>
      <c r="T295" s="82"/>
      <c r="U295" s="81">
        <v>14897</v>
      </c>
      <c r="V295" s="81">
        <v>124</v>
      </c>
      <c r="W295" s="81">
        <v>21</v>
      </c>
      <c r="X295" s="81">
        <v>356</v>
      </c>
      <c r="Y295" s="81">
        <v>1243</v>
      </c>
      <c r="Z295" s="81">
        <v>1950</v>
      </c>
      <c r="AA295" s="81">
        <v>1006</v>
      </c>
      <c r="AB295" s="81">
        <v>4057</v>
      </c>
      <c r="AC295" s="81">
        <v>0</v>
      </c>
      <c r="AD295" s="81">
        <v>0.29880657353276124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2076</v>
      </c>
      <c r="B296" s="80">
        <v>309</v>
      </c>
      <c r="C296" s="80">
        <v>3</v>
      </c>
      <c r="D296" s="80">
        <v>19</v>
      </c>
      <c r="E296" s="80">
        <v>2006</v>
      </c>
      <c r="F296" s="80" t="s">
        <v>566</v>
      </c>
      <c r="G296" s="80" t="s">
        <v>2073</v>
      </c>
      <c r="H296" s="80" t="s">
        <v>2074</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2077</v>
      </c>
      <c r="B297" s="80">
        <v>310</v>
      </c>
      <c r="C297" s="80">
        <v>4</v>
      </c>
      <c r="D297" s="80">
        <v>19</v>
      </c>
      <c r="E297" s="80">
        <v>2007</v>
      </c>
      <c r="F297" s="80" t="s">
        <v>567</v>
      </c>
      <c r="G297" s="80" t="s">
        <v>2073</v>
      </c>
      <c r="H297" s="80" t="s">
        <v>2074</v>
      </c>
      <c r="I297" s="177"/>
      <c r="J297" s="81">
        <v>0.47204208129383862</v>
      </c>
      <c r="K297" s="81">
        <v>0.42173960753912892</v>
      </c>
      <c r="L297" s="81">
        <v>1.7076069358932942</v>
      </c>
      <c r="M297" s="81">
        <v>2.0095810166569064</v>
      </c>
      <c r="N297" s="81">
        <v>3.7978295242719744</v>
      </c>
      <c r="O297" s="81">
        <v>3.8622345977736439</v>
      </c>
      <c r="P297" s="81">
        <v>5.040116892052743</v>
      </c>
      <c r="Q297" s="81">
        <v>0.24664086886018743</v>
      </c>
      <c r="R297" s="81">
        <v>0</v>
      </c>
      <c r="S297" s="81">
        <v>0.30134881253253487</v>
      </c>
      <c r="T297" s="82"/>
      <c r="U297" s="81">
        <v>49497</v>
      </c>
      <c r="V297" s="81">
        <v>173</v>
      </c>
      <c r="W297" s="81">
        <v>22</v>
      </c>
      <c r="X297" s="81">
        <v>513</v>
      </c>
      <c r="Y297" s="81">
        <v>1247</v>
      </c>
      <c r="Z297" s="81">
        <v>1911</v>
      </c>
      <c r="AA297" s="81">
        <v>987</v>
      </c>
      <c r="AB297" s="81">
        <v>3965</v>
      </c>
      <c r="AC297" s="81">
        <v>0</v>
      </c>
      <c r="AD297" s="81">
        <v>0.30134881253253487</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2078</v>
      </c>
      <c r="B298" s="80">
        <v>311</v>
      </c>
      <c r="C298" s="80">
        <v>5</v>
      </c>
      <c r="D298" s="80">
        <v>19</v>
      </c>
      <c r="E298" s="80">
        <v>2008</v>
      </c>
      <c r="F298" s="80" t="s">
        <v>84</v>
      </c>
      <c r="G298" s="80" t="s">
        <v>2073</v>
      </c>
      <c r="H298" s="80" t="s">
        <v>2074</v>
      </c>
      <c r="I298" s="177"/>
      <c r="J298" s="81">
        <v>0.44393462972076347</v>
      </c>
      <c r="K298" s="81">
        <v>0.3123564486771519</v>
      </c>
      <c r="L298" s="81">
        <v>1.5302177291579804</v>
      </c>
      <c r="M298" s="81">
        <v>2.0931716465349726</v>
      </c>
      <c r="N298" s="81">
        <v>3.3938607015077946</v>
      </c>
      <c r="O298" s="81">
        <v>3.803516828507437</v>
      </c>
      <c r="P298" s="81">
        <v>4.9884667966460405</v>
      </c>
      <c r="Q298" s="81">
        <v>0.23989959635577332</v>
      </c>
      <c r="R298" s="81">
        <v>0</v>
      </c>
      <c r="S298" s="81">
        <v>0.30651433993165739</v>
      </c>
      <c r="T298" s="82"/>
      <c r="U298" s="81">
        <v>48002</v>
      </c>
      <c r="V298" s="81">
        <v>173</v>
      </c>
      <c r="W298" s="81">
        <v>22</v>
      </c>
      <c r="X298" s="81">
        <v>513</v>
      </c>
      <c r="Y298" s="81">
        <v>1250</v>
      </c>
      <c r="Z298" s="81">
        <v>1948</v>
      </c>
      <c r="AA298" s="81">
        <v>978</v>
      </c>
      <c r="AB298" s="81">
        <v>3920</v>
      </c>
      <c r="AC298" s="81">
        <v>0</v>
      </c>
      <c r="AD298" s="81">
        <v>0.30651433993165739</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2079</v>
      </c>
      <c r="B299" s="80">
        <v>312</v>
      </c>
      <c r="C299" s="80">
        <v>6</v>
      </c>
      <c r="D299" s="80">
        <v>19</v>
      </c>
      <c r="E299" s="80">
        <v>2009</v>
      </c>
      <c r="F299" s="80" t="s">
        <v>85</v>
      </c>
      <c r="G299" s="80" t="s">
        <v>2073</v>
      </c>
      <c r="H299" s="80" t="s">
        <v>2074</v>
      </c>
      <c r="I299" s="177"/>
      <c r="J299" s="81">
        <v>0.40281581821268764</v>
      </c>
      <c r="K299" s="81">
        <v>0.25005157976772013</v>
      </c>
      <c r="L299" s="81">
        <v>3.095780304628398</v>
      </c>
      <c r="M299" s="81">
        <v>1.7553970260594705</v>
      </c>
      <c r="N299" s="81">
        <v>3.2177242367331584</v>
      </c>
      <c r="O299" s="81">
        <v>3.8099049387671937</v>
      </c>
      <c r="P299" s="81">
        <v>4.8541823701762565</v>
      </c>
      <c r="Q299" s="81">
        <v>0.22514771659420857</v>
      </c>
      <c r="R299" s="81">
        <v>0</v>
      </c>
      <c r="S299" s="81">
        <v>0.2905196202191066</v>
      </c>
      <c r="T299" s="82"/>
      <c r="U299" s="81">
        <v>39363</v>
      </c>
      <c r="V299" s="81">
        <v>132</v>
      </c>
      <c r="W299" s="81">
        <v>64</v>
      </c>
      <c r="X299" s="81">
        <v>459</v>
      </c>
      <c r="Y299" s="81">
        <v>1231</v>
      </c>
      <c r="Z299" s="81">
        <v>1926</v>
      </c>
      <c r="AA299" s="81">
        <v>977</v>
      </c>
      <c r="AB299" s="81">
        <v>3862</v>
      </c>
      <c r="AC299" s="81">
        <v>0</v>
      </c>
      <c r="AD299" s="81">
        <v>0.2905196202191066</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2080</v>
      </c>
      <c r="B300" s="80">
        <v>313</v>
      </c>
      <c r="C300" s="80">
        <v>7</v>
      </c>
      <c r="D300" s="80">
        <v>19</v>
      </c>
      <c r="E300" s="80">
        <v>2010</v>
      </c>
      <c r="F300" s="80" t="s">
        <v>86</v>
      </c>
      <c r="G300" s="80" t="s">
        <v>2073</v>
      </c>
      <c r="H300" s="80" t="s">
        <v>2074</v>
      </c>
      <c r="I300" s="177"/>
      <c r="J300" s="81">
        <v>0.72772088510543065</v>
      </c>
      <c r="K300" s="81">
        <v>0.26940650695379653</v>
      </c>
      <c r="L300" s="81">
        <v>2.981132260024193</v>
      </c>
      <c r="M300" s="81">
        <v>1.854282541479072</v>
      </c>
      <c r="N300" s="81">
        <v>3.9146963092315303</v>
      </c>
      <c r="O300" s="81">
        <v>3.8631667537258116</v>
      </c>
      <c r="P300" s="81">
        <v>4.9224613662798502</v>
      </c>
      <c r="Q300" s="81">
        <v>0.23247450635110184</v>
      </c>
      <c r="R300" s="81">
        <v>0</v>
      </c>
      <c r="S300" s="81">
        <v>0.25548107884816051</v>
      </c>
      <c r="T300" s="82"/>
      <c r="U300" s="81">
        <v>70643</v>
      </c>
      <c r="V300" s="81">
        <v>132</v>
      </c>
      <c r="W300" s="81">
        <v>64</v>
      </c>
      <c r="X300" s="81">
        <v>459</v>
      </c>
      <c r="Y300" s="81">
        <v>1237</v>
      </c>
      <c r="Z300" s="81">
        <v>1962</v>
      </c>
      <c r="AA300" s="81">
        <v>966</v>
      </c>
      <c r="AB300" s="81">
        <v>3821</v>
      </c>
      <c r="AC300" s="81">
        <v>0</v>
      </c>
      <c r="AD300" s="81">
        <v>0.25548107884816051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2081</v>
      </c>
      <c r="B301" s="80">
        <v>314</v>
      </c>
      <c r="C301" s="80">
        <v>8</v>
      </c>
      <c r="D301" s="80">
        <v>19</v>
      </c>
      <c r="E301" s="80">
        <v>2011</v>
      </c>
      <c r="F301" s="80" t="s">
        <v>87</v>
      </c>
      <c r="G301" s="80" t="s">
        <v>2073</v>
      </c>
      <c r="H301" s="80" t="s">
        <v>2074</v>
      </c>
      <c r="I301" s="177"/>
      <c r="J301" s="81">
        <v>0.95956650852508529</v>
      </c>
      <c r="K301" s="81">
        <v>0.35593984152083991</v>
      </c>
      <c r="L301" s="81">
        <v>2.6402218249227603</v>
      </c>
      <c r="M301" s="81">
        <v>2.1294534821843363</v>
      </c>
      <c r="N301" s="81">
        <v>4.8308420935417598</v>
      </c>
      <c r="O301" s="81">
        <v>3.707793151075641</v>
      </c>
      <c r="P301" s="81">
        <v>4.6911376943361685</v>
      </c>
      <c r="Q301" s="81">
        <v>0.26344939740468315</v>
      </c>
      <c r="R301" s="81">
        <v>0</v>
      </c>
      <c r="S301" s="81">
        <v>0.31962569069972874</v>
      </c>
      <c r="T301" s="82"/>
      <c r="U301" s="81">
        <v>80351</v>
      </c>
      <c r="V301" s="81">
        <v>132</v>
      </c>
      <c r="W301" s="81">
        <v>64</v>
      </c>
      <c r="X301" s="81">
        <v>459</v>
      </c>
      <c r="Y301" s="81">
        <v>1242</v>
      </c>
      <c r="Z301" s="81">
        <v>1924</v>
      </c>
      <c r="AA301" s="81">
        <v>948</v>
      </c>
      <c r="AB301" s="81">
        <v>3754</v>
      </c>
      <c r="AC301" s="81">
        <v>0</v>
      </c>
      <c r="AD301" s="81">
        <v>0.31962569069972874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2082</v>
      </c>
      <c r="B302" s="80">
        <v>315</v>
      </c>
      <c r="C302" s="80">
        <v>9</v>
      </c>
      <c r="D302" s="80">
        <v>19</v>
      </c>
      <c r="E302" s="80">
        <v>2012</v>
      </c>
      <c r="F302" s="80" t="s">
        <v>88</v>
      </c>
      <c r="G302" s="80" t="s">
        <v>2073</v>
      </c>
      <c r="H302" s="80" t="s">
        <v>2074</v>
      </c>
      <c r="I302" s="177"/>
      <c r="J302" s="81">
        <v>0.85411620657406773</v>
      </c>
      <c r="K302" s="81">
        <v>0.34412483530330734</v>
      </c>
      <c r="L302" s="81">
        <v>2.6144262555568298</v>
      </c>
      <c r="M302" s="81">
        <v>2.4006863350198686</v>
      </c>
      <c r="N302" s="81">
        <v>5.1459711283126319</v>
      </c>
      <c r="O302" s="81">
        <v>3.778037863467457</v>
      </c>
      <c r="P302" s="81">
        <v>4.5287172385809633</v>
      </c>
      <c r="Q302" s="81">
        <v>0.28417280264569478</v>
      </c>
      <c r="R302" s="81">
        <v>0</v>
      </c>
      <c r="S302" s="81">
        <v>0.23061533448523872</v>
      </c>
      <c r="T302" s="82"/>
      <c r="U302" s="81">
        <v>64035</v>
      </c>
      <c r="V302" s="81">
        <v>132</v>
      </c>
      <c r="W302" s="81">
        <v>64</v>
      </c>
      <c r="X302" s="81">
        <v>459</v>
      </c>
      <c r="Y302" s="81">
        <v>1236</v>
      </c>
      <c r="Z302" s="81">
        <v>1976</v>
      </c>
      <c r="AA302" s="81">
        <v>910</v>
      </c>
      <c r="AB302" s="81">
        <v>3727</v>
      </c>
      <c r="AC302" s="81">
        <v>0</v>
      </c>
      <c r="AD302" s="81">
        <v>0.23061533448523872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2083</v>
      </c>
      <c r="B303" s="80">
        <v>316</v>
      </c>
      <c r="C303" s="80">
        <v>10</v>
      </c>
      <c r="D303" s="80">
        <v>19</v>
      </c>
      <c r="E303" s="80">
        <v>2013</v>
      </c>
      <c r="F303" s="80" t="s">
        <v>89</v>
      </c>
      <c r="G303" s="80" t="s">
        <v>2073</v>
      </c>
      <c r="H303" s="80" t="s">
        <v>2074</v>
      </c>
      <c r="I303" s="177"/>
      <c r="J303" s="81">
        <v>1.0534269802505376</v>
      </c>
      <c r="K303" s="81">
        <v>0.29678248600445573</v>
      </c>
      <c r="L303" s="81">
        <v>2.4615710717945207</v>
      </c>
      <c r="M303" s="81">
        <v>2.3547935733878842</v>
      </c>
      <c r="N303" s="81">
        <v>5.6787797084533471</v>
      </c>
      <c r="O303" s="81">
        <v>3.6623210269337561</v>
      </c>
      <c r="P303" s="81">
        <v>4.5307948669684031</v>
      </c>
      <c r="Q303" s="81">
        <v>0.29085937077192886</v>
      </c>
      <c r="R303" s="81">
        <v>0</v>
      </c>
      <c r="S303" s="81">
        <v>0.29791932234848245</v>
      </c>
      <c r="T303" s="82"/>
      <c r="U303" s="81">
        <v>74294</v>
      </c>
      <c r="V303" s="81">
        <v>132</v>
      </c>
      <c r="W303" s="81">
        <v>64</v>
      </c>
      <c r="X303" s="81">
        <v>459</v>
      </c>
      <c r="Y303" s="81">
        <v>1245</v>
      </c>
      <c r="Z303" s="81">
        <v>2001</v>
      </c>
      <c r="AA303" s="81">
        <v>907</v>
      </c>
      <c r="AB303" s="81">
        <v>3760</v>
      </c>
      <c r="AC303" s="81">
        <v>0</v>
      </c>
      <c r="AD303" s="81">
        <v>0.29791932234848245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2084</v>
      </c>
      <c r="B304" s="80">
        <v>317</v>
      </c>
      <c r="C304" s="80">
        <v>11</v>
      </c>
      <c r="D304" s="80">
        <v>19</v>
      </c>
      <c r="E304" s="80">
        <v>2014</v>
      </c>
      <c r="F304" s="80" t="s">
        <v>90</v>
      </c>
      <c r="G304" s="80" t="s">
        <v>2073</v>
      </c>
      <c r="H304" s="80" t="s">
        <v>2074</v>
      </c>
      <c r="I304" s="177"/>
      <c r="J304" s="81">
        <v>1.007746123760646</v>
      </c>
      <c r="K304" s="81">
        <v>0.34638118350895919</v>
      </c>
      <c r="L304" s="81">
        <v>2.4989510232055676</v>
      </c>
      <c r="M304" s="81">
        <v>2.3852697897410216</v>
      </c>
      <c r="N304" s="81">
        <v>4.4552717986545867</v>
      </c>
      <c r="O304" s="81">
        <v>3.4686012903920402</v>
      </c>
      <c r="P304" s="81">
        <v>4.4689970505838641</v>
      </c>
      <c r="Q304" s="81">
        <v>0.27513278309923661</v>
      </c>
      <c r="R304" s="81">
        <v>0</v>
      </c>
      <c r="S304" s="81">
        <v>0</v>
      </c>
      <c r="T304" s="82"/>
      <c r="U304" s="81">
        <v>77628</v>
      </c>
      <c r="V304" s="81">
        <v>139</v>
      </c>
      <c r="W304" s="81">
        <v>57</v>
      </c>
      <c r="X304" s="81">
        <v>462</v>
      </c>
      <c r="Y304" s="81">
        <v>1241</v>
      </c>
      <c r="Z304" s="81">
        <v>1996</v>
      </c>
      <c r="AA304" s="81">
        <v>890</v>
      </c>
      <c r="AB304" s="81">
        <v>3707</v>
      </c>
      <c r="AC304" s="81">
        <v>0</v>
      </c>
      <c r="AD304" s="81">
        <v>0</v>
      </c>
      <c r="AE304" s="82"/>
      <c r="AF304" s="81">
        <v>965880.71154698997</v>
      </c>
      <c r="AG304" s="81">
        <v>268225.18956609559</v>
      </c>
      <c r="AH304" s="81">
        <v>634107.10125629161</v>
      </c>
      <c r="AI304" s="81">
        <v>2953094.6525169681</v>
      </c>
      <c r="AJ304" s="81">
        <v>6206925.6203434858</v>
      </c>
      <c r="AK304" s="81">
        <v>0</v>
      </c>
      <c r="AL304" s="81">
        <v>0</v>
      </c>
      <c r="AM304" s="81">
        <v>508915.70550211525</v>
      </c>
      <c r="AN304" s="81">
        <v>0</v>
      </c>
      <c r="AO304" s="81">
        <v>0</v>
      </c>
      <c r="AP304" s="82"/>
      <c r="AQ304" s="81">
        <v>101</v>
      </c>
      <c r="AR304" s="81">
        <v>15</v>
      </c>
      <c r="AS304" s="81">
        <v>0</v>
      </c>
      <c r="AT304" s="81">
        <v>0</v>
      </c>
      <c r="AU304" s="81">
        <v>0</v>
      </c>
      <c r="AV304" s="81">
        <v>0</v>
      </c>
      <c r="AW304" s="81" t="s">
        <v>564</v>
      </c>
      <c r="AX304" s="82"/>
      <c r="AY304" s="81">
        <v>480.82000000000005</v>
      </c>
      <c r="AZ304" s="81">
        <v>346.4</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2085</v>
      </c>
      <c r="B305" s="80">
        <v>318</v>
      </c>
      <c r="C305" s="80">
        <v>12</v>
      </c>
      <c r="D305" s="80">
        <v>19</v>
      </c>
      <c r="E305" s="80">
        <v>2015</v>
      </c>
      <c r="F305" s="80" t="s">
        <v>91</v>
      </c>
      <c r="G305" s="80" t="s">
        <v>2073</v>
      </c>
      <c r="H305" s="80" t="s">
        <v>2074</v>
      </c>
      <c r="I305" s="177"/>
      <c r="J305" s="81">
        <v>0.73093092815155247</v>
      </c>
      <c r="K305" s="81">
        <v>0.32648699773573586</v>
      </c>
      <c r="L305" s="81">
        <v>2.4661760351931048</v>
      </c>
      <c r="M305" s="81">
        <v>2.1317898743185637</v>
      </c>
      <c r="N305" s="81">
        <v>3.9364156692101346</v>
      </c>
      <c r="O305" s="81">
        <v>3.4303374809737139</v>
      </c>
      <c r="P305" s="81">
        <v>4.3669821189990463</v>
      </c>
      <c r="Q305" s="81">
        <v>0.26403733893483122</v>
      </c>
      <c r="R305" s="81">
        <v>0</v>
      </c>
      <c r="S305" s="81">
        <v>0.49305184853101175</v>
      </c>
      <c r="T305" s="82"/>
      <c r="U305" s="81">
        <v>70416</v>
      </c>
      <c r="V305" s="81">
        <v>139</v>
      </c>
      <c r="W305" s="81">
        <v>57</v>
      </c>
      <c r="X305" s="81">
        <v>462</v>
      </c>
      <c r="Y305" s="81">
        <v>1218</v>
      </c>
      <c r="Z305" s="81">
        <v>1993</v>
      </c>
      <c r="AA305" s="81">
        <v>869</v>
      </c>
      <c r="AB305" s="81">
        <v>3634</v>
      </c>
      <c r="AC305" s="81">
        <v>0</v>
      </c>
      <c r="AD305" s="81">
        <v>0.49305184853101175</v>
      </c>
      <c r="AE305" s="82"/>
      <c r="AF305" s="81">
        <v>735481.80209299666</v>
      </c>
      <c r="AG305" s="81">
        <v>246772.16815649424</v>
      </c>
      <c r="AH305" s="81">
        <v>513611.53993436438</v>
      </c>
      <c r="AI305" s="81">
        <v>2830611.4386705887</v>
      </c>
      <c r="AJ305" s="81">
        <v>6013772.9110508431</v>
      </c>
      <c r="AK305" s="81">
        <v>0</v>
      </c>
      <c r="AL305" s="81">
        <v>0</v>
      </c>
      <c r="AM305" s="81">
        <v>498024.45594333985</v>
      </c>
      <c r="AN305" s="81">
        <v>0</v>
      </c>
      <c r="AO305" s="81">
        <v>0</v>
      </c>
      <c r="AP305" s="82"/>
      <c r="AQ305" s="81">
        <v>104</v>
      </c>
      <c r="AR305" s="81">
        <v>15</v>
      </c>
      <c r="AS305" s="81">
        <v>0</v>
      </c>
      <c r="AT305" s="81">
        <v>0</v>
      </c>
      <c r="AU305" s="81">
        <v>0</v>
      </c>
      <c r="AV305" s="81">
        <v>0</v>
      </c>
      <c r="AW305" s="81" t="s">
        <v>564</v>
      </c>
      <c r="AX305" s="82"/>
      <c r="AY305" s="81">
        <v>499.27</v>
      </c>
      <c r="AZ305" s="81">
        <v>346.4</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2086</v>
      </c>
      <c r="B306" s="80">
        <v>319</v>
      </c>
      <c r="C306" s="80">
        <v>13</v>
      </c>
      <c r="D306" s="80">
        <v>19</v>
      </c>
      <c r="E306" s="80">
        <v>2016</v>
      </c>
      <c r="F306" s="80" t="s">
        <v>92</v>
      </c>
      <c r="G306" s="80" t="s">
        <v>2073</v>
      </c>
      <c r="H306" s="80" t="s">
        <v>2074</v>
      </c>
      <c r="I306" s="177"/>
      <c r="J306" s="81">
        <v>0.850981956165902</v>
      </c>
      <c r="K306" s="81">
        <v>0.31370884606607558</v>
      </c>
      <c r="L306" s="81">
        <v>2.4093811907994063</v>
      </c>
      <c r="M306" s="81">
        <v>1.7094944926907703</v>
      </c>
      <c r="N306" s="81">
        <v>3.8965654441537372</v>
      </c>
      <c r="O306" s="81">
        <v>3.4073845690406461</v>
      </c>
      <c r="P306" s="81">
        <v>4.1639246974900352</v>
      </c>
      <c r="Q306" s="81">
        <v>0.25427530026470185</v>
      </c>
      <c r="R306" s="81">
        <v>0</v>
      </c>
      <c r="S306" s="81">
        <v>0.3687000818771608</v>
      </c>
      <c r="T306" s="82"/>
      <c r="U306" s="81">
        <v>87169</v>
      </c>
      <c r="V306" s="81">
        <v>139</v>
      </c>
      <c r="W306" s="81">
        <v>57</v>
      </c>
      <c r="X306" s="81">
        <v>462</v>
      </c>
      <c r="Y306" s="81">
        <v>1222</v>
      </c>
      <c r="Z306" s="81">
        <v>2004</v>
      </c>
      <c r="AA306" s="81">
        <v>857</v>
      </c>
      <c r="AB306" s="81">
        <v>3600</v>
      </c>
      <c r="AC306" s="81">
        <v>0</v>
      </c>
      <c r="AD306" s="81">
        <v>0.3687000818771608</v>
      </c>
      <c r="AE306" s="82"/>
      <c r="AF306" s="81">
        <v>924979.7367560548</v>
      </c>
      <c r="AG306" s="81">
        <v>234423.46459199401</v>
      </c>
      <c r="AH306" s="81">
        <v>428859.88361710618</v>
      </c>
      <c r="AI306" s="81">
        <v>2695229.1880430658</v>
      </c>
      <c r="AJ306" s="81">
        <v>6551306.5411724877</v>
      </c>
      <c r="AK306" s="81">
        <v>0</v>
      </c>
      <c r="AL306" s="81">
        <v>0</v>
      </c>
      <c r="AM306" s="81">
        <v>493748.194685633</v>
      </c>
      <c r="AN306" s="81">
        <v>0</v>
      </c>
      <c r="AO306" s="81">
        <v>0</v>
      </c>
      <c r="AP306" s="82"/>
      <c r="AQ306" s="81">
        <v>109</v>
      </c>
      <c r="AR306" s="81">
        <v>29</v>
      </c>
      <c r="AS306" s="81">
        <v>0</v>
      </c>
      <c r="AT306" s="81">
        <v>0</v>
      </c>
      <c r="AU306" s="81">
        <v>0</v>
      </c>
      <c r="AV306" s="81">
        <v>0</v>
      </c>
      <c r="AW306" s="81" t="s">
        <v>564</v>
      </c>
      <c r="AX306" s="82"/>
      <c r="AY306" s="81">
        <v>525.07000000000005</v>
      </c>
      <c r="AZ306" s="81">
        <v>2477.6999999999998</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2087</v>
      </c>
      <c r="B307" s="80">
        <v>320</v>
      </c>
      <c r="C307" s="80">
        <v>14</v>
      </c>
      <c r="D307" s="80">
        <v>19</v>
      </c>
      <c r="E307" s="80">
        <v>2017</v>
      </c>
      <c r="F307" s="80" t="s">
        <v>71</v>
      </c>
      <c r="G307" s="80" t="s">
        <v>2073</v>
      </c>
      <c r="H307" s="80" t="s">
        <v>2074</v>
      </c>
      <c r="I307" s="177"/>
      <c r="J307" s="81">
        <v>0.60868245364892837</v>
      </c>
      <c r="K307" s="81">
        <v>0.301965057345574</v>
      </c>
      <c r="L307" s="81">
        <v>2.2246639917722391</v>
      </c>
      <c r="M307" s="81">
        <v>1.5557737257846871</v>
      </c>
      <c r="N307" s="81">
        <v>3.6582020850891799</v>
      </c>
      <c r="O307" s="81">
        <v>3.3517841717984362</v>
      </c>
      <c r="P307" s="81">
        <v>4.0989241720904488</v>
      </c>
      <c r="Q307" s="81">
        <v>0.24192093370142281</v>
      </c>
      <c r="R307" s="81">
        <v>0</v>
      </c>
      <c r="S307" s="81">
        <v>0.33602187983602405</v>
      </c>
      <c r="T307" s="82"/>
      <c r="U307" s="81">
        <v>67578</v>
      </c>
      <c r="V307" s="81">
        <v>139</v>
      </c>
      <c r="W307" s="81">
        <v>57</v>
      </c>
      <c r="X307" s="81">
        <v>462</v>
      </c>
      <c r="Y307" s="81">
        <v>1218</v>
      </c>
      <c r="Z307" s="81">
        <v>2004</v>
      </c>
      <c r="AA307" s="81">
        <v>849</v>
      </c>
      <c r="AB307" s="81">
        <v>3542</v>
      </c>
      <c r="AC307" s="81">
        <v>0</v>
      </c>
      <c r="AD307" s="81">
        <v>0.33602187983602411</v>
      </c>
      <c r="AE307" s="82"/>
      <c r="AF307" s="81">
        <v>747645.07791140163</v>
      </c>
      <c r="AG307" s="81">
        <v>230229.6951339407</v>
      </c>
      <c r="AH307" s="81">
        <v>517903.99840018252</v>
      </c>
      <c r="AI307" s="81">
        <v>2596501.7386168479</v>
      </c>
      <c r="AJ307" s="81">
        <v>6569227.0719185648</v>
      </c>
      <c r="AK307" s="81">
        <v>0</v>
      </c>
      <c r="AL307" s="81">
        <v>0</v>
      </c>
      <c r="AM307" s="81">
        <v>486553.49666536978</v>
      </c>
      <c r="AN307" s="81">
        <v>0</v>
      </c>
      <c r="AO307" s="81">
        <v>0</v>
      </c>
      <c r="AP307" s="82"/>
      <c r="AQ307" s="81">
        <v>111</v>
      </c>
      <c r="AR307" s="81">
        <v>30</v>
      </c>
      <c r="AS307" s="81">
        <v>0</v>
      </c>
      <c r="AT307" s="81">
        <v>0</v>
      </c>
      <c r="AU307" s="81">
        <v>0</v>
      </c>
      <c r="AV307" s="81">
        <v>0</v>
      </c>
      <c r="AW307" s="81" t="s">
        <v>564</v>
      </c>
      <c r="AX307" s="82"/>
      <c r="AY307" s="81">
        <v>543.67000000000007</v>
      </c>
      <c r="AZ307" s="81">
        <v>2504.6999999999998</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2088</v>
      </c>
      <c r="B308" s="80">
        <v>321</v>
      </c>
      <c r="C308" s="80">
        <v>15</v>
      </c>
      <c r="D308" s="80">
        <v>19</v>
      </c>
      <c r="E308" s="80">
        <v>2018</v>
      </c>
      <c r="F308" s="80" t="s">
        <v>93</v>
      </c>
      <c r="G308" s="80" t="s">
        <v>2073</v>
      </c>
      <c r="H308" s="80" t="s">
        <v>2074</v>
      </c>
      <c r="I308" s="177"/>
      <c r="J308" s="81">
        <v>0.65073106076257159</v>
      </c>
      <c r="K308" s="81">
        <v>0.26442620854353666</v>
      </c>
      <c r="L308" s="81">
        <v>1.9503140405408617</v>
      </c>
      <c r="M308" s="81">
        <v>1.4104657751662644</v>
      </c>
      <c r="N308" s="81">
        <v>2.7517881162019258</v>
      </c>
      <c r="O308" s="81">
        <v>3.2986582031948655</v>
      </c>
      <c r="P308" s="81">
        <v>4.058122507973537</v>
      </c>
      <c r="Q308" s="81">
        <v>0.22271578991387223</v>
      </c>
      <c r="R308" s="81">
        <v>0</v>
      </c>
      <c r="S308" s="81">
        <v>0.40842462272753483</v>
      </c>
      <c r="T308" s="82"/>
      <c r="U308" s="81">
        <v>79817</v>
      </c>
      <c r="V308" s="81">
        <v>139</v>
      </c>
      <c r="W308" s="81">
        <v>57</v>
      </c>
      <c r="X308" s="81">
        <v>462</v>
      </c>
      <c r="Y308" s="81">
        <v>1221</v>
      </c>
      <c r="Z308" s="81">
        <v>2010</v>
      </c>
      <c r="AA308" s="81">
        <v>849</v>
      </c>
      <c r="AB308" s="81">
        <v>3514</v>
      </c>
      <c r="AC308" s="81">
        <v>0</v>
      </c>
      <c r="AD308" s="81">
        <v>0.40842462272753483</v>
      </c>
      <c r="AE308" s="82"/>
      <c r="AF308" s="81">
        <v>940202.76578864432</v>
      </c>
      <c r="AG308" s="81">
        <v>205019.51445961141</v>
      </c>
      <c r="AH308" s="81">
        <v>471263.37275017297</v>
      </c>
      <c r="AI308" s="81">
        <v>2549435.1853091479</v>
      </c>
      <c r="AJ308" s="81">
        <v>5907927.6821426665</v>
      </c>
      <c r="AK308" s="81">
        <v>0</v>
      </c>
      <c r="AL308" s="81">
        <v>0</v>
      </c>
      <c r="AM308" s="81">
        <v>483706.0030407341</v>
      </c>
      <c r="AN308" s="81">
        <v>0</v>
      </c>
      <c r="AO308" s="81">
        <v>0</v>
      </c>
      <c r="AP308" s="82"/>
      <c r="AQ308" s="81">
        <v>112</v>
      </c>
      <c r="AR308" s="81">
        <v>31</v>
      </c>
      <c r="AS308" s="81">
        <v>0</v>
      </c>
      <c r="AT308" s="81">
        <v>0</v>
      </c>
      <c r="AU308" s="81">
        <v>0</v>
      </c>
      <c r="AV308" s="81">
        <v>0</v>
      </c>
      <c r="AW308" s="81" t="s">
        <v>564</v>
      </c>
      <c r="AX308" s="82"/>
      <c r="AY308" s="81">
        <v>552.67000000000007</v>
      </c>
      <c r="AZ308" s="81">
        <v>2521</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2089</v>
      </c>
      <c r="B309" s="80">
        <v>322</v>
      </c>
      <c r="C309" s="80">
        <v>16</v>
      </c>
      <c r="D309" s="80">
        <v>19</v>
      </c>
      <c r="E309" s="80">
        <v>2019</v>
      </c>
      <c r="F309" s="80" t="s">
        <v>73</v>
      </c>
      <c r="G309" s="80" t="s">
        <v>2073</v>
      </c>
      <c r="H309" s="80" t="s">
        <v>2074</v>
      </c>
      <c r="I309" s="177"/>
      <c r="J309" s="81">
        <v>0.70927542289125267</v>
      </c>
      <c r="K309" s="81">
        <v>0.24870386856197282</v>
      </c>
      <c r="L309" s="81">
        <v>1.9877900472587775</v>
      </c>
      <c r="M309" s="81">
        <v>1.5760554447785429</v>
      </c>
      <c r="N309" s="81">
        <v>2.5852077625983725</v>
      </c>
      <c r="O309" s="81">
        <v>3.1737740033623814</v>
      </c>
      <c r="P309" s="81">
        <v>4.0598287759148892</v>
      </c>
      <c r="Q309" s="81">
        <v>0.21240165490736485</v>
      </c>
      <c r="R309" s="81">
        <v>0</v>
      </c>
      <c r="S309" s="81">
        <v>0.36467015661661811</v>
      </c>
      <c r="T309" s="82"/>
      <c r="U309" s="81">
        <v>85391</v>
      </c>
      <c r="V309" s="81">
        <v>139</v>
      </c>
      <c r="W309" s="81">
        <v>57</v>
      </c>
      <c r="X309" s="81">
        <v>462</v>
      </c>
      <c r="Y309" s="81">
        <v>1209</v>
      </c>
      <c r="Z309" s="81">
        <v>1987</v>
      </c>
      <c r="AA309" s="81">
        <v>843</v>
      </c>
      <c r="AB309" s="81">
        <v>3442</v>
      </c>
      <c r="AC309" s="81">
        <v>0</v>
      </c>
      <c r="AD309" s="81">
        <v>0.36467015661661811</v>
      </c>
      <c r="AE309" s="82"/>
      <c r="AF309" s="81">
        <v>1000688.1014980651</v>
      </c>
      <c r="AG309" s="81">
        <v>198653.67925358651</v>
      </c>
      <c r="AH309" s="81">
        <v>523980.77337866789</v>
      </c>
      <c r="AI309" s="81">
        <v>2569809.3942006659</v>
      </c>
      <c r="AJ309" s="81">
        <v>5289818.2281859824</v>
      </c>
      <c r="AK309" s="81">
        <v>0</v>
      </c>
      <c r="AL309" s="81">
        <v>0</v>
      </c>
      <c r="AM309" s="81">
        <v>468774.48863787286</v>
      </c>
      <c r="AN309" s="81">
        <v>0</v>
      </c>
      <c r="AO309" s="81">
        <v>0</v>
      </c>
      <c r="AP309" s="82"/>
      <c r="AQ309" s="81">
        <v>116</v>
      </c>
      <c r="AR309" s="81">
        <v>31</v>
      </c>
      <c r="AS309" s="81">
        <v>0</v>
      </c>
      <c r="AT309" s="81">
        <v>0</v>
      </c>
      <c r="AU309" s="81">
        <v>0</v>
      </c>
      <c r="AV309" s="81">
        <v>0</v>
      </c>
      <c r="AW309" s="81" t="s">
        <v>564</v>
      </c>
      <c r="AX309" s="82"/>
      <c r="AY309" s="81">
        <v>587.2700000000001</v>
      </c>
      <c r="AZ309" s="81">
        <v>2430.5</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2090</v>
      </c>
      <c r="B310" s="80">
        <v>323</v>
      </c>
      <c r="C310" s="80">
        <v>17</v>
      </c>
      <c r="D310" s="80">
        <v>19</v>
      </c>
      <c r="E310" s="80">
        <v>2020</v>
      </c>
      <c r="F310" s="80" t="s">
        <v>218</v>
      </c>
      <c r="G310" s="80" t="s">
        <v>2073</v>
      </c>
      <c r="H310" s="80" t="s">
        <v>2074</v>
      </c>
      <c r="I310" s="177"/>
      <c r="J310" s="81">
        <v>0.46760200327484203</v>
      </c>
      <c r="K310" s="81">
        <v>0.27884889192161744</v>
      </c>
      <c r="L310" s="81">
        <v>0.65175191307186109</v>
      </c>
      <c r="M310" s="81">
        <v>1.6009150359181112</v>
      </c>
      <c r="N310" s="81">
        <v>2.6991785436854219</v>
      </c>
      <c r="O310" s="81">
        <v>2.7848734224177134</v>
      </c>
      <c r="P310" s="81">
        <v>3.7721307091961869</v>
      </c>
      <c r="Q310" s="81">
        <v>0.20071063426168215</v>
      </c>
      <c r="R310" s="81">
        <v>0</v>
      </c>
      <c r="S310" s="81">
        <v>0.40692717340845003</v>
      </c>
      <c r="T310" s="82"/>
      <c r="U310" s="81">
        <v>56326</v>
      </c>
      <c r="V310" s="81">
        <v>143</v>
      </c>
      <c r="W310" s="81">
        <v>21</v>
      </c>
      <c r="X310" s="81">
        <v>496</v>
      </c>
      <c r="Y310" s="81">
        <v>1202</v>
      </c>
      <c r="Z310" s="81">
        <v>1990</v>
      </c>
      <c r="AA310" s="81">
        <v>851</v>
      </c>
      <c r="AB310" s="81">
        <v>3404</v>
      </c>
      <c r="AC310" s="81">
        <v>0</v>
      </c>
      <c r="AD310" s="81">
        <v>0.40692717340845003</v>
      </c>
      <c r="AE310" s="82"/>
      <c r="AF310" s="81">
        <v>649712.34352443786</v>
      </c>
      <c r="AG310" s="81">
        <v>205059.64847519618</v>
      </c>
      <c r="AH310" s="81">
        <v>199895.92285737293</v>
      </c>
      <c r="AI310" s="81">
        <v>2544531.2311788113</v>
      </c>
      <c r="AJ310" s="81">
        <v>5587133.0349662891</v>
      </c>
      <c r="AK310" s="81"/>
      <c r="AL310" s="81"/>
      <c r="AM310" s="81">
        <v>444259.81922879745</v>
      </c>
      <c r="AN310" s="81"/>
      <c r="AO310" s="81"/>
      <c r="AP310" s="82"/>
      <c r="AQ310" s="81">
        <v>121</v>
      </c>
      <c r="AR310" s="81">
        <v>31</v>
      </c>
      <c r="AS310" s="81">
        <v>0</v>
      </c>
      <c r="AT310" s="81">
        <v>0</v>
      </c>
      <c r="AU310" s="81">
        <v>0</v>
      </c>
      <c r="AV310" s="81">
        <v>0</v>
      </c>
      <c r="AW310" s="81">
        <v>0</v>
      </c>
      <c r="AX310" s="82"/>
      <c r="AY310" s="81">
        <v>623</v>
      </c>
      <c r="AZ310" s="81">
        <v>2430.5</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2091</v>
      </c>
      <c r="B311" s="80">
        <v>323</v>
      </c>
      <c r="C311" s="80">
        <v>18</v>
      </c>
      <c r="D311" s="80">
        <v>19</v>
      </c>
      <c r="E311" s="80">
        <v>2021</v>
      </c>
      <c r="F311" s="80" t="s">
        <v>75</v>
      </c>
      <c r="G311" s="174" t="s">
        <v>2073</v>
      </c>
      <c r="H311" s="80" t="s">
        <v>2074</v>
      </c>
      <c r="I311" s="177"/>
      <c r="J311" s="81">
        <v>0.38268104935664815</v>
      </c>
      <c r="K311" s="81">
        <v>0.28546318656288527</v>
      </c>
      <c r="L311" s="81">
        <v>0.58228838914932224</v>
      </c>
      <c r="M311" s="81">
        <v>1.4690942523553503</v>
      </c>
      <c r="N311" s="81">
        <v>2.0404372437422746</v>
      </c>
      <c r="O311" s="81">
        <v>2.663814287682273</v>
      </c>
      <c r="P311" s="81">
        <v>3.9725851308962583</v>
      </c>
      <c r="Q311" s="81">
        <v>0.19953907801354243</v>
      </c>
      <c r="R311" s="81">
        <v>0</v>
      </c>
      <c r="S311" s="81">
        <v>0.38499868257966191</v>
      </c>
      <c r="T311" s="82"/>
      <c r="U311" s="81">
        <v>58905</v>
      </c>
      <c r="V311" s="81">
        <v>143</v>
      </c>
      <c r="W311" s="81">
        <v>21</v>
      </c>
      <c r="X311" s="81">
        <v>496</v>
      </c>
      <c r="Y311" s="81">
        <v>1204</v>
      </c>
      <c r="Z311" s="81">
        <v>1960</v>
      </c>
      <c r="AA311" s="81">
        <v>874</v>
      </c>
      <c r="AB311" s="81">
        <v>3344</v>
      </c>
      <c r="AC311" s="81">
        <v>0</v>
      </c>
      <c r="AD311" s="81">
        <v>0.38499868257966191</v>
      </c>
      <c r="AE311" s="82"/>
      <c r="AF311" s="81">
        <v>592294.77235044737</v>
      </c>
      <c r="AG311" s="81">
        <v>219501.27447321775</v>
      </c>
      <c r="AH311" s="81">
        <v>184935.81630594164</v>
      </c>
      <c r="AI311" s="81">
        <v>2797377.0882794391</v>
      </c>
      <c r="AJ311" s="81">
        <v>5029632.0813179966</v>
      </c>
      <c r="AK311" s="81">
        <v>0</v>
      </c>
      <c r="AL311" s="81">
        <v>0</v>
      </c>
      <c r="AM311" s="81">
        <v>438946.44082929299</v>
      </c>
      <c r="AN311" s="81">
        <v>0</v>
      </c>
      <c r="AO311" s="81">
        <v>0</v>
      </c>
      <c r="AP311" s="82"/>
      <c r="AQ311" s="81">
        <v>125</v>
      </c>
      <c r="AR311" s="81">
        <v>31</v>
      </c>
      <c r="AS311" s="81">
        <v>0</v>
      </c>
      <c r="AT311" s="81">
        <v>0</v>
      </c>
      <c r="AU311" s="81">
        <v>0</v>
      </c>
      <c r="AV311" s="81">
        <v>0</v>
      </c>
      <c r="AW311" s="81"/>
      <c r="AX311" s="82"/>
      <c r="AY311" s="81">
        <v>648.41999999999996</v>
      </c>
      <c r="AZ311" s="81">
        <v>2430.5</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2092</v>
      </c>
      <c r="B312" s="80">
        <v>323</v>
      </c>
      <c r="C312" s="80">
        <v>19</v>
      </c>
      <c r="D312" s="80">
        <v>19</v>
      </c>
      <c r="E312" s="80">
        <v>2022</v>
      </c>
      <c r="F312" s="80" t="s">
        <v>568</v>
      </c>
      <c r="G312" s="174" t="s">
        <v>2073</v>
      </c>
      <c r="H312" s="80" t="s">
        <v>2074</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134</v>
      </c>
      <c r="AR312" s="81">
        <v>31</v>
      </c>
      <c r="AS312" s="81">
        <v>0</v>
      </c>
      <c r="AT312" s="81">
        <v>0</v>
      </c>
      <c r="AU312" s="81">
        <v>0</v>
      </c>
      <c r="AV312" s="81">
        <v>0</v>
      </c>
      <c r="AW312" s="81"/>
      <c r="AX312" s="82"/>
      <c r="AY312" s="81">
        <v>705.03</v>
      </c>
      <c r="AZ312" s="81">
        <v>2430.4999999999995</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2093</v>
      </c>
      <c r="B313" s="80">
        <v>324</v>
      </c>
      <c r="C313" s="80">
        <v>1</v>
      </c>
      <c r="D313" s="80">
        <v>20</v>
      </c>
      <c r="E313" s="80">
        <v>1990</v>
      </c>
      <c r="F313" s="80" t="s">
        <v>562</v>
      </c>
      <c r="G313" s="80" t="s">
        <v>2094</v>
      </c>
      <c r="H313" s="80" t="s">
        <v>2095</v>
      </c>
      <c r="I313" s="177"/>
      <c r="J313" s="81">
        <v>9.4005373936383627</v>
      </c>
      <c r="K313" s="81">
        <v>6.3517739728379471E-2</v>
      </c>
      <c r="L313" s="81">
        <v>0.21586024383623545</v>
      </c>
      <c r="M313" s="81">
        <v>0.5944556787415376</v>
      </c>
      <c r="N313" s="81">
        <v>1.4799822058682726</v>
      </c>
      <c r="O313" s="81">
        <v>1.1159420142525656</v>
      </c>
      <c r="P313" s="81">
        <v>1.2314099648144889</v>
      </c>
      <c r="Q313" s="81">
        <v>8.4438843714391087E-2</v>
      </c>
      <c r="R313" s="81">
        <v>0</v>
      </c>
      <c r="S313" s="81">
        <v>8.7923031760612988E-2</v>
      </c>
      <c r="T313" s="82"/>
      <c r="U313" s="81">
        <v>639921</v>
      </c>
      <c r="V313" s="81">
        <v>20</v>
      </c>
      <c r="W313" s="81">
        <v>2</v>
      </c>
      <c r="X313" s="81">
        <v>237</v>
      </c>
      <c r="Y313" s="81">
        <v>346</v>
      </c>
      <c r="Z313" s="81">
        <v>459</v>
      </c>
      <c r="AA313" s="81">
        <v>299</v>
      </c>
      <c r="AB313" s="81">
        <v>1371</v>
      </c>
      <c r="AC313" s="81">
        <v>0</v>
      </c>
      <c r="AD313" s="81">
        <v>8.7923031760612988E-2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2096</v>
      </c>
      <c r="B314" s="80">
        <v>325</v>
      </c>
      <c r="C314" s="80">
        <v>2</v>
      </c>
      <c r="D314" s="80">
        <v>20</v>
      </c>
      <c r="E314" s="80">
        <v>2005</v>
      </c>
      <c r="F314" s="80" t="s">
        <v>565</v>
      </c>
      <c r="G314" s="80" t="s">
        <v>2094</v>
      </c>
      <c r="H314" s="80" t="s">
        <v>2095</v>
      </c>
      <c r="I314" s="177"/>
      <c r="J314" s="81">
        <v>13.849019111766809</v>
      </c>
      <c r="K314" s="81">
        <v>0.10149642674945641</v>
      </c>
      <c r="L314" s="81">
        <v>0.11340143091692824</v>
      </c>
      <c r="M314" s="81">
        <v>1.77819891192071</v>
      </c>
      <c r="N314" s="81">
        <v>4.5822184528129162</v>
      </c>
      <c r="O314" s="81">
        <v>3.0317288097038757</v>
      </c>
      <c r="P314" s="81">
        <v>1.4985417253941979</v>
      </c>
      <c r="Q314" s="81">
        <v>0.16460795928462194</v>
      </c>
      <c r="R314" s="81">
        <v>0</v>
      </c>
      <c r="S314" s="81">
        <v>0.28839712757451003</v>
      </c>
      <c r="T314" s="82"/>
      <c r="U314" s="81">
        <v>945283</v>
      </c>
      <c r="V314" s="81">
        <v>39</v>
      </c>
      <c r="W314" s="81">
        <v>1</v>
      </c>
      <c r="X314" s="81">
        <v>376</v>
      </c>
      <c r="Y314" s="81">
        <v>885</v>
      </c>
      <c r="Z314" s="81">
        <v>1443</v>
      </c>
      <c r="AA314" s="81">
        <v>298</v>
      </c>
      <c r="AB314" s="81">
        <v>2794</v>
      </c>
      <c r="AC314" s="81">
        <v>0</v>
      </c>
      <c r="AD314" s="81">
        <v>0.28839712757451003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2097</v>
      </c>
      <c r="B315" s="80">
        <v>326</v>
      </c>
      <c r="C315" s="80">
        <v>3</v>
      </c>
      <c r="D315" s="80">
        <v>20</v>
      </c>
      <c r="E315" s="80">
        <v>2006</v>
      </c>
      <c r="F315" s="80" t="s">
        <v>566</v>
      </c>
      <c r="G315" s="80" t="s">
        <v>2094</v>
      </c>
      <c r="H315" s="80" t="s">
        <v>2095</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2098</v>
      </c>
      <c r="B316" s="80">
        <v>327</v>
      </c>
      <c r="C316" s="80">
        <v>4</v>
      </c>
      <c r="D316" s="80">
        <v>20</v>
      </c>
      <c r="E316" s="80">
        <v>2007</v>
      </c>
      <c r="F316" s="80" t="s">
        <v>567</v>
      </c>
      <c r="G316" s="80" t="s">
        <v>2094</v>
      </c>
      <c r="H316" s="80" t="s">
        <v>2095</v>
      </c>
      <c r="I316" s="177"/>
      <c r="J316" s="81">
        <v>16.997834460524427</v>
      </c>
      <c r="K316" s="81">
        <v>0.13366053448114504</v>
      </c>
      <c r="L316" s="81">
        <v>1.4346703586164447</v>
      </c>
      <c r="M316" s="81">
        <v>2.8844065063434221</v>
      </c>
      <c r="N316" s="81">
        <v>6.2937821817524586</v>
      </c>
      <c r="O316" s="81">
        <v>3.0720024011595699</v>
      </c>
      <c r="P316" s="81">
        <v>1.5013114146540087</v>
      </c>
      <c r="Q316" s="81">
        <v>0.18331668109230076</v>
      </c>
      <c r="R316" s="81">
        <v>0</v>
      </c>
      <c r="S316" s="81">
        <v>0.34126439280978249</v>
      </c>
      <c r="T316" s="82"/>
      <c r="U316" s="81">
        <v>1227698</v>
      </c>
      <c r="V316" s="81">
        <v>41</v>
      </c>
      <c r="W316" s="81">
        <v>12</v>
      </c>
      <c r="X316" s="81">
        <v>506</v>
      </c>
      <c r="Y316" s="81">
        <v>947</v>
      </c>
      <c r="Z316" s="81">
        <v>1520</v>
      </c>
      <c r="AA316" s="81">
        <v>294</v>
      </c>
      <c r="AB316" s="81">
        <v>2947</v>
      </c>
      <c r="AC316" s="81">
        <v>0</v>
      </c>
      <c r="AD316" s="81">
        <v>0.34126439280978249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2099</v>
      </c>
      <c r="B317" s="80">
        <v>328</v>
      </c>
      <c r="C317" s="80">
        <v>5</v>
      </c>
      <c r="D317" s="80">
        <v>20</v>
      </c>
      <c r="E317" s="80">
        <v>2008</v>
      </c>
      <c r="F317" s="80" t="s">
        <v>84</v>
      </c>
      <c r="G317" s="80" t="s">
        <v>2094</v>
      </c>
      <c r="H317" s="80" t="s">
        <v>2095</v>
      </c>
      <c r="I317" s="177"/>
      <c r="J317" s="81">
        <v>12.040274785135434</v>
      </c>
      <c r="K317" s="81">
        <v>9.3474901529803339E-2</v>
      </c>
      <c r="L317" s="81">
        <v>1.210773832777791</v>
      </c>
      <c r="M317" s="81">
        <v>2.7884951321111306</v>
      </c>
      <c r="N317" s="81">
        <v>5.4286294380662401</v>
      </c>
      <c r="O317" s="81">
        <v>3.0771778858971879</v>
      </c>
      <c r="P317" s="81">
        <v>1.4689963572945393</v>
      </c>
      <c r="Q317" s="81">
        <v>0.18292344222127715</v>
      </c>
      <c r="R317" s="81">
        <v>0</v>
      </c>
      <c r="S317" s="81">
        <v>0.34028133550908113</v>
      </c>
      <c r="T317" s="82"/>
      <c r="U317" s="81">
        <v>1019569</v>
      </c>
      <c r="V317" s="81">
        <v>41</v>
      </c>
      <c r="W317" s="81">
        <v>12</v>
      </c>
      <c r="X317" s="81">
        <v>506</v>
      </c>
      <c r="Y317" s="81">
        <v>966</v>
      </c>
      <c r="Z317" s="81">
        <v>1576</v>
      </c>
      <c r="AA317" s="81">
        <v>288</v>
      </c>
      <c r="AB317" s="81">
        <v>2989</v>
      </c>
      <c r="AC317" s="81">
        <v>0</v>
      </c>
      <c r="AD317" s="81">
        <v>0.34028133550908113</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2100</v>
      </c>
      <c r="B318" s="80">
        <v>329</v>
      </c>
      <c r="C318" s="80">
        <v>6</v>
      </c>
      <c r="D318" s="80">
        <v>20</v>
      </c>
      <c r="E318" s="80">
        <v>2009</v>
      </c>
      <c r="F318" s="80" t="s">
        <v>85</v>
      </c>
      <c r="G318" s="80" t="s">
        <v>2094</v>
      </c>
      <c r="H318" s="80" t="s">
        <v>2095</v>
      </c>
      <c r="I318" s="177"/>
      <c r="J318" s="81">
        <v>6.2103537195966521</v>
      </c>
      <c r="K318" s="81">
        <v>7.9889607147164726E-2</v>
      </c>
      <c r="L318" s="81">
        <v>0.79006494014789586</v>
      </c>
      <c r="M318" s="81">
        <v>2.2843026953977694</v>
      </c>
      <c r="N318" s="81">
        <v>4.2789874336040219</v>
      </c>
      <c r="O318" s="81">
        <v>3.1590956319892043</v>
      </c>
      <c r="P318" s="81">
        <v>1.4557578653650391</v>
      </c>
      <c r="Q318" s="81">
        <v>0.1753610387144949</v>
      </c>
      <c r="R318" s="81">
        <v>0</v>
      </c>
      <c r="S318" s="81">
        <v>0.32929471952672623</v>
      </c>
      <c r="T318" s="82"/>
      <c r="U318" s="81">
        <v>525677</v>
      </c>
      <c r="V318" s="81">
        <v>41</v>
      </c>
      <c r="W318" s="81">
        <v>12</v>
      </c>
      <c r="X318" s="81">
        <v>490</v>
      </c>
      <c r="Y318" s="81">
        <v>962</v>
      </c>
      <c r="Z318" s="81">
        <v>1597</v>
      </c>
      <c r="AA318" s="81">
        <v>293</v>
      </c>
      <c r="AB318" s="81">
        <v>3008</v>
      </c>
      <c r="AC318" s="81">
        <v>0</v>
      </c>
      <c r="AD318" s="81">
        <v>0.32929471952672623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2101</v>
      </c>
      <c r="B319" s="80">
        <v>330</v>
      </c>
      <c r="C319" s="80">
        <v>7</v>
      </c>
      <c r="D319" s="80">
        <v>20</v>
      </c>
      <c r="E319" s="80">
        <v>2010</v>
      </c>
      <c r="F319" s="80" t="s">
        <v>86</v>
      </c>
      <c r="G319" s="80" t="s">
        <v>2094</v>
      </c>
      <c r="H319" s="80" t="s">
        <v>2095</v>
      </c>
      <c r="I319" s="177"/>
      <c r="J319" s="81">
        <v>14.993324172134663</v>
      </c>
      <c r="K319" s="81">
        <v>8.9705961274695031E-2</v>
      </c>
      <c r="L319" s="81">
        <v>0.73908254320478139</v>
      </c>
      <c r="M319" s="81">
        <v>2.6484184575348713</v>
      </c>
      <c r="N319" s="81">
        <v>5.1666439024296098</v>
      </c>
      <c r="O319" s="81">
        <v>3.2941274102870963</v>
      </c>
      <c r="P319" s="81">
        <v>1.4981404158243021</v>
      </c>
      <c r="Q319" s="81">
        <v>0.18447074149608503</v>
      </c>
      <c r="R319" s="81">
        <v>0</v>
      </c>
      <c r="S319" s="81">
        <v>0.35598770837289595</v>
      </c>
      <c r="T319" s="82"/>
      <c r="U319" s="81">
        <v>1295898</v>
      </c>
      <c r="V319" s="81">
        <v>41</v>
      </c>
      <c r="W319" s="81">
        <v>12</v>
      </c>
      <c r="X319" s="81">
        <v>490</v>
      </c>
      <c r="Y319" s="81">
        <v>972</v>
      </c>
      <c r="Z319" s="81">
        <v>1673</v>
      </c>
      <c r="AA319" s="81">
        <v>294</v>
      </c>
      <c r="AB319" s="81">
        <v>3032</v>
      </c>
      <c r="AC319" s="81">
        <v>0</v>
      </c>
      <c r="AD319" s="81">
        <v>0.35598770837289595</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2102</v>
      </c>
      <c r="B320" s="80">
        <v>331</v>
      </c>
      <c r="C320" s="80">
        <v>8</v>
      </c>
      <c r="D320" s="80">
        <v>20</v>
      </c>
      <c r="E320" s="80">
        <v>2011</v>
      </c>
      <c r="F320" s="80" t="s">
        <v>87</v>
      </c>
      <c r="G320" s="80" t="s">
        <v>2094</v>
      </c>
      <c r="H320" s="80" t="s">
        <v>2095</v>
      </c>
      <c r="I320" s="177"/>
      <c r="J320" s="81">
        <v>13.055075559318379</v>
      </c>
      <c r="K320" s="81">
        <v>0.12382689848654303</v>
      </c>
      <c r="L320" s="81">
        <v>0.65910053716463379</v>
      </c>
      <c r="M320" s="81">
        <v>3.3482920436282537</v>
      </c>
      <c r="N320" s="81">
        <v>6.4846025300855032</v>
      </c>
      <c r="O320" s="81">
        <v>3.3320033046828392</v>
      </c>
      <c r="P320" s="81">
        <v>1.4202072977578908</v>
      </c>
      <c r="Q320" s="81">
        <v>0.21193851362870089</v>
      </c>
      <c r="R320" s="81">
        <v>0</v>
      </c>
      <c r="S320" s="81">
        <v>0.34713995710137768</v>
      </c>
      <c r="T320" s="82"/>
      <c r="U320" s="81">
        <v>907614</v>
      </c>
      <c r="V320" s="81">
        <v>41</v>
      </c>
      <c r="W320" s="81">
        <v>12</v>
      </c>
      <c r="X320" s="81">
        <v>490</v>
      </c>
      <c r="Y320" s="81">
        <v>969</v>
      </c>
      <c r="Z320" s="81">
        <v>1729</v>
      </c>
      <c r="AA320" s="81">
        <v>287</v>
      </c>
      <c r="AB320" s="81">
        <v>3020</v>
      </c>
      <c r="AC320" s="81">
        <v>0</v>
      </c>
      <c r="AD320" s="81">
        <v>0.34713995710137768</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2103</v>
      </c>
      <c r="B321" s="80">
        <v>332</v>
      </c>
      <c r="C321" s="80">
        <v>9</v>
      </c>
      <c r="D321" s="80">
        <v>20</v>
      </c>
      <c r="E321" s="80">
        <v>2012</v>
      </c>
      <c r="F321" s="80" t="s">
        <v>88</v>
      </c>
      <c r="G321" s="80" t="s">
        <v>2094</v>
      </c>
      <c r="H321" s="80" t="s">
        <v>2095</v>
      </c>
      <c r="I321" s="177"/>
      <c r="J321" s="81">
        <v>10.045073116388849</v>
      </c>
      <c r="K321" s="81">
        <v>0.11196498352485389</v>
      </c>
      <c r="L321" s="81">
        <v>0.64133903782660895</v>
      </c>
      <c r="M321" s="81">
        <v>3.2388605681337865</v>
      </c>
      <c r="N321" s="81">
        <v>6.8138091282744417</v>
      </c>
      <c r="O321" s="81">
        <v>3.3516702300903098</v>
      </c>
      <c r="P321" s="81">
        <v>1.3934514580249118</v>
      </c>
      <c r="Q321" s="81">
        <v>0.23201981176572284</v>
      </c>
      <c r="R321" s="81">
        <v>0</v>
      </c>
      <c r="S321" s="81">
        <v>0.37447819681211181</v>
      </c>
      <c r="T321" s="82"/>
      <c r="U321" s="81">
        <v>688021</v>
      </c>
      <c r="V321" s="81">
        <v>41</v>
      </c>
      <c r="W321" s="81">
        <v>12</v>
      </c>
      <c r="X321" s="81">
        <v>490</v>
      </c>
      <c r="Y321" s="81">
        <v>974</v>
      </c>
      <c r="Z321" s="81">
        <v>1753</v>
      </c>
      <c r="AA321" s="81">
        <v>280</v>
      </c>
      <c r="AB321" s="81">
        <v>3043</v>
      </c>
      <c r="AC321" s="81">
        <v>0</v>
      </c>
      <c r="AD321" s="81">
        <v>0.37447819681211181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2104</v>
      </c>
      <c r="B322" s="80">
        <v>333</v>
      </c>
      <c r="C322" s="80">
        <v>10</v>
      </c>
      <c r="D322" s="80">
        <v>20</v>
      </c>
      <c r="E322" s="80">
        <v>2013</v>
      </c>
      <c r="F322" s="80" t="s">
        <v>89</v>
      </c>
      <c r="G322" s="80" t="s">
        <v>2094</v>
      </c>
      <c r="H322" s="80" t="s">
        <v>2095</v>
      </c>
      <c r="I322" s="177"/>
      <c r="J322" s="81">
        <v>9.6098736267846654</v>
      </c>
      <c r="K322" s="81">
        <v>8.9512613958987228E-2</v>
      </c>
      <c r="L322" s="81">
        <v>0.58716087887015245</v>
      </c>
      <c r="M322" s="81">
        <v>3.1081005996067255</v>
      </c>
      <c r="N322" s="81">
        <v>6.0121607479447503</v>
      </c>
      <c r="O322" s="81">
        <v>3.3182348934687158</v>
      </c>
      <c r="P322" s="81">
        <v>1.3987018332427263</v>
      </c>
      <c r="Q322" s="81">
        <v>0.23817978792733219</v>
      </c>
      <c r="R322" s="81">
        <v>0</v>
      </c>
      <c r="S322" s="81">
        <v>0.35498806040362912</v>
      </c>
      <c r="T322" s="82"/>
      <c r="U322" s="81">
        <v>692537</v>
      </c>
      <c r="V322" s="81">
        <v>41</v>
      </c>
      <c r="W322" s="81">
        <v>12</v>
      </c>
      <c r="X322" s="81">
        <v>490</v>
      </c>
      <c r="Y322" s="81">
        <v>999</v>
      </c>
      <c r="Z322" s="81">
        <v>1813</v>
      </c>
      <c r="AA322" s="81">
        <v>280</v>
      </c>
      <c r="AB322" s="81">
        <v>3079</v>
      </c>
      <c r="AC322" s="81">
        <v>0</v>
      </c>
      <c r="AD322" s="81">
        <v>0.35498806040362912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2105</v>
      </c>
      <c r="B323" s="80">
        <v>334</v>
      </c>
      <c r="C323" s="80">
        <v>11</v>
      </c>
      <c r="D323" s="80">
        <v>20</v>
      </c>
      <c r="E323" s="80">
        <v>2014</v>
      </c>
      <c r="F323" s="80" t="s">
        <v>90</v>
      </c>
      <c r="G323" s="80" t="s">
        <v>2094</v>
      </c>
      <c r="H323" s="80" t="s">
        <v>2095</v>
      </c>
      <c r="I323" s="177"/>
      <c r="J323" s="81">
        <v>6.9886696269039357</v>
      </c>
      <c r="K323" s="81">
        <v>9.9719837397497485E-2</v>
      </c>
      <c r="L323" s="81">
        <v>0.59817365033636571</v>
      </c>
      <c r="M323" s="81">
        <v>3.712894888054747</v>
      </c>
      <c r="N323" s="81">
        <v>5.9122072695193335</v>
      </c>
      <c r="O323" s="81">
        <v>3.2200992941364985</v>
      </c>
      <c r="P323" s="81">
        <v>1.4160192901849995</v>
      </c>
      <c r="Q323" s="81">
        <v>0.22837431173357192</v>
      </c>
      <c r="R323" s="81">
        <v>0</v>
      </c>
      <c r="S323" s="81">
        <v>0.33489728446989281</v>
      </c>
      <c r="T323" s="82"/>
      <c r="U323" s="81">
        <v>520931</v>
      </c>
      <c r="V323" s="81">
        <v>38</v>
      </c>
      <c r="W323" s="81">
        <v>14</v>
      </c>
      <c r="X323" s="81">
        <v>579</v>
      </c>
      <c r="Y323" s="81">
        <v>1008</v>
      </c>
      <c r="Z323" s="81">
        <v>1853</v>
      </c>
      <c r="AA323" s="81">
        <v>282</v>
      </c>
      <c r="AB323" s="81">
        <v>3077</v>
      </c>
      <c r="AC323" s="81">
        <v>0</v>
      </c>
      <c r="AD323" s="81">
        <v>0.33489728446989281</v>
      </c>
      <c r="AE323" s="82"/>
      <c r="AF323" s="81">
        <v>7233894.620061161</v>
      </c>
      <c r="AG323" s="81">
        <v>75612.556105715703</v>
      </c>
      <c r="AH323" s="81">
        <v>96269.282941408994</v>
      </c>
      <c r="AI323" s="81">
        <v>3364646.8293489423</v>
      </c>
      <c r="AJ323" s="81">
        <v>7215915.1266031694</v>
      </c>
      <c r="AK323" s="81">
        <v>0</v>
      </c>
      <c r="AL323" s="81">
        <v>0</v>
      </c>
      <c r="AM323" s="81">
        <v>422426.11972754489</v>
      </c>
      <c r="AN323" s="81">
        <v>0</v>
      </c>
      <c r="AO323" s="81">
        <v>0</v>
      </c>
      <c r="AP323" s="82"/>
      <c r="AQ323" s="81">
        <v>18</v>
      </c>
      <c r="AR323" s="81">
        <v>7</v>
      </c>
      <c r="AS323" s="81">
        <v>0</v>
      </c>
      <c r="AT323" s="81">
        <v>0</v>
      </c>
      <c r="AU323" s="81">
        <v>0</v>
      </c>
      <c r="AV323" s="81">
        <v>0</v>
      </c>
      <c r="AW323" s="81" t="s">
        <v>564</v>
      </c>
      <c r="AX323" s="82"/>
      <c r="AY323" s="81">
        <v>76.3</v>
      </c>
      <c r="AZ323" s="81">
        <v>264.8</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2106</v>
      </c>
      <c r="B324" s="80">
        <v>335</v>
      </c>
      <c r="C324" s="80">
        <v>12</v>
      </c>
      <c r="D324" s="80">
        <v>20</v>
      </c>
      <c r="E324" s="80">
        <v>2015</v>
      </c>
      <c r="F324" s="80" t="s">
        <v>91</v>
      </c>
      <c r="G324" s="80" t="s">
        <v>2094</v>
      </c>
      <c r="H324" s="80" t="s">
        <v>2095</v>
      </c>
      <c r="I324" s="177"/>
      <c r="J324" s="81">
        <v>6.4916556562828047</v>
      </c>
      <c r="K324" s="81">
        <v>9.4048541680038331E-2</v>
      </c>
      <c r="L324" s="81">
        <v>0.56201634423614688</v>
      </c>
      <c r="M324" s="81">
        <v>3.3483660597056901</v>
      </c>
      <c r="N324" s="81">
        <v>5.5846652874675051</v>
      </c>
      <c r="O324" s="81">
        <v>3.2031400161023993</v>
      </c>
      <c r="P324" s="81">
        <v>1.4422599173218946</v>
      </c>
      <c r="Q324" s="81">
        <v>0.21978892412709536</v>
      </c>
      <c r="R324" s="81">
        <v>0</v>
      </c>
      <c r="S324" s="81">
        <v>0</v>
      </c>
      <c r="T324" s="82"/>
      <c r="U324" s="81">
        <v>569159</v>
      </c>
      <c r="V324" s="81">
        <v>38</v>
      </c>
      <c r="W324" s="81">
        <v>14</v>
      </c>
      <c r="X324" s="81">
        <v>579</v>
      </c>
      <c r="Y324" s="81">
        <v>1004</v>
      </c>
      <c r="Z324" s="81">
        <v>1861</v>
      </c>
      <c r="AA324" s="81">
        <v>287</v>
      </c>
      <c r="AB324" s="81">
        <v>3025</v>
      </c>
      <c r="AC324" s="81">
        <v>0</v>
      </c>
      <c r="AD324" s="81">
        <v>0</v>
      </c>
      <c r="AE324" s="82"/>
      <c r="AF324" s="81">
        <v>6838203.6804011194</v>
      </c>
      <c r="AG324" s="81">
        <v>67347.935442008893</v>
      </c>
      <c r="AH324" s="81">
        <v>72923.797364780927</v>
      </c>
      <c r="AI324" s="81">
        <v>3532461.6869518831</v>
      </c>
      <c r="AJ324" s="81">
        <v>7171066.9357922068</v>
      </c>
      <c r="AK324" s="81">
        <v>0</v>
      </c>
      <c r="AL324" s="81">
        <v>0</v>
      </c>
      <c r="AM324" s="81">
        <v>414563.56060225738</v>
      </c>
      <c r="AN324" s="81">
        <v>0</v>
      </c>
      <c r="AO324" s="81">
        <v>0</v>
      </c>
      <c r="AP324" s="82"/>
      <c r="AQ324" s="81">
        <v>20</v>
      </c>
      <c r="AR324" s="81">
        <v>7</v>
      </c>
      <c r="AS324" s="81">
        <v>0</v>
      </c>
      <c r="AT324" s="81">
        <v>0</v>
      </c>
      <c r="AU324" s="81">
        <v>0</v>
      </c>
      <c r="AV324" s="81">
        <v>0</v>
      </c>
      <c r="AW324" s="81" t="s">
        <v>564</v>
      </c>
      <c r="AX324" s="82"/>
      <c r="AY324" s="81">
        <v>85.600000000000009</v>
      </c>
      <c r="AZ324" s="81">
        <v>264.8</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2107</v>
      </c>
      <c r="B325" s="80">
        <v>336</v>
      </c>
      <c r="C325" s="80">
        <v>13</v>
      </c>
      <c r="D325" s="80">
        <v>20</v>
      </c>
      <c r="E325" s="80">
        <v>2016</v>
      </c>
      <c r="F325" s="80" t="s">
        <v>92</v>
      </c>
      <c r="G325" s="80" t="s">
        <v>2094</v>
      </c>
      <c r="H325" s="80" t="s">
        <v>2095</v>
      </c>
      <c r="I325" s="177"/>
      <c r="J325" s="81">
        <v>4.0723166496304843</v>
      </c>
      <c r="K325" s="81">
        <v>9.4794475290527272E-2</v>
      </c>
      <c r="L325" s="81">
        <v>0.65508560882741107</v>
      </c>
      <c r="M325" s="81">
        <v>2.7961956431807318</v>
      </c>
      <c r="N325" s="81">
        <v>5.4430323365928706</v>
      </c>
      <c r="O325" s="81">
        <v>3.2254533570210109</v>
      </c>
      <c r="P325" s="81">
        <v>1.433322970547912</v>
      </c>
      <c r="Q325" s="81">
        <v>0.21260240383243131</v>
      </c>
      <c r="R325" s="81">
        <v>0</v>
      </c>
      <c r="S325" s="81">
        <v>0.35230157221373315</v>
      </c>
      <c r="T325" s="82"/>
      <c r="U325" s="81">
        <v>344946</v>
      </c>
      <c r="V325" s="81">
        <v>38</v>
      </c>
      <c r="W325" s="81">
        <v>14</v>
      </c>
      <c r="X325" s="81">
        <v>579</v>
      </c>
      <c r="Y325" s="81">
        <v>1008</v>
      </c>
      <c r="Z325" s="81">
        <v>1897</v>
      </c>
      <c r="AA325" s="81">
        <v>295</v>
      </c>
      <c r="AB325" s="81">
        <v>3010</v>
      </c>
      <c r="AC325" s="81">
        <v>0</v>
      </c>
      <c r="AD325" s="81">
        <v>0.35230157221373309</v>
      </c>
      <c r="AE325" s="82"/>
      <c r="AF325" s="81">
        <v>4348229.5080404077</v>
      </c>
      <c r="AG325" s="81">
        <v>63826.501795243872</v>
      </c>
      <c r="AH325" s="81">
        <v>66909.458568056827</v>
      </c>
      <c r="AI325" s="81">
        <v>3393283.7989655449</v>
      </c>
      <c r="AJ325" s="81">
        <v>6910109.0275831427</v>
      </c>
      <c r="AK325" s="81">
        <v>0</v>
      </c>
      <c r="AL325" s="81">
        <v>0</v>
      </c>
      <c r="AM325" s="81">
        <v>412828.35166770988</v>
      </c>
      <c r="AN325" s="81">
        <v>0</v>
      </c>
      <c r="AO325" s="81">
        <v>0</v>
      </c>
      <c r="AP325" s="82"/>
      <c r="AQ325" s="81">
        <v>22</v>
      </c>
      <c r="AR325" s="81">
        <v>8</v>
      </c>
      <c r="AS325" s="81">
        <v>0</v>
      </c>
      <c r="AT325" s="81">
        <v>0</v>
      </c>
      <c r="AU325" s="81">
        <v>0</v>
      </c>
      <c r="AV325" s="81">
        <v>0</v>
      </c>
      <c r="AW325" s="81" t="s">
        <v>564</v>
      </c>
      <c r="AX325" s="82"/>
      <c r="AY325" s="81">
        <v>100.5</v>
      </c>
      <c r="AZ325" s="81">
        <v>383.6</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2108</v>
      </c>
      <c r="B326" s="80">
        <v>337</v>
      </c>
      <c r="C326" s="80">
        <v>14</v>
      </c>
      <c r="D326" s="80">
        <v>20</v>
      </c>
      <c r="E326" s="80">
        <v>2017</v>
      </c>
      <c r="F326" s="80" t="s">
        <v>71</v>
      </c>
      <c r="G326" s="80" t="s">
        <v>2094</v>
      </c>
      <c r="H326" s="80" t="s">
        <v>2095</v>
      </c>
      <c r="I326" s="177"/>
      <c r="J326" s="81">
        <v>4.0747795473313833</v>
      </c>
      <c r="K326" s="81">
        <v>8.8037424156282504E-2</v>
      </c>
      <c r="L326" s="81">
        <v>0.5950690486510124</v>
      </c>
      <c r="M326" s="81">
        <v>2.6966065083238364</v>
      </c>
      <c r="N326" s="81">
        <v>5.7077952727957655</v>
      </c>
      <c r="O326" s="81">
        <v>3.2430686173239365</v>
      </c>
      <c r="P326" s="81">
        <v>1.4194154376850319</v>
      </c>
      <c r="Q326" s="81">
        <v>0.20927321876373786</v>
      </c>
      <c r="R326" s="81">
        <v>0</v>
      </c>
      <c r="S326" s="81">
        <v>0.34412015287658604</v>
      </c>
      <c r="T326" s="82"/>
      <c r="U326" s="81">
        <v>386714</v>
      </c>
      <c r="V326" s="81">
        <v>38</v>
      </c>
      <c r="W326" s="81">
        <v>14</v>
      </c>
      <c r="X326" s="81">
        <v>579</v>
      </c>
      <c r="Y326" s="81">
        <v>1040</v>
      </c>
      <c r="Z326" s="81">
        <v>1939</v>
      </c>
      <c r="AA326" s="81">
        <v>294</v>
      </c>
      <c r="AB326" s="81">
        <v>3064</v>
      </c>
      <c r="AC326" s="81">
        <v>0</v>
      </c>
      <c r="AD326" s="81">
        <v>0.34412015287658598</v>
      </c>
      <c r="AE326" s="82"/>
      <c r="AF326" s="81">
        <v>4712605.6831096997</v>
      </c>
      <c r="AG326" s="81">
        <v>61942.316583412437</v>
      </c>
      <c r="AH326" s="81">
        <v>87089.511514230486</v>
      </c>
      <c r="AI326" s="81">
        <v>3570095.6551170941</v>
      </c>
      <c r="AJ326" s="81">
        <v>7579520.7981404904</v>
      </c>
      <c r="AK326" s="81">
        <v>0</v>
      </c>
      <c r="AL326" s="81">
        <v>0</v>
      </c>
      <c r="AM326" s="81">
        <v>420892.12698551471</v>
      </c>
      <c r="AN326" s="81">
        <v>0</v>
      </c>
      <c r="AO326" s="81">
        <v>0</v>
      </c>
      <c r="AP326" s="82"/>
      <c r="AQ326" s="81">
        <v>23</v>
      </c>
      <c r="AR326" s="81">
        <v>10</v>
      </c>
      <c r="AS326" s="81">
        <v>0</v>
      </c>
      <c r="AT326" s="81">
        <v>0</v>
      </c>
      <c r="AU326" s="81">
        <v>0</v>
      </c>
      <c r="AV326" s="81">
        <v>0</v>
      </c>
      <c r="AW326" s="81" t="s">
        <v>564</v>
      </c>
      <c r="AX326" s="82"/>
      <c r="AY326" s="81">
        <v>105.6</v>
      </c>
      <c r="AZ326" s="81">
        <v>471.6</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2109</v>
      </c>
      <c r="B327" s="80">
        <v>338</v>
      </c>
      <c r="C327" s="80">
        <v>15</v>
      </c>
      <c r="D327" s="80">
        <v>20</v>
      </c>
      <c r="E327" s="80">
        <v>2018</v>
      </c>
      <c r="F327" s="80" t="s">
        <v>93</v>
      </c>
      <c r="G327" s="80" t="s">
        <v>2094</v>
      </c>
      <c r="H327" s="80" t="s">
        <v>2095</v>
      </c>
      <c r="I327" s="177"/>
      <c r="J327" s="81">
        <v>4.7921637785348619</v>
      </c>
      <c r="K327" s="81">
        <v>8.0533601333134433E-2</v>
      </c>
      <c r="L327" s="81">
        <v>0.55026272388148667</v>
      </c>
      <c r="M327" s="81">
        <v>2.6205236745148257</v>
      </c>
      <c r="N327" s="81">
        <v>5.4892383917842347</v>
      </c>
      <c r="O327" s="81">
        <v>3.2527067456379219</v>
      </c>
      <c r="P327" s="81">
        <v>1.4674247466995003</v>
      </c>
      <c r="Q327" s="81">
        <v>0.19818789842364212</v>
      </c>
      <c r="R327" s="81">
        <v>0</v>
      </c>
      <c r="S327" s="81">
        <v>0.31128281104475364</v>
      </c>
      <c r="T327" s="82"/>
      <c r="U327" s="81">
        <v>519821</v>
      </c>
      <c r="V327" s="81">
        <v>38</v>
      </c>
      <c r="W327" s="81">
        <v>14</v>
      </c>
      <c r="X327" s="81">
        <v>579</v>
      </c>
      <c r="Y327" s="81">
        <v>1075</v>
      </c>
      <c r="Z327" s="81">
        <v>1982</v>
      </c>
      <c r="AA327" s="81">
        <v>307</v>
      </c>
      <c r="AB327" s="81">
        <v>3127</v>
      </c>
      <c r="AC327" s="81">
        <v>0</v>
      </c>
      <c r="AD327" s="81">
        <v>0.31128281104475358</v>
      </c>
      <c r="AE327" s="82"/>
      <c r="AF327" s="81">
        <v>5804715.8372892961</v>
      </c>
      <c r="AG327" s="81">
        <v>55202.587313049982</v>
      </c>
      <c r="AH327" s="81">
        <v>82756.494001909596</v>
      </c>
      <c r="AI327" s="81">
        <v>3484263.3796632998</v>
      </c>
      <c r="AJ327" s="81">
        <v>7796352.997452409</v>
      </c>
      <c r="AK327" s="81">
        <v>0</v>
      </c>
      <c r="AL327" s="81">
        <v>0</v>
      </c>
      <c r="AM327" s="81">
        <v>430435.02319532598</v>
      </c>
      <c r="AN327" s="81">
        <v>0</v>
      </c>
      <c r="AO327" s="81">
        <v>0</v>
      </c>
      <c r="AP327" s="82"/>
      <c r="AQ327" s="81">
        <v>25</v>
      </c>
      <c r="AR327" s="81">
        <v>11</v>
      </c>
      <c r="AS327" s="81">
        <v>0</v>
      </c>
      <c r="AT327" s="81">
        <v>0</v>
      </c>
      <c r="AU327" s="81">
        <v>0</v>
      </c>
      <c r="AV327" s="81">
        <v>0</v>
      </c>
      <c r="AW327" s="81" t="s">
        <v>564</v>
      </c>
      <c r="AX327" s="82"/>
      <c r="AY327" s="81">
        <v>117.9</v>
      </c>
      <c r="AZ327" s="81">
        <v>482</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2110</v>
      </c>
      <c r="B328" s="80">
        <v>339</v>
      </c>
      <c r="C328" s="80">
        <v>16</v>
      </c>
      <c r="D328" s="80">
        <v>20</v>
      </c>
      <c r="E328" s="80">
        <v>2019</v>
      </c>
      <c r="F328" s="80" t="s">
        <v>73</v>
      </c>
      <c r="G328" s="80" t="s">
        <v>2094</v>
      </c>
      <c r="H328" s="80" t="s">
        <v>2095</v>
      </c>
      <c r="I328" s="177"/>
      <c r="J328" s="81">
        <v>3.9196865071548341</v>
      </c>
      <c r="K328" s="81">
        <v>7.2480269646563136E-2</v>
      </c>
      <c r="L328" s="81">
        <v>0.55356502702392796</v>
      </c>
      <c r="M328" s="81">
        <v>2.3247544053264897</v>
      </c>
      <c r="N328" s="81">
        <v>5.1801395393018703</v>
      </c>
      <c r="O328" s="81">
        <v>3.2360675041832843</v>
      </c>
      <c r="P328" s="81">
        <v>1.3966196263526902</v>
      </c>
      <c r="Q328" s="81">
        <v>0.19506148493962239</v>
      </c>
      <c r="R328" s="81">
        <v>0</v>
      </c>
      <c r="S328" s="81">
        <v>0.32467403048986643</v>
      </c>
      <c r="T328" s="82"/>
      <c r="U328" s="81">
        <v>439643</v>
      </c>
      <c r="V328" s="81">
        <v>38</v>
      </c>
      <c r="W328" s="81">
        <v>14</v>
      </c>
      <c r="X328" s="81">
        <v>579</v>
      </c>
      <c r="Y328" s="81">
        <v>1108</v>
      </c>
      <c r="Z328" s="81">
        <v>2026</v>
      </c>
      <c r="AA328" s="81">
        <v>290</v>
      </c>
      <c r="AB328" s="81">
        <v>3161</v>
      </c>
      <c r="AC328" s="81">
        <v>0</v>
      </c>
      <c r="AD328" s="81">
        <v>0.32467403048986643</v>
      </c>
      <c r="AE328" s="82"/>
      <c r="AF328" s="81">
        <v>5000364.9548396925</v>
      </c>
      <c r="AG328" s="81">
        <v>53260.549799356551</v>
      </c>
      <c r="AH328" s="81">
        <v>88599.173911846723</v>
      </c>
      <c r="AI328" s="81">
        <v>3413817.4259533379</v>
      </c>
      <c r="AJ328" s="81">
        <v>7380871.2826125529</v>
      </c>
      <c r="AK328" s="81">
        <v>0</v>
      </c>
      <c r="AL328" s="81">
        <v>0</v>
      </c>
      <c r="AM328" s="81">
        <v>430504.40400474035</v>
      </c>
      <c r="AN328" s="81">
        <v>0</v>
      </c>
      <c r="AO328" s="81">
        <v>0</v>
      </c>
      <c r="AP328" s="82"/>
      <c r="AQ328" s="81">
        <v>29</v>
      </c>
      <c r="AR328" s="81">
        <v>12</v>
      </c>
      <c r="AS328" s="81">
        <v>0</v>
      </c>
      <c r="AT328" s="81">
        <v>0</v>
      </c>
      <c r="AU328" s="81">
        <v>0</v>
      </c>
      <c r="AV328" s="81">
        <v>0</v>
      </c>
      <c r="AW328" s="81" t="s">
        <v>564</v>
      </c>
      <c r="AX328" s="82"/>
      <c r="AY328" s="81">
        <v>138.19999999999999</v>
      </c>
      <c r="AZ328" s="81">
        <v>492.4</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2111</v>
      </c>
      <c r="B329" s="80">
        <v>340</v>
      </c>
      <c r="C329" s="80">
        <v>17</v>
      </c>
      <c r="D329" s="80">
        <v>20</v>
      </c>
      <c r="E329" s="80">
        <v>2020</v>
      </c>
      <c r="F329" s="80" t="s">
        <v>218</v>
      </c>
      <c r="G329" s="174" t="s">
        <v>2094</v>
      </c>
      <c r="H329" s="80" t="s">
        <v>2095</v>
      </c>
      <c r="I329" s="177"/>
      <c r="J329" s="81">
        <v>3.616191315125771</v>
      </c>
      <c r="K329" s="81">
        <v>8.5471609276216706E-2</v>
      </c>
      <c r="L329" s="81">
        <v>1.3320904688631694</v>
      </c>
      <c r="M329" s="81">
        <v>2.3951312142198145</v>
      </c>
      <c r="N329" s="81">
        <v>5.0011270379135686</v>
      </c>
      <c r="O329" s="81">
        <v>2.9150207733146214</v>
      </c>
      <c r="P329" s="81">
        <v>1.4317252868041932</v>
      </c>
      <c r="Q329" s="81">
        <v>0.18938970541966013</v>
      </c>
      <c r="R329" s="81">
        <v>0</v>
      </c>
      <c r="S329" s="81">
        <v>0.46187553434125711</v>
      </c>
      <c r="T329" s="82"/>
      <c r="U329" s="81">
        <v>415195</v>
      </c>
      <c r="V329" s="81">
        <v>39</v>
      </c>
      <c r="W329" s="81">
        <v>49</v>
      </c>
      <c r="X329" s="81">
        <v>640</v>
      </c>
      <c r="Y329" s="81">
        <v>1129</v>
      </c>
      <c r="Z329" s="81">
        <v>2083</v>
      </c>
      <c r="AA329" s="81">
        <v>323</v>
      </c>
      <c r="AB329" s="81">
        <v>3212</v>
      </c>
      <c r="AC329" s="81">
        <v>0</v>
      </c>
      <c r="AD329" s="81">
        <v>0.46187553434125711</v>
      </c>
      <c r="AE329" s="82"/>
      <c r="AF329" s="81">
        <v>4849505.527285289</v>
      </c>
      <c r="AG329" s="81">
        <v>60826.537805639775</v>
      </c>
      <c r="AH329" s="81">
        <v>201652.66364761768</v>
      </c>
      <c r="AI329" s="81">
        <v>3678370.4660326336</v>
      </c>
      <c r="AJ329" s="81">
        <v>7900788.3893853761</v>
      </c>
      <c r="AK329" s="81"/>
      <c r="AL329" s="81"/>
      <c r="AM329" s="81">
        <v>419201.68606430589</v>
      </c>
      <c r="AN329" s="81"/>
      <c r="AO329" s="81"/>
      <c r="AP329" s="82"/>
      <c r="AQ329" s="81">
        <v>35</v>
      </c>
      <c r="AR329" s="81">
        <v>13</v>
      </c>
      <c r="AS329" s="81">
        <v>0</v>
      </c>
      <c r="AT329" s="81">
        <v>0</v>
      </c>
      <c r="AU329" s="81">
        <v>0</v>
      </c>
      <c r="AV329" s="81">
        <v>0</v>
      </c>
      <c r="AW329" s="81">
        <v>0</v>
      </c>
      <c r="AX329" s="82"/>
      <c r="AY329" s="81">
        <v>172.9</v>
      </c>
      <c r="AZ329" s="81">
        <v>511.8</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2112</v>
      </c>
      <c r="B330" s="80">
        <v>340</v>
      </c>
      <c r="C330" s="80">
        <v>18</v>
      </c>
      <c r="D330" s="80">
        <v>20</v>
      </c>
      <c r="E330" s="80">
        <v>2021</v>
      </c>
      <c r="F330" s="80" t="s">
        <v>75</v>
      </c>
      <c r="G330" s="174" t="s">
        <v>2094</v>
      </c>
      <c r="H330" s="80" t="s">
        <v>2095</v>
      </c>
      <c r="I330" s="177"/>
      <c r="J330" s="81">
        <v>4.2755585755460315</v>
      </c>
      <c r="K330" s="81">
        <v>8.9636260563112788E-2</v>
      </c>
      <c r="L330" s="81">
        <v>1.1867197814480204</v>
      </c>
      <c r="M330" s="81">
        <v>2.5786074454934504</v>
      </c>
      <c r="N330" s="81">
        <v>5.2138175812498169</v>
      </c>
      <c r="O330" s="81">
        <v>2.8717548927921648</v>
      </c>
      <c r="P330" s="81">
        <v>1.5044916227993836</v>
      </c>
      <c r="Q330" s="81">
        <v>0.19536212362928765</v>
      </c>
      <c r="R330" s="81">
        <v>0</v>
      </c>
      <c r="S330" s="81">
        <v>0.37904434883414501</v>
      </c>
      <c r="T330" s="82"/>
      <c r="U330" s="81">
        <v>532018</v>
      </c>
      <c r="V330" s="81">
        <v>39</v>
      </c>
      <c r="W330" s="81">
        <v>49</v>
      </c>
      <c r="X330" s="81">
        <v>640</v>
      </c>
      <c r="Y330" s="81">
        <v>1154</v>
      </c>
      <c r="Z330" s="81">
        <v>2113</v>
      </c>
      <c r="AA330" s="81">
        <v>331</v>
      </c>
      <c r="AB330" s="81">
        <v>3274</v>
      </c>
      <c r="AC330" s="81">
        <v>0</v>
      </c>
      <c r="AD330" s="81">
        <v>0.37904434883414501</v>
      </c>
      <c r="AE330" s="82"/>
      <c r="AF330" s="81">
        <v>5765005.8740220545</v>
      </c>
      <c r="AG330" s="81">
        <v>62923.837814925733</v>
      </c>
      <c r="AH330" s="81">
        <v>174379.0417765129</v>
      </c>
      <c r="AI330" s="81">
        <v>3971231.8764052032</v>
      </c>
      <c r="AJ330" s="81">
        <v>7967576.2163920933</v>
      </c>
      <c r="AK330" s="81">
        <v>0</v>
      </c>
      <c r="AL330" s="81">
        <v>0</v>
      </c>
      <c r="AM330" s="81">
        <v>429757.96868274675</v>
      </c>
      <c r="AN330" s="81">
        <v>0</v>
      </c>
      <c r="AO330" s="81">
        <v>0</v>
      </c>
      <c r="AP330" s="82"/>
      <c r="AQ330" s="81">
        <v>36</v>
      </c>
      <c r="AR330" s="81">
        <v>13</v>
      </c>
      <c r="AS330" s="81">
        <v>0</v>
      </c>
      <c r="AT330" s="81">
        <v>0</v>
      </c>
      <c r="AU330" s="81">
        <v>0</v>
      </c>
      <c r="AV330" s="81">
        <v>0</v>
      </c>
      <c r="AW330" s="81"/>
      <c r="AX330" s="82"/>
      <c r="AY330" s="81">
        <v>177.1</v>
      </c>
      <c r="AZ330" s="81">
        <v>511.8</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2113</v>
      </c>
      <c r="B331" s="80">
        <v>340</v>
      </c>
      <c r="C331" s="80">
        <v>19</v>
      </c>
      <c r="D331" s="80">
        <v>20</v>
      </c>
      <c r="E331" s="80">
        <v>2022</v>
      </c>
      <c r="F331" s="80" t="s">
        <v>568</v>
      </c>
      <c r="G331" s="80" t="s">
        <v>2094</v>
      </c>
      <c r="H331" s="80" t="s">
        <v>2095</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40</v>
      </c>
      <c r="AR331" s="81">
        <v>13</v>
      </c>
      <c r="AS331" s="81">
        <v>0</v>
      </c>
      <c r="AT331" s="81">
        <v>0</v>
      </c>
      <c r="AU331" s="81">
        <v>0</v>
      </c>
      <c r="AV331" s="81">
        <v>0</v>
      </c>
      <c r="AW331" s="81"/>
      <c r="AX331" s="82"/>
      <c r="AY331" s="81">
        <v>194.9</v>
      </c>
      <c r="AZ331" s="81">
        <v>511.8</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2114</v>
      </c>
      <c r="B332" s="80">
        <v>290</v>
      </c>
      <c r="C332" s="80">
        <v>1</v>
      </c>
      <c r="D332" s="80">
        <v>18</v>
      </c>
      <c r="E332" s="80">
        <v>1990</v>
      </c>
      <c r="F332" s="80" t="s">
        <v>562</v>
      </c>
      <c r="G332" s="80" t="s">
        <v>2115</v>
      </c>
      <c r="H332" s="80" t="s">
        <v>2116</v>
      </c>
      <c r="I332" s="177"/>
      <c r="J332" s="81">
        <v>13.796308354803704</v>
      </c>
      <c r="K332" s="81">
        <v>1.987012526908889</v>
      </c>
      <c r="L332" s="81">
        <v>3.7558677759744747</v>
      </c>
      <c r="M332" s="81">
        <v>2.6707151966888767</v>
      </c>
      <c r="N332" s="81">
        <v>4.0466111559009592</v>
      </c>
      <c r="O332" s="81">
        <v>2.4239524797599299</v>
      </c>
      <c r="P332" s="81">
        <v>7.2031305299683659</v>
      </c>
      <c r="Q332" s="81">
        <v>0.30917796896151956</v>
      </c>
      <c r="R332" s="81">
        <v>0</v>
      </c>
      <c r="S332" s="81">
        <v>0.31566357556173436</v>
      </c>
      <c r="T332" s="82"/>
      <c r="U332" s="81">
        <v>203008</v>
      </c>
      <c r="V332" s="81">
        <v>520</v>
      </c>
      <c r="W332" s="81">
        <v>50</v>
      </c>
      <c r="X332" s="81">
        <v>1074</v>
      </c>
      <c r="Y332" s="81">
        <v>1800</v>
      </c>
      <c r="Z332" s="81">
        <v>997</v>
      </c>
      <c r="AA332" s="81">
        <v>1749</v>
      </c>
      <c r="AB332" s="81">
        <v>5020</v>
      </c>
      <c r="AC332" s="81">
        <v>0</v>
      </c>
      <c r="AD332" s="81">
        <v>0.31566357556173436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2117</v>
      </c>
      <c r="B333" s="80">
        <v>291</v>
      </c>
      <c r="C333" s="80">
        <v>2</v>
      </c>
      <c r="D333" s="80">
        <v>18</v>
      </c>
      <c r="E333" s="80">
        <v>2005</v>
      </c>
      <c r="F333" s="80" t="s">
        <v>565</v>
      </c>
      <c r="G333" s="80" t="s">
        <v>2115</v>
      </c>
      <c r="H333" s="80" t="s">
        <v>2116</v>
      </c>
      <c r="I333" s="177"/>
      <c r="J333" s="81">
        <v>13.547417135835317</v>
      </c>
      <c r="K333" s="81">
        <v>0.93615968624158508</v>
      </c>
      <c r="L333" s="81">
        <v>1.2601015896811627</v>
      </c>
      <c r="M333" s="81">
        <v>3.5488037851333933</v>
      </c>
      <c r="N333" s="81">
        <v>4.4607887431691937</v>
      </c>
      <c r="O333" s="81">
        <v>4.0002852762828685</v>
      </c>
      <c r="P333" s="81">
        <v>8.1313488924913351</v>
      </c>
      <c r="Q333" s="81">
        <v>0.25085923072080185</v>
      </c>
      <c r="R333" s="81">
        <v>0</v>
      </c>
      <c r="S333" s="81">
        <v>0</v>
      </c>
      <c r="T333" s="82"/>
      <c r="U333" s="81">
        <v>296755</v>
      </c>
      <c r="V333" s="81">
        <v>295</v>
      </c>
      <c r="W333" s="81">
        <v>11</v>
      </c>
      <c r="X333" s="81">
        <v>759</v>
      </c>
      <c r="Y333" s="81">
        <v>1794</v>
      </c>
      <c r="Z333" s="81">
        <v>1904</v>
      </c>
      <c r="AA333" s="81">
        <v>1617</v>
      </c>
      <c r="AB333" s="81">
        <v>4258</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2118</v>
      </c>
      <c r="B334" s="80">
        <v>292</v>
      </c>
      <c r="C334" s="80">
        <v>3</v>
      </c>
      <c r="D334" s="80">
        <v>18</v>
      </c>
      <c r="E334" s="80">
        <v>2006</v>
      </c>
      <c r="F334" s="80" t="s">
        <v>566</v>
      </c>
      <c r="G334" s="80" t="s">
        <v>2115</v>
      </c>
      <c r="H334" s="80" t="s">
        <v>2116</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2119</v>
      </c>
      <c r="B335" s="80">
        <v>293</v>
      </c>
      <c r="C335" s="80">
        <v>4</v>
      </c>
      <c r="D335" s="80">
        <v>18</v>
      </c>
      <c r="E335" s="80">
        <v>2007</v>
      </c>
      <c r="F335" s="80" t="s">
        <v>567</v>
      </c>
      <c r="G335" s="80" t="s">
        <v>2115</v>
      </c>
      <c r="H335" s="80" t="s">
        <v>2116</v>
      </c>
      <c r="I335" s="177"/>
      <c r="J335" s="81">
        <v>10.587383254717199</v>
      </c>
      <c r="K335" s="81">
        <v>0.82084930899061026</v>
      </c>
      <c r="L335" s="81">
        <v>1.317353371242316</v>
      </c>
      <c r="M335" s="81">
        <v>4.070792563741727</v>
      </c>
      <c r="N335" s="81">
        <v>5.1345451765556858</v>
      </c>
      <c r="O335" s="81">
        <v>3.7490555619414496</v>
      </c>
      <c r="P335" s="81">
        <v>7.889544679049127</v>
      </c>
      <c r="Q335" s="81">
        <v>0.25410540965797374</v>
      </c>
      <c r="R335" s="81">
        <v>0</v>
      </c>
      <c r="S335" s="81">
        <v>0</v>
      </c>
      <c r="T335" s="82"/>
      <c r="U335" s="81">
        <v>263665</v>
      </c>
      <c r="V335" s="81">
        <v>263</v>
      </c>
      <c r="W335" s="81">
        <v>12</v>
      </c>
      <c r="X335" s="81">
        <v>1033</v>
      </c>
      <c r="Y335" s="81">
        <v>1793</v>
      </c>
      <c r="Z335" s="81">
        <v>1855</v>
      </c>
      <c r="AA335" s="81">
        <v>1545</v>
      </c>
      <c r="AB335" s="81">
        <v>4085</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2120</v>
      </c>
      <c r="B336" s="80">
        <v>294</v>
      </c>
      <c r="C336" s="80">
        <v>5</v>
      </c>
      <c r="D336" s="80">
        <v>18</v>
      </c>
      <c r="E336" s="80">
        <v>2008</v>
      </c>
      <c r="F336" s="80" t="s">
        <v>84</v>
      </c>
      <c r="G336" s="80" t="s">
        <v>2115</v>
      </c>
      <c r="H336" s="80" t="s">
        <v>2116</v>
      </c>
      <c r="I336" s="177"/>
      <c r="J336" s="81">
        <v>12.036185206675871</v>
      </c>
      <c r="K336" s="81">
        <v>0.58453639610525765</v>
      </c>
      <c r="L336" s="81">
        <v>1.0518067180664634</v>
      </c>
      <c r="M336" s="81">
        <v>4.3007576912234784</v>
      </c>
      <c r="N336" s="81">
        <v>4.5769906809979943</v>
      </c>
      <c r="O336" s="81">
        <v>3.6004543284228516</v>
      </c>
      <c r="P336" s="81">
        <v>7.7683383755541096</v>
      </c>
      <c r="Q336" s="81">
        <v>0.24540749525169672</v>
      </c>
      <c r="R336" s="81">
        <v>0</v>
      </c>
      <c r="S336" s="81">
        <v>0</v>
      </c>
      <c r="T336" s="82"/>
      <c r="U336" s="81">
        <v>320681</v>
      </c>
      <c r="V336" s="81">
        <v>263</v>
      </c>
      <c r="W336" s="81">
        <v>12</v>
      </c>
      <c r="X336" s="81">
        <v>1033</v>
      </c>
      <c r="Y336" s="81">
        <v>1796</v>
      </c>
      <c r="Z336" s="81">
        <v>1844</v>
      </c>
      <c r="AA336" s="81">
        <v>1523</v>
      </c>
      <c r="AB336" s="81">
        <v>4010</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2121</v>
      </c>
      <c r="B337" s="80">
        <v>295</v>
      </c>
      <c r="C337" s="80">
        <v>6</v>
      </c>
      <c r="D337" s="80">
        <v>18</v>
      </c>
      <c r="E337" s="80">
        <v>2009</v>
      </c>
      <c r="F337" s="80" t="s">
        <v>85</v>
      </c>
      <c r="G337" s="80" t="s">
        <v>2115</v>
      </c>
      <c r="H337" s="80" t="s">
        <v>2116</v>
      </c>
      <c r="I337" s="177"/>
      <c r="J337" s="81">
        <v>13.118945243224244</v>
      </c>
      <c r="K337" s="81">
        <v>0.64618657894778853</v>
      </c>
      <c r="L337" s="81">
        <v>4.7830533687467414</v>
      </c>
      <c r="M337" s="81">
        <v>4.5619298118607912</v>
      </c>
      <c r="N337" s="81">
        <v>4.4362545643131233</v>
      </c>
      <c r="O337" s="81">
        <v>3.6536315793888918</v>
      </c>
      <c r="P337" s="81">
        <v>7.5023698863522483</v>
      </c>
      <c r="Q337" s="81">
        <v>0.22917029361259289</v>
      </c>
      <c r="R337" s="81">
        <v>0</v>
      </c>
      <c r="S337" s="81">
        <v>0</v>
      </c>
      <c r="T337" s="82"/>
      <c r="U337" s="81">
        <v>322734</v>
      </c>
      <c r="V337" s="81">
        <v>208</v>
      </c>
      <c r="W337" s="81">
        <v>84</v>
      </c>
      <c r="X337" s="81">
        <v>1054</v>
      </c>
      <c r="Y337" s="81">
        <v>1784</v>
      </c>
      <c r="Z337" s="81">
        <v>1847</v>
      </c>
      <c r="AA337" s="81">
        <v>1510</v>
      </c>
      <c r="AB337" s="81">
        <v>3931</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2122</v>
      </c>
      <c r="B338" s="80">
        <v>296</v>
      </c>
      <c r="C338" s="80">
        <v>7</v>
      </c>
      <c r="D338" s="80">
        <v>18</v>
      </c>
      <c r="E338" s="80">
        <v>2010</v>
      </c>
      <c r="F338" s="80" t="s">
        <v>86</v>
      </c>
      <c r="G338" s="80" t="s">
        <v>2115</v>
      </c>
      <c r="H338" s="80" t="s">
        <v>2116</v>
      </c>
      <c r="I338" s="177"/>
      <c r="J338" s="81">
        <v>8.9302612335805005</v>
      </c>
      <c r="K338" s="81">
        <v>0.52936747565841424</v>
      </c>
      <c r="L338" s="81">
        <v>4.2539222576597169</v>
      </c>
      <c r="M338" s="81">
        <v>4.2452153834241582</v>
      </c>
      <c r="N338" s="81">
        <v>4.2573661541188894</v>
      </c>
      <c r="O338" s="81">
        <v>3.6564223555906383</v>
      </c>
      <c r="P338" s="81">
        <v>7.5263720890220895</v>
      </c>
      <c r="Q338" s="81">
        <v>0.23442142710567795</v>
      </c>
      <c r="R338" s="81">
        <v>0</v>
      </c>
      <c r="S338" s="81">
        <v>0</v>
      </c>
      <c r="T338" s="82"/>
      <c r="U338" s="81">
        <v>238826</v>
      </c>
      <c r="V338" s="81">
        <v>208</v>
      </c>
      <c r="W338" s="81">
        <v>84</v>
      </c>
      <c r="X338" s="81">
        <v>1054</v>
      </c>
      <c r="Y338" s="81">
        <v>1777</v>
      </c>
      <c r="Z338" s="81">
        <v>1857</v>
      </c>
      <c r="AA338" s="81">
        <v>1477</v>
      </c>
      <c r="AB338" s="81">
        <v>3853</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2123</v>
      </c>
      <c r="B339" s="80">
        <v>297</v>
      </c>
      <c r="C339" s="80">
        <v>8</v>
      </c>
      <c r="D339" s="80">
        <v>18</v>
      </c>
      <c r="E339" s="80">
        <v>2011</v>
      </c>
      <c r="F339" s="80" t="s">
        <v>87</v>
      </c>
      <c r="G339" s="80" t="s">
        <v>2115</v>
      </c>
      <c r="H339" s="80" t="s">
        <v>2116</v>
      </c>
      <c r="I339" s="177"/>
      <c r="J339" s="81">
        <v>4.555595347333778</v>
      </c>
      <c r="K339" s="81">
        <v>0.77091472762009716</v>
      </c>
      <c r="L339" s="81">
        <v>4.0959748104336384</v>
      </c>
      <c r="M339" s="81">
        <v>5.953152276166394</v>
      </c>
      <c r="N339" s="81">
        <v>5.7483891596313175</v>
      </c>
      <c r="O339" s="81">
        <v>3.5979468882838987</v>
      </c>
      <c r="P339" s="81">
        <v>7.0960880313059764</v>
      </c>
      <c r="Q339" s="81">
        <v>0.26688813487746671</v>
      </c>
      <c r="R339" s="81">
        <v>0</v>
      </c>
      <c r="S339" s="81">
        <v>0</v>
      </c>
      <c r="T339" s="82"/>
      <c r="U339" s="81">
        <v>114948</v>
      </c>
      <c r="V339" s="81">
        <v>208</v>
      </c>
      <c r="W339" s="81">
        <v>84</v>
      </c>
      <c r="X339" s="81">
        <v>1054</v>
      </c>
      <c r="Y339" s="81">
        <v>1766</v>
      </c>
      <c r="Z339" s="81">
        <v>1867</v>
      </c>
      <c r="AA339" s="81">
        <v>1434</v>
      </c>
      <c r="AB339" s="81">
        <v>3803</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2124</v>
      </c>
      <c r="B340" s="80">
        <v>298</v>
      </c>
      <c r="C340" s="80">
        <v>9</v>
      </c>
      <c r="D340" s="80">
        <v>18</v>
      </c>
      <c r="E340" s="80">
        <v>2012</v>
      </c>
      <c r="F340" s="80" t="s">
        <v>88</v>
      </c>
      <c r="G340" s="80" t="s">
        <v>2115</v>
      </c>
      <c r="H340" s="80" t="s">
        <v>2116</v>
      </c>
      <c r="I340" s="177"/>
      <c r="J340" s="81">
        <v>11.248246816032506</v>
      </c>
      <c r="K340" s="81">
        <v>0.9309026014326125</v>
      </c>
      <c r="L340" s="81">
        <v>4.0047297777791027</v>
      </c>
      <c r="M340" s="81">
        <v>6.079241260296655</v>
      </c>
      <c r="N340" s="81">
        <v>7.0947378717351617</v>
      </c>
      <c r="O340" s="81">
        <v>3.567721990501151</v>
      </c>
      <c r="P340" s="81">
        <v>7.0269766383256265</v>
      </c>
      <c r="Q340" s="81">
        <v>0.28592648508756513</v>
      </c>
      <c r="R340" s="81">
        <v>0</v>
      </c>
      <c r="S340" s="81">
        <v>0</v>
      </c>
      <c r="T340" s="82"/>
      <c r="U340" s="81">
        <v>275112</v>
      </c>
      <c r="V340" s="81">
        <v>208</v>
      </c>
      <c r="W340" s="81">
        <v>84</v>
      </c>
      <c r="X340" s="81">
        <v>1054</v>
      </c>
      <c r="Y340" s="81">
        <v>1764</v>
      </c>
      <c r="Z340" s="81">
        <v>1866</v>
      </c>
      <c r="AA340" s="81">
        <v>1412</v>
      </c>
      <c r="AB340" s="81">
        <v>3750</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2125</v>
      </c>
      <c r="B341" s="80">
        <v>299</v>
      </c>
      <c r="C341" s="80">
        <v>10</v>
      </c>
      <c r="D341" s="80">
        <v>18</v>
      </c>
      <c r="E341" s="80">
        <v>2013</v>
      </c>
      <c r="F341" s="80" t="s">
        <v>89</v>
      </c>
      <c r="G341" s="80" t="s">
        <v>2115</v>
      </c>
      <c r="H341" s="80" t="s">
        <v>2116</v>
      </c>
      <c r="I341" s="177"/>
      <c r="J341" s="81">
        <v>11.955782932379194</v>
      </c>
      <c r="K341" s="81">
        <v>0.93769908213531106</v>
      </c>
      <c r="L341" s="81">
        <v>4.125248195111296</v>
      </c>
      <c r="M341" s="81">
        <v>6.3009820515059944</v>
      </c>
      <c r="N341" s="81">
        <v>7.2890384970953548</v>
      </c>
      <c r="O341" s="81">
        <v>3.4774662424658356</v>
      </c>
      <c r="P341" s="81">
        <v>6.8936018924105804</v>
      </c>
      <c r="Q341" s="81">
        <v>0.28807454700921892</v>
      </c>
      <c r="R341" s="81">
        <v>0</v>
      </c>
      <c r="S341" s="81">
        <v>0</v>
      </c>
      <c r="T341" s="82"/>
      <c r="U341" s="81">
        <v>310199</v>
      </c>
      <c r="V341" s="81">
        <v>208</v>
      </c>
      <c r="W341" s="81">
        <v>84</v>
      </c>
      <c r="X341" s="81">
        <v>1054</v>
      </c>
      <c r="Y341" s="81">
        <v>1773</v>
      </c>
      <c r="Z341" s="81">
        <v>1900</v>
      </c>
      <c r="AA341" s="81">
        <v>1380</v>
      </c>
      <c r="AB341" s="81">
        <v>3724</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2126</v>
      </c>
      <c r="B342" s="80">
        <v>300</v>
      </c>
      <c r="C342" s="80">
        <v>11</v>
      </c>
      <c r="D342" s="80">
        <v>18</v>
      </c>
      <c r="E342" s="80">
        <v>2014</v>
      </c>
      <c r="F342" s="80" t="s">
        <v>90</v>
      </c>
      <c r="G342" s="80" t="s">
        <v>2115</v>
      </c>
      <c r="H342" s="80" t="s">
        <v>2116</v>
      </c>
      <c r="I342" s="177"/>
      <c r="J342" s="81">
        <v>12.249563347192337</v>
      </c>
      <c r="K342" s="81">
        <v>0.79735336456482098</v>
      </c>
      <c r="L342" s="81">
        <v>1.0725880487618042</v>
      </c>
      <c r="M342" s="81">
        <v>5.8666748156140223</v>
      </c>
      <c r="N342" s="81">
        <v>7.2208320600990348</v>
      </c>
      <c r="O342" s="81">
        <v>3.3087258802136499</v>
      </c>
      <c r="P342" s="81">
        <v>6.949541480907941</v>
      </c>
      <c r="Q342" s="81">
        <v>0.27238665065395157</v>
      </c>
      <c r="R342" s="81">
        <v>0</v>
      </c>
      <c r="S342" s="81">
        <v>0</v>
      </c>
      <c r="T342" s="82"/>
      <c r="U342" s="81">
        <v>342666</v>
      </c>
      <c r="V342" s="81">
        <v>201</v>
      </c>
      <c r="W342" s="81">
        <v>20</v>
      </c>
      <c r="X342" s="81">
        <v>1002</v>
      </c>
      <c r="Y342" s="81">
        <v>1761</v>
      </c>
      <c r="Z342" s="81">
        <v>1904</v>
      </c>
      <c r="AA342" s="81">
        <v>1384</v>
      </c>
      <c r="AB342" s="81">
        <v>3670</v>
      </c>
      <c r="AC342" s="81">
        <v>0</v>
      </c>
      <c r="AD342" s="81">
        <v>0</v>
      </c>
      <c r="AE342" s="82"/>
      <c r="AF342" s="81">
        <v>4150165.058761389</v>
      </c>
      <c r="AG342" s="81">
        <v>523882.44032285438</v>
      </c>
      <c r="AH342" s="81">
        <v>157878.02453603628</v>
      </c>
      <c r="AI342" s="81">
        <v>5805972.4754875414</v>
      </c>
      <c r="AJ342" s="81">
        <v>8943659.3428509831</v>
      </c>
      <c r="AK342" s="81">
        <v>0</v>
      </c>
      <c r="AL342" s="81">
        <v>0</v>
      </c>
      <c r="AM342" s="81">
        <v>503836.15840106917</v>
      </c>
      <c r="AN342" s="81">
        <v>0</v>
      </c>
      <c r="AO342" s="81">
        <v>0</v>
      </c>
      <c r="AP342" s="82"/>
      <c r="AQ342" s="81">
        <v>155</v>
      </c>
      <c r="AR342" s="81">
        <v>25</v>
      </c>
      <c r="AS342" s="81">
        <v>1</v>
      </c>
      <c r="AT342" s="81">
        <v>1</v>
      </c>
      <c r="AU342" s="81">
        <v>0</v>
      </c>
      <c r="AV342" s="81">
        <v>0</v>
      </c>
      <c r="AW342" s="81" t="s">
        <v>564</v>
      </c>
      <c r="AX342" s="82"/>
      <c r="AY342" s="81">
        <v>657.63599999999997</v>
      </c>
      <c r="AZ342" s="81">
        <v>1012.4159999999999</v>
      </c>
      <c r="BA342" s="81">
        <v>1200</v>
      </c>
      <c r="BB342" s="81">
        <v>53</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2127</v>
      </c>
      <c r="B343" s="80">
        <v>301</v>
      </c>
      <c r="C343" s="80">
        <v>12</v>
      </c>
      <c r="D343" s="80">
        <v>18</v>
      </c>
      <c r="E343" s="80">
        <v>2015</v>
      </c>
      <c r="F343" s="80" t="s">
        <v>91</v>
      </c>
      <c r="G343" s="80" t="s">
        <v>2115</v>
      </c>
      <c r="H343" s="80" t="s">
        <v>2116</v>
      </c>
      <c r="I343" s="177"/>
      <c r="J343" s="81">
        <v>11.978585091051364</v>
      </c>
      <c r="K343" s="81">
        <v>0.88517005030911144</v>
      </c>
      <c r="L343" s="81">
        <v>1.2781364771963926</v>
      </c>
      <c r="M343" s="81">
        <v>5.6096785958578046</v>
      </c>
      <c r="N343" s="81">
        <v>6.2701796334039459</v>
      </c>
      <c r="O343" s="81">
        <v>3.2874784689712961</v>
      </c>
      <c r="P343" s="81">
        <v>6.8293770997925254</v>
      </c>
      <c r="Q343" s="81">
        <v>0.26716161124473708</v>
      </c>
      <c r="R343" s="81">
        <v>0</v>
      </c>
      <c r="S343" s="81">
        <v>0</v>
      </c>
      <c r="T343" s="82"/>
      <c r="U343" s="81">
        <v>345939</v>
      </c>
      <c r="V343" s="81">
        <v>201</v>
      </c>
      <c r="W343" s="81">
        <v>20</v>
      </c>
      <c r="X343" s="81">
        <v>1002</v>
      </c>
      <c r="Y343" s="81">
        <v>1809</v>
      </c>
      <c r="Z343" s="81">
        <v>1910</v>
      </c>
      <c r="AA343" s="81">
        <v>1359</v>
      </c>
      <c r="AB343" s="81">
        <v>3677</v>
      </c>
      <c r="AC343" s="81">
        <v>0</v>
      </c>
      <c r="AD343" s="81">
        <v>0</v>
      </c>
      <c r="AE343" s="82"/>
      <c r="AF343" s="81">
        <v>3928275.7956850431</v>
      </c>
      <c r="AG343" s="81">
        <v>702741.95358371222</v>
      </c>
      <c r="AH343" s="81">
        <v>156661.08860226182</v>
      </c>
      <c r="AI343" s="81">
        <v>6223090.5579124298</v>
      </c>
      <c r="AJ343" s="81">
        <v>8056473.8226065878</v>
      </c>
      <c r="AK343" s="81">
        <v>0</v>
      </c>
      <c r="AL343" s="81">
        <v>0</v>
      </c>
      <c r="AM343" s="81">
        <v>503917.42556512408</v>
      </c>
      <c r="AN343" s="81">
        <v>0</v>
      </c>
      <c r="AO343" s="81">
        <v>0</v>
      </c>
      <c r="AP343" s="82"/>
      <c r="AQ343" s="81">
        <v>160</v>
      </c>
      <c r="AR343" s="81">
        <v>25</v>
      </c>
      <c r="AS343" s="81">
        <v>1</v>
      </c>
      <c r="AT343" s="81">
        <v>1</v>
      </c>
      <c r="AU343" s="81">
        <v>0</v>
      </c>
      <c r="AV343" s="81">
        <v>0</v>
      </c>
      <c r="AW343" s="81" t="s">
        <v>564</v>
      </c>
      <c r="AX343" s="82"/>
      <c r="AY343" s="81">
        <v>682.03600000000006</v>
      </c>
      <c r="AZ343" s="81">
        <v>1012.4159999999999</v>
      </c>
      <c r="BA343" s="81">
        <v>1200</v>
      </c>
      <c r="BB343" s="81">
        <v>53</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2128</v>
      </c>
      <c r="B344" s="80">
        <v>302</v>
      </c>
      <c r="C344" s="80">
        <v>13</v>
      </c>
      <c r="D344" s="80">
        <v>18</v>
      </c>
      <c r="E344" s="80">
        <v>2016</v>
      </c>
      <c r="F344" s="80" t="s">
        <v>92</v>
      </c>
      <c r="G344" s="80" t="s">
        <v>2115</v>
      </c>
      <c r="H344" s="80" t="s">
        <v>2116</v>
      </c>
      <c r="I344" s="177"/>
      <c r="J344" s="81">
        <v>12.476145922136984</v>
      </c>
      <c r="K344" s="81">
        <v>0.7611146646923973</v>
      </c>
      <c r="L344" s="81">
        <v>1.2265923961465595</v>
      </c>
      <c r="M344" s="81">
        <v>4.0824319462560634</v>
      </c>
      <c r="N344" s="81">
        <v>4.6280218197888834</v>
      </c>
      <c r="O344" s="81">
        <v>3.2356551072277195</v>
      </c>
      <c r="P344" s="81">
        <v>6.656449049663185</v>
      </c>
      <c r="Q344" s="81">
        <v>0.25702994935090284</v>
      </c>
      <c r="R344" s="81">
        <v>0</v>
      </c>
      <c r="S344" s="81">
        <v>0</v>
      </c>
      <c r="T344" s="82"/>
      <c r="U344" s="81">
        <v>381155</v>
      </c>
      <c r="V344" s="81">
        <v>201</v>
      </c>
      <c r="W344" s="81">
        <v>20</v>
      </c>
      <c r="X344" s="81">
        <v>1002</v>
      </c>
      <c r="Y344" s="81">
        <v>1807</v>
      </c>
      <c r="Z344" s="81">
        <v>1903</v>
      </c>
      <c r="AA344" s="81">
        <v>1370</v>
      </c>
      <c r="AB344" s="81">
        <v>3639</v>
      </c>
      <c r="AC344" s="81">
        <v>0</v>
      </c>
      <c r="AD344" s="81">
        <v>0</v>
      </c>
      <c r="AE344" s="82"/>
      <c r="AF344" s="81">
        <v>4542932.5911601596</v>
      </c>
      <c r="AG344" s="81">
        <v>691297.75128112943</v>
      </c>
      <c r="AH344" s="81">
        <v>135102.8921670886</v>
      </c>
      <c r="AI344" s="81">
        <v>5872178.2359335441</v>
      </c>
      <c r="AJ344" s="81">
        <v>7404538.4266923023</v>
      </c>
      <c r="AK344" s="81">
        <v>0</v>
      </c>
      <c r="AL344" s="81">
        <v>0</v>
      </c>
      <c r="AM344" s="81">
        <v>499097.13346139417</v>
      </c>
      <c r="AN344" s="81">
        <v>0</v>
      </c>
      <c r="AO344" s="81">
        <v>0</v>
      </c>
      <c r="AP344" s="82"/>
      <c r="AQ344" s="81">
        <v>165</v>
      </c>
      <c r="AR344" s="81">
        <v>25</v>
      </c>
      <c r="AS344" s="81">
        <v>1</v>
      </c>
      <c r="AT344" s="81">
        <v>1</v>
      </c>
      <c r="AU344" s="81">
        <v>0</v>
      </c>
      <c r="AV344" s="81">
        <v>0</v>
      </c>
      <c r="AW344" s="81" t="s">
        <v>564</v>
      </c>
      <c r="AX344" s="82"/>
      <c r="AY344" s="81">
        <v>707.93600000000004</v>
      </c>
      <c r="AZ344" s="81">
        <v>1012.4160000000001</v>
      </c>
      <c r="BA344" s="81">
        <v>1200</v>
      </c>
      <c r="BB344" s="81">
        <v>53</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2129</v>
      </c>
      <c r="B345" s="80">
        <v>303</v>
      </c>
      <c r="C345" s="80">
        <v>14</v>
      </c>
      <c r="D345" s="80">
        <v>18</v>
      </c>
      <c r="E345" s="80">
        <v>2017</v>
      </c>
      <c r="F345" s="80" t="s">
        <v>71</v>
      </c>
      <c r="G345" s="80" t="s">
        <v>2115</v>
      </c>
      <c r="H345" s="80" t="s">
        <v>2116</v>
      </c>
      <c r="I345" s="177"/>
      <c r="J345" s="81">
        <v>12.76768617340684</v>
      </c>
      <c r="K345" s="81">
        <v>0.7945517563390917</v>
      </c>
      <c r="L345" s="81">
        <v>1.1643330563548504</v>
      </c>
      <c r="M345" s="81">
        <v>3.8899776330681588</v>
      </c>
      <c r="N345" s="81">
        <v>5.6844332380912581</v>
      </c>
      <c r="O345" s="81">
        <v>3.1761667376473208</v>
      </c>
      <c r="P345" s="81">
        <v>6.5660033852096706</v>
      </c>
      <c r="Q345" s="81">
        <v>0.24677028048086974</v>
      </c>
      <c r="R345" s="81">
        <v>0</v>
      </c>
      <c r="S345" s="81">
        <v>0</v>
      </c>
      <c r="T345" s="82"/>
      <c r="U345" s="81">
        <v>401823</v>
      </c>
      <c r="V345" s="81">
        <v>201</v>
      </c>
      <c r="W345" s="81">
        <v>20</v>
      </c>
      <c r="X345" s="81">
        <v>1002</v>
      </c>
      <c r="Y345" s="81">
        <v>1817</v>
      </c>
      <c r="Z345" s="81">
        <v>1899</v>
      </c>
      <c r="AA345" s="81">
        <v>1360</v>
      </c>
      <c r="AB345" s="81">
        <v>3613</v>
      </c>
      <c r="AC345" s="81">
        <v>0</v>
      </c>
      <c r="AD345" s="81">
        <v>0</v>
      </c>
      <c r="AE345" s="82"/>
      <c r="AF345" s="81">
        <v>4778906.3224382158</v>
      </c>
      <c r="AG345" s="81">
        <v>705573.554431987</v>
      </c>
      <c r="AH345" s="81">
        <v>166348.4767444602</v>
      </c>
      <c r="AI345" s="81">
        <v>5743259.8513859911</v>
      </c>
      <c r="AJ345" s="81">
        <v>8451302.3871599454</v>
      </c>
      <c r="AK345" s="81">
        <v>0</v>
      </c>
      <c r="AL345" s="81">
        <v>0</v>
      </c>
      <c r="AM345" s="81">
        <v>496306.54529982532</v>
      </c>
      <c r="AN345" s="81">
        <v>0</v>
      </c>
      <c r="AO345" s="81">
        <v>0</v>
      </c>
      <c r="AP345" s="82"/>
      <c r="AQ345" s="81">
        <v>170</v>
      </c>
      <c r="AR345" s="81">
        <v>25</v>
      </c>
      <c r="AS345" s="81">
        <v>1</v>
      </c>
      <c r="AT345" s="81">
        <v>1</v>
      </c>
      <c r="AU345" s="81">
        <v>0</v>
      </c>
      <c r="AV345" s="81">
        <v>0</v>
      </c>
      <c r="AW345" s="81" t="s">
        <v>564</v>
      </c>
      <c r="AX345" s="82"/>
      <c r="AY345" s="81">
        <v>739.53600000000006</v>
      </c>
      <c r="AZ345" s="81">
        <v>1012.4160000000001</v>
      </c>
      <c r="BA345" s="81">
        <v>1200</v>
      </c>
      <c r="BB345" s="81">
        <v>53</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2130</v>
      </c>
      <c r="B346" s="80">
        <v>304</v>
      </c>
      <c r="C346" s="80">
        <v>15</v>
      </c>
      <c r="D346" s="80">
        <v>18</v>
      </c>
      <c r="E346" s="80">
        <v>2018</v>
      </c>
      <c r="F346" s="80" t="s">
        <v>93</v>
      </c>
      <c r="G346" s="80" t="s">
        <v>2115</v>
      </c>
      <c r="H346" s="80" t="s">
        <v>2116</v>
      </c>
      <c r="I346" s="177"/>
      <c r="J346" s="81">
        <v>12.088590059554608</v>
      </c>
      <c r="K346" s="81">
        <v>0.79743732386941268</v>
      </c>
      <c r="L346" s="81">
        <v>1.0388036142170596</v>
      </c>
      <c r="M346" s="81">
        <v>3.744855902272298</v>
      </c>
      <c r="N346" s="81">
        <v>4.3000072673386622</v>
      </c>
      <c r="O346" s="81">
        <v>3.1066467555462092</v>
      </c>
      <c r="P346" s="81">
        <v>6.4002662404906552</v>
      </c>
      <c r="Q346" s="81">
        <v>0.22449041772195086</v>
      </c>
      <c r="R346" s="81">
        <v>0</v>
      </c>
      <c r="S346" s="81">
        <v>0</v>
      </c>
      <c r="T346" s="82"/>
      <c r="U346" s="81">
        <v>385776</v>
      </c>
      <c r="V346" s="81">
        <v>201</v>
      </c>
      <c r="W346" s="81">
        <v>20</v>
      </c>
      <c r="X346" s="81">
        <v>1002</v>
      </c>
      <c r="Y346" s="81">
        <v>1799</v>
      </c>
      <c r="Z346" s="81">
        <v>1893</v>
      </c>
      <c r="AA346" s="81">
        <v>1339</v>
      </c>
      <c r="AB346" s="81">
        <v>3542</v>
      </c>
      <c r="AC346" s="81">
        <v>0</v>
      </c>
      <c r="AD346" s="81">
        <v>0</v>
      </c>
      <c r="AE346" s="82"/>
      <c r="AF346" s="81">
        <v>4551004.4298692886</v>
      </c>
      <c r="AG346" s="81">
        <v>714605.86931992113</v>
      </c>
      <c r="AH346" s="81">
        <v>150535.21214744219</v>
      </c>
      <c r="AI346" s="81">
        <v>5419327.6728463266</v>
      </c>
      <c r="AJ346" s="81">
        <v>6705943.0837040069</v>
      </c>
      <c r="AK346" s="81">
        <v>0</v>
      </c>
      <c r="AL346" s="81">
        <v>0</v>
      </c>
      <c r="AM346" s="81">
        <v>487560.23414066032</v>
      </c>
      <c r="AN346" s="81">
        <v>0</v>
      </c>
      <c r="AO346" s="81">
        <v>0</v>
      </c>
      <c r="AP346" s="82"/>
      <c r="AQ346" s="81">
        <v>176</v>
      </c>
      <c r="AR346" s="81">
        <v>25</v>
      </c>
      <c r="AS346" s="81">
        <v>1</v>
      </c>
      <c r="AT346" s="81">
        <v>1</v>
      </c>
      <c r="AU346" s="81">
        <v>0</v>
      </c>
      <c r="AV346" s="81">
        <v>0</v>
      </c>
      <c r="AW346" s="81" t="s">
        <v>564</v>
      </c>
      <c r="AX346" s="82"/>
      <c r="AY346" s="81">
        <v>764.53600000000029</v>
      </c>
      <c r="AZ346" s="81">
        <v>762.61599999999999</v>
      </c>
      <c r="BA346" s="81">
        <v>1200</v>
      </c>
      <c r="BB346" s="81">
        <v>53</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2131</v>
      </c>
      <c r="B347" s="80">
        <v>305</v>
      </c>
      <c r="C347" s="80">
        <v>16</v>
      </c>
      <c r="D347" s="80">
        <v>18</v>
      </c>
      <c r="E347" s="80">
        <v>2019</v>
      </c>
      <c r="F347" s="80" t="s">
        <v>73</v>
      </c>
      <c r="G347" s="80" t="s">
        <v>2115</v>
      </c>
      <c r="H347" s="80" t="s">
        <v>2116</v>
      </c>
      <c r="I347" s="177"/>
      <c r="J347" s="81">
        <v>11.649330114417642</v>
      </c>
      <c r="K347" s="81">
        <v>0.60583577733842153</v>
      </c>
      <c r="L347" s="81">
        <v>1.0312645636871145</v>
      </c>
      <c r="M347" s="81">
        <v>3.1195339958786721</v>
      </c>
      <c r="N347" s="81">
        <v>3.0523309430024317</v>
      </c>
      <c r="O347" s="81">
        <v>3.0028661934178547</v>
      </c>
      <c r="P347" s="81">
        <v>6.2751564590950188</v>
      </c>
      <c r="Q347" s="81">
        <v>0.214129501025147</v>
      </c>
      <c r="R347" s="81">
        <v>0</v>
      </c>
      <c r="S347" s="81">
        <v>0</v>
      </c>
      <c r="T347" s="82"/>
      <c r="U347" s="81">
        <v>397603</v>
      </c>
      <c r="V347" s="81">
        <v>201</v>
      </c>
      <c r="W347" s="81">
        <v>20</v>
      </c>
      <c r="X347" s="81">
        <v>1002</v>
      </c>
      <c r="Y347" s="81">
        <v>1782</v>
      </c>
      <c r="Z347" s="81">
        <v>1880</v>
      </c>
      <c r="AA347" s="81">
        <v>1303</v>
      </c>
      <c r="AB347" s="81">
        <v>3470</v>
      </c>
      <c r="AC347" s="81">
        <v>0</v>
      </c>
      <c r="AD347" s="81">
        <v>0</v>
      </c>
      <c r="AE347" s="82"/>
      <c r="AF347" s="81">
        <v>4339273.7304361453</v>
      </c>
      <c r="AG347" s="81">
        <v>492135.08313898358</v>
      </c>
      <c r="AH347" s="81">
        <v>166934.07766923879</v>
      </c>
      <c r="AI347" s="81">
        <v>5635989.4420648869</v>
      </c>
      <c r="AJ347" s="81">
        <v>5762021.5442227982</v>
      </c>
      <c r="AK347" s="81">
        <v>0</v>
      </c>
      <c r="AL347" s="81">
        <v>0</v>
      </c>
      <c r="AM347" s="81">
        <v>472587.8778539857</v>
      </c>
      <c r="AN347" s="81">
        <v>0</v>
      </c>
      <c r="AO347" s="81">
        <v>0</v>
      </c>
      <c r="AP347" s="82"/>
      <c r="AQ347" s="81">
        <v>180</v>
      </c>
      <c r="AR347" s="81">
        <v>25</v>
      </c>
      <c r="AS347" s="81">
        <v>1</v>
      </c>
      <c r="AT347" s="81">
        <v>1</v>
      </c>
      <c r="AU347" s="81">
        <v>0</v>
      </c>
      <c r="AV347" s="81">
        <v>0</v>
      </c>
      <c r="AW347" s="81" t="s">
        <v>564</v>
      </c>
      <c r="AX347" s="82"/>
      <c r="AY347" s="81">
        <v>790.64200000000005</v>
      </c>
      <c r="AZ347" s="81">
        <v>762.41599999999994</v>
      </c>
      <c r="BA347" s="81">
        <v>1200</v>
      </c>
      <c r="BB347" s="81">
        <v>53</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2132</v>
      </c>
      <c r="B348" s="80">
        <v>306</v>
      </c>
      <c r="C348" s="80">
        <v>17</v>
      </c>
      <c r="D348" s="80">
        <v>18</v>
      </c>
      <c r="E348" s="80">
        <v>2020</v>
      </c>
      <c r="F348" s="80" t="s">
        <v>218</v>
      </c>
      <c r="G348" s="80" t="s">
        <v>2115</v>
      </c>
      <c r="H348" s="80" t="s">
        <v>2116</v>
      </c>
      <c r="I348" s="177"/>
      <c r="J348" s="81">
        <v>12.61290011763672</v>
      </c>
      <c r="K348" s="81">
        <v>0.71478655022147042</v>
      </c>
      <c r="L348" s="81">
        <v>2.0071107729616986</v>
      </c>
      <c r="M348" s="81">
        <v>4.0475781644822799</v>
      </c>
      <c r="N348" s="81">
        <v>5.4377175229467491</v>
      </c>
      <c r="O348" s="81">
        <v>2.5847543774902091</v>
      </c>
      <c r="P348" s="81">
        <v>5.8687439000890151</v>
      </c>
      <c r="Q348" s="81">
        <v>0.20071063426168215</v>
      </c>
      <c r="R348" s="81">
        <v>0</v>
      </c>
      <c r="S348" s="81">
        <v>0</v>
      </c>
      <c r="T348" s="82"/>
      <c r="U348" s="81">
        <v>404452</v>
      </c>
      <c r="V348" s="81">
        <v>175</v>
      </c>
      <c r="W348" s="81">
        <v>34</v>
      </c>
      <c r="X348" s="81">
        <v>952</v>
      </c>
      <c r="Y348" s="81">
        <v>1776</v>
      </c>
      <c r="Z348" s="81">
        <v>1847</v>
      </c>
      <c r="AA348" s="81">
        <v>1324</v>
      </c>
      <c r="AB348" s="81">
        <v>3404</v>
      </c>
      <c r="AC348" s="81">
        <v>0</v>
      </c>
      <c r="AD348" s="81">
        <v>0</v>
      </c>
      <c r="AE348" s="82"/>
      <c r="AF348" s="81">
        <v>4227358.1290038899</v>
      </c>
      <c r="AG348" s="81">
        <v>600808.16238354018</v>
      </c>
      <c r="AH348" s="81">
        <v>344912.99534186471</v>
      </c>
      <c r="AI348" s="81">
        <v>5672642.5943720406</v>
      </c>
      <c r="AJ348" s="81">
        <v>7981167.4922865015</v>
      </c>
      <c r="AK348" s="81"/>
      <c r="AL348" s="81"/>
      <c r="AM348" s="81">
        <v>444259.81922879745</v>
      </c>
      <c r="AN348" s="81"/>
      <c r="AO348" s="81"/>
      <c r="AP348" s="82"/>
      <c r="AQ348" s="81">
        <v>186</v>
      </c>
      <c r="AR348" s="81">
        <v>25</v>
      </c>
      <c r="AS348" s="81">
        <v>1</v>
      </c>
      <c r="AT348" s="81">
        <v>1</v>
      </c>
      <c r="AU348" s="81">
        <v>0</v>
      </c>
      <c r="AV348" s="81">
        <v>0</v>
      </c>
      <c r="AW348" s="81">
        <v>1</v>
      </c>
      <c r="AX348" s="82"/>
      <c r="AY348" s="81">
        <v>816.34200000000033</v>
      </c>
      <c r="AZ348" s="81">
        <v>762.41600000000017</v>
      </c>
      <c r="BA348" s="81">
        <v>1200</v>
      </c>
      <c r="BB348" s="81">
        <v>53</v>
      </c>
      <c r="BC348" s="81">
        <v>0</v>
      </c>
      <c r="BD348" s="81">
        <v>0</v>
      </c>
      <c r="BE348" s="81">
        <v>1200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2133</v>
      </c>
      <c r="B349" s="80">
        <v>306</v>
      </c>
      <c r="C349" s="80">
        <v>18</v>
      </c>
      <c r="D349" s="80">
        <v>18</v>
      </c>
      <c r="E349" s="80">
        <v>2021</v>
      </c>
      <c r="F349" s="80" t="s">
        <v>75</v>
      </c>
      <c r="G349" s="174" t="s">
        <v>2115</v>
      </c>
      <c r="H349" s="80" t="s">
        <v>2116</v>
      </c>
      <c r="I349" s="177"/>
      <c r="J349" s="81">
        <v>10.76622761047466</v>
      </c>
      <c r="K349" s="81">
        <v>0.73004395656467425</v>
      </c>
      <c r="L349" s="81">
        <v>1.9528860121744254</v>
      </c>
      <c r="M349" s="81">
        <v>3.8861337058038257</v>
      </c>
      <c r="N349" s="81">
        <v>4.0847222377933949</v>
      </c>
      <c r="O349" s="81">
        <v>2.5129554173084303</v>
      </c>
      <c r="P349" s="81">
        <v>6.0497835345799995</v>
      </c>
      <c r="Q349" s="81">
        <v>0.1994794072366245</v>
      </c>
      <c r="R349" s="81">
        <v>0</v>
      </c>
      <c r="S349" s="81">
        <v>0</v>
      </c>
      <c r="T349" s="82"/>
      <c r="U349" s="81">
        <v>382466</v>
      </c>
      <c r="V349" s="81">
        <v>175</v>
      </c>
      <c r="W349" s="81">
        <v>34</v>
      </c>
      <c r="X349" s="81">
        <v>952</v>
      </c>
      <c r="Y349" s="81">
        <v>1758</v>
      </c>
      <c r="Z349" s="81">
        <v>1849</v>
      </c>
      <c r="AA349" s="81">
        <v>1331</v>
      </c>
      <c r="AB349" s="81">
        <v>3343</v>
      </c>
      <c r="AC349" s="81">
        <v>0</v>
      </c>
      <c r="AD349" s="81">
        <v>0</v>
      </c>
      <c r="AE349" s="82"/>
      <c r="AF349" s="81">
        <v>3535757.5347015057</v>
      </c>
      <c r="AG349" s="81">
        <v>642099.78023737168</v>
      </c>
      <c r="AH349" s="81">
        <v>332028.90104515332</v>
      </c>
      <c r="AI349" s="81">
        <v>6014314.5927033834</v>
      </c>
      <c r="AJ349" s="81">
        <v>6384664.3952516783</v>
      </c>
      <c r="AK349" s="81">
        <v>0</v>
      </c>
      <c r="AL349" s="81">
        <v>0</v>
      </c>
      <c r="AM349" s="81">
        <v>438815.17694148514</v>
      </c>
      <c r="AN349" s="81">
        <v>0</v>
      </c>
      <c r="AO349" s="81">
        <v>0</v>
      </c>
      <c r="AP349" s="82"/>
      <c r="AQ349" s="81">
        <v>192</v>
      </c>
      <c r="AR349" s="81">
        <v>25</v>
      </c>
      <c r="AS349" s="81">
        <v>1</v>
      </c>
      <c r="AT349" s="81">
        <v>2</v>
      </c>
      <c r="AU349" s="81">
        <v>0</v>
      </c>
      <c r="AV349" s="81">
        <v>0</v>
      </c>
      <c r="AW349" s="81"/>
      <c r="AX349" s="82"/>
      <c r="AY349" s="81">
        <v>842.94200000000023</v>
      </c>
      <c r="AZ349" s="81">
        <v>762.41600000000017</v>
      </c>
      <c r="BA349" s="81">
        <v>1200</v>
      </c>
      <c r="BB349" s="81">
        <v>56.4</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2134</v>
      </c>
      <c r="B350" s="80">
        <v>306</v>
      </c>
      <c r="C350" s="80">
        <v>19</v>
      </c>
      <c r="D350" s="80">
        <v>18</v>
      </c>
      <c r="E350" s="80">
        <v>2022</v>
      </c>
      <c r="F350" s="80" t="s">
        <v>568</v>
      </c>
      <c r="G350" s="174" t="s">
        <v>2115</v>
      </c>
      <c r="H350" s="80" t="s">
        <v>2116</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195</v>
      </c>
      <c r="AR350" s="81">
        <v>25</v>
      </c>
      <c r="AS350" s="81">
        <v>1</v>
      </c>
      <c r="AT350" s="81">
        <v>2</v>
      </c>
      <c r="AU350" s="81">
        <v>0</v>
      </c>
      <c r="AV350" s="81">
        <v>0</v>
      </c>
      <c r="AW350" s="81"/>
      <c r="AX350" s="82"/>
      <c r="AY350" s="81">
        <v>863.19200000000023</v>
      </c>
      <c r="AZ350" s="81">
        <v>762.41600000000017</v>
      </c>
      <c r="BA350" s="81">
        <v>1200</v>
      </c>
      <c r="BB350" s="81">
        <v>56.4</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2135</v>
      </c>
      <c r="B351" s="80">
        <v>273</v>
      </c>
      <c r="C351" s="80">
        <v>1</v>
      </c>
      <c r="D351" s="80">
        <v>17</v>
      </c>
      <c r="E351" s="80">
        <v>1990</v>
      </c>
      <c r="F351" s="80" t="s">
        <v>562</v>
      </c>
      <c r="G351" s="80" t="s">
        <v>2136</v>
      </c>
      <c r="H351" s="80" t="s">
        <v>2137</v>
      </c>
      <c r="I351" s="177"/>
      <c r="J351" s="81">
        <v>1.4644645246509143</v>
      </c>
      <c r="K351" s="81">
        <v>0.91899736257916509</v>
      </c>
      <c r="L351" s="81">
        <v>5.9733550730007945</v>
      </c>
      <c r="M351" s="81">
        <v>3.2280334520328009</v>
      </c>
      <c r="N351" s="81">
        <v>3.5472011858696968</v>
      </c>
      <c r="O351" s="81">
        <v>4.9208423460723143</v>
      </c>
      <c r="P351" s="81">
        <v>9.5012133405586159</v>
      </c>
      <c r="Q351" s="81">
        <v>0.3555546643057475</v>
      </c>
      <c r="R351" s="81">
        <v>0</v>
      </c>
      <c r="S351" s="81">
        <v>0.44578613758387059</v>
      </c>
      <c r="T351" s="82"/>
      <c r="U351" s="81">
        <v>411302</v>
      </c>
      <c r="V351" s="81">
        <v>388</v>
      </c>
      <c r="W351" s="81">
        <v>69</v>
      </c>
      <c r="X351" s="81">
        <v>1233</v>
      </c>
      <c r="Y351" s="81">
        <v>1296</v>
      </c>
      <c r="Z351" s="81">
        <v>2024</v>
      </c>
      <c r="AA351" s="81">
        <v>2307</v>
      </c>
      <c r="AB351" s="81">
        <v>5773</v>
      </c>
      <c r="AC351" s="81">
        <v>0</v>
      </c>
      <c r="AD351" s="81">
        <v>0.44578613758387059</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2138</v>
      </c>
      <c r="B352" s="80">
        <v>274</v>
      </c>
      <c r="C352" s="80">
        <v>2</v>
      </c>
      <c r="D352" s="80">
        <v>17</v>
      </c>
      <c r="E352" s="80">
        <v>2005</v>
      </c>
      <c r="F352" s="80" t="s">
        <v>565</v>
      </c>
      <c r="G352" s="80" t="s">
        <v>2136</v>
      </c>
      <c r="H352" s="80" t="s">
        <v>2137</v>
      </c>
      <c r="I352" s="177"/>
      <c r="J352" s="81">
        <v>4.3704658879916485</v>
      </c>
      <c r="K352" s="81">
        <v>0.50934591549736397</v>
      </c>
      <c r="L352" s="81">
        <v>3.4120818922039211</v>
      </c>
      <c r="M352" s="81">
        <v>4.1490951621347554</v>
      </c>
      <c r="N352" s="81">
        <v>3.9345942569682664</v>
      </c>
      <c r="O352" s="81">
        <v>6.0571546489094068</v>
      </c>
      <c r="P352" s="81">
        <v>10.625565992476309</v>
      </c>
      <c r="Q352" s="81">
        <v>0.27766546603737413</v>
      </c>
      <c r="R352" s="81">
        <v>0</v>
      </c>
      <c r="S352" s="81">
        <v>0</v>
      </c>
      <c r="T352" s="82"/>
      <c r="U352" s="81">
        <v>789699</v>
      </c>
      <c r="V352" s="81">
        <v>253</v>
      </c>
      <c r="W352" s="81">
        <v>44</v>
      </c>
      <c r="X352" s="81">
        <v>861</v>
      </c>
      <c r="Y352" s="81">
        <v>1321</v>
      </c>
      <c r="Z352" s="81">
        <v>2883</v>
      </c>
      <c r="AA352" s="81">
        <v>2113</v>
      </c>
      <c r="AB352" s="81">
        <v>4713</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2139</v>
      </c>
      <c r="B353" s="80">
        <v>275</v>
      </c>
      <c r="C353" s="80">
        <v>3</v>
      </c>
      <c r="D353" s="80">
        <v>17</v>
      </c>
      <c r="E353" s="80">
        <v>2006</v>
      </c>
      <c r="F353" s="80" t="s">
        <v>566</v>
      </c>
      <c r="G353" s="80" t="s">
        <v>2136</v>
      </c>
      <c r="H353" s="80" t="s">
        <v>2137</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2140</v>
      </c>
      <c r="B354" s="80">
        <v>276</v>
      </c>
      <c r="C354" s="80">
        <v>4</v>
      </c>
      <c r="D354" s="80">
        <v>17</v>
      </c>
      <c r="E354" s="80">
        <v>2007</v>
      </c>
      <c r="F354" s="80" t="s">
        <v>567</v>
      </c>
      <c r="G354" s="80" t="s">
        <v>2136</v>
      </c>
      <c r="H354" s="80" t="s">
        <v>2137</v>
      </c>
      <c r="I354" s="177"/>
      <c r="J354" s="81">
        <v>3.0776799278075724</v>
      </c>
      <c r="K354" s="81">
        <v>0.42641672958718285</v>
      </c>
      <c r="L354" s="81">
        <v>3.6301727601547285</v>
      </c>
      <c r="M354" s="81">
        <v>4.2044936383005309</v>
      </c>
      <c r="N354" s="81">
        <v>3.7742690967670378</v>
      </c>
      <c r="O354" s="81">
        <v>5.6488465205532883</v>
      </c>
      <c r="P354" s="81">
        <v>10.621522933606592</v>
      </c>
      <c r="Q354" s="81">
        <v>0.28066673399676317</v>
      </c>
      <c r="R354" s="81">
        <v>0</v>
      </c>
      <c r="S354" s="81">
        <v>0</v>
      </c>
      <c r="T354" s="82"/>
      <c r="U354" s="81">
        <v>799391</v>
      </c>
      <c r="V354" s="81">
        <v>216</v>
      </c>
      <c r="W354" s="81">
        <v>46</v>
      </c>
      <c r="X354" s="81">
        <v>1045</v>
      </c>
      <c r="Y354" s="81">
        <v>1315</v>
      </c>
      <c r="Z354" s="81">
        <v>2795</v>
      </c>
      <c r="AA354" s="81">
        <v>2080</v>
      </c>
      <c r="AB354" s="81">
        <v>4512</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2141</v>
      </c>
      <c r="B355" s="80">
        <v>277</v>
      </c>
      <c r="C355" s="80">
        <v>5</v>
      </c>
      <c r="D355" s="80">
        <v>17</v>
      </c>
      <c r="E355" s="80">
        <v>2008</v>
      </c>
      <c r="F355" s="80" t="s">
        <v>84</v>
      </c>
      <c r="G355" s="80" t="s">
        <v>2136</v>
      </c>
      <c r="H355" s="80" t="s">
        <v>2137</v>
      </c>
      <c r="I355" s="177"/>
      <c r="J355" s="81">
        <v>3.0678466997159601</v>
      </c>
      <c r="K355" s="81">
        <v>0.31477787150349879</v>
      </c>
      <c r="L355" s="81">
        <v>3.2134684393010433</v>
      </c>
      <c r="M355" s="81">
        <v>4.6005018368665169</v>
      </c>
      <c r="N355" s="81">
        <v>3.9423598172241356</v>
      </c>
      <c r="O355" s="81">
        <v>5.451447117655424</v>
      </c>
      <c r="P355" s="81">
        <v>10.313578591838745</v>
      </c>
      <c r="Q355" s="81">
        <v>0.27068263129632286</v>
      </c>
      <c r="R355" s="81">
        <v>0</v>
      </c>
      <c r="S355" s="81">
        <v>0</v>
      </c>
      <c r="T355" s="82"/>
      <c r="U355" s="81">
        <v>857903</v>
      </c>
      <c r="V355" s="81">
        <v>216</v>
      </c>
      <c r="W355" s="81">
        <v>46</v>
      </c>
      <c r="X355" s="81">
        <v>1045</v>
      </c>
      <c r="Y355" s="81">
        <v>1316</v>
      </c>
      <c r="Z355" s="81">
        <v>2792</v>
      </c>
      <c r="AA355" s="81">
        <v>2022</v>
      </c>
      <c r="AB355" s="81">
        <v>4423</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2142</v>
      </c>
      <c r="B356" s="80">
        <v>278</v>
      </c>
      <c r="C356" s="80">
        <v>6</v>
      </c>
      <c r="D356" s="80">
        <v>17</v>
      </c>
      <c r="E356" s="80">
        <v>2009</v>
      </c>
      <c r="F356" s="80" t="s">
        <v>85</v>
      </c>
      <c r="G356" s="80" t="s">
        <v>2136</v>
      </c>
      <c r="H356" s="80" t="s">
        <v>2137</v>
      </c>
      <c r="I356" s="177"/>
      <c r="J356" s="81">
        <v>2.912684660074556</v>
      </c>
      <c r="K356" s="81">
        <v>0.25010690250870204</v>
      </c>
      <c r="L356" s="81">
        <v>1.9107819411537912</v>
      </c>
      <c r="M356" s="81">
        <v>3.7972737665243903</v>
      </c>
      <c r="N356" s="81">
        <v>3.6200806301889181</v>
      </c>
      <c r="O356" s="81">
        <v>5.4497861403445569</v>
      </c>
      <c r="P356" s="81">
        <v>9.9220083861228083</v>
      </c>
      <c r="Q356" s="81">
        <v>0.25248958067569066</v>
      </c>
      <c r="R356" s="81">
        <v>0</v>
      </c>
      <c r="S356" s="81">
        <v>0</v>
      </c>
      <c r="T356" s="82"/>
      <c r="U356" s="81">
        <v>800837</v>
      </c>
      <c r="V356" s="81">
        <v>179</v>
      </c>
      <c r="W356" s="81">
        <v>44</v>
      </c>
      <c r="X356" s="81">
        <v>1040</v>
      </c>
      <c r="Y356" s="81">
        <v>1327</v>
      </c>
      <c r="Z356" s="81">
        <v>2755</v>
      </c>
      <c r="AA356" s="81">
        <v>1997</v>
      </c>
      <c r="AB356" s="81">
        <v>4331</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2143</v>
      </c>
      <c r="B357" s="80">
        <v>279</v>
      </c>
      <c r="C357" s="80">
        <v>7</v>
      </c>
      <c r="D357" s="80">
        <v>17</v>
      </c>
      <c r="E357" s="80">
        <v>2010</v>
      </c>
      <c r="F357" s="80" t="s">
        <v>86</v>
      </c>
      <c r="G357" s="80" t="s">
        <v>2136</v>
      </c>
      <c r="H357" s="80" t="s">
        <v>2137</v>
      </c>
      <c r="I357" s="177"/>
      <c r="J357" s="81">
        <v>3.1307942269809845</v>
      </c>
      <c r="K357" s="81">
        <v>0.27923359099074674</v>
      </c>
      <c r="L357" s="81">
        <v>1.8451059953227928</v>
      </c>
      <c r="M357" s="81">
        <v>4.1165979638073802</v>
      </c>
      <c r="N357" s="81">
        <v>3.5685977476489152</v>
      </c>
      <c r="O357" s="81">
        <v>5.3556644088349676</v>
      </c>
      <c r="P357" s="81">
        <v>9.9570284779615186</v>
      </c>
      <c r="Q357" s="81">
        <v>0.25802784125491313</v>
      </c>
      <c r="R357" s="81">
        <v>0</v>
      </c>
      <c r="S357" s="81">
        <v>0</v>
      </c>
      <c r="T357" s="82"/>
      <c r="U357" s="81">
        <v>808612</v>
      </c>
      <c r="V357" s="81">
        <v>179</v>
      </c>
      <c r="W357" s="81">
        <v>44</v>
      </c>
      <c r="X357" s="81">
        <v>1040</v>
      </c>
      <c r="Y357" s="81">
        <v>1330</v>
      </c>
      <c r="Z357" s="81">
        <v>2720</v>
      </c>
      <c r="AA357" s="81">
        <v>1954</v>
      </c>
      <c r="AB357" s="81">
        <v>4241</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2144</v>
      </c>
      <c r="B358" s="80">
        <v>280</v>
      </c>
      <c r="C358" s="80">
        <v>8</v>
      </c>
      <c r="D358" s="80">
        <v>17</v>
      </c>
      <c r="E358" s="80">
        <v>2011</v>
      </c>
      <c r="F358" s="80" t="s">
        <v>87</v>
      </c>
      <c r="G358" s="80" t="s">
        <v>2136</v>
      </c>
      <c r="H358" s="80" t="s">
        <v>2137</v>
      </c>
      <c r="I358" s="177"/>
      <c r="J358" s="81">
        <v>3.8780698401522575</v>
      </c>
      <c r="K358" s="81">
        <v>0.39910828991705921</v>
      </c>
      <c r="L358" s="81">
        <v>1.4842918977613384</v>
      </c>
      <c r="M358" s="81">
        <v>5.0374240487814665</v>
      </c>
      <c r="N358" s="81">
        <v>4.5023803811186625</v>
      </c>
      <c r="O358" s="81">
        <v>5.2494950849948268</v>
      </c>
      <c r="P358" s="81">
        <v>9.6395951778131401</v>
      </c>
      <c r="Q358" s="81">
        <v>0.29067858392386725</v>
      </c>
      <c r="R358" s="81">
        <v>0</v>
      </c>
      <c r="S358" s="81">
        <v>0</v>
      </c>
      <c r="T358" s="82"/>
      <c r="U358" s="81">
        <v>808951</v>
      </c>
      <c r="V358" s="81">
        <v>179</v>
      </c>
      <c r="W358" s="81">
        <v>44</v>
      </c>
      <c r="X358" s="81">
        <v>1040</v>
      </c>
      <c r="Y358" s="81">
        <v>1326</v>
      </c>
      <c r="Z358" s="81">
        <v>2724</v>
      </c>
      <c r="AA358" s="81">
        <v>1948</v>
      </c>
      <c r="AB358" s="81">
        <v>4142</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2145</v>
      </c>
      <c r="B359" s="80">
        <v>281</v>
      </c>
      <c r="C359" s="80">
        <v>9</v>
      </c>
      <c r="D359" s="80">
        <v>17</v>
      </c>
      <c r="E359" s="80">
        <v>2012</v>
      </c>
      <c r="F359" s="80" t="s">
        <v>88</v>
      </c>
      <c r="G359" s="80" t="s">
        <v>2136</v>
      </c>
      <c r="H359" s="80" t="s">
        <v>2137</v>
      </c>
      <c r="I359" s="177"/>
      <c r="J359" s="81">
        <v>5.7314998760825642</v>
      </c>
      <c r="K359" s="81">
        <v>0.38827149869950522</v>
      </c>
      <c r="L359" s="81">
        <v>1.4646288786144144</v>
      </c>
      <c r="M359" s="81">
        <v>5.1672918519932569</v>
      </c>
      <c r="N359" s="81">
        <v>5.1392906430430809</v>
      </c>
      <c r="O359" s="81">
        <v>5.202449912193801</v>
      </c>
      <c r="P359" s="81">
        <v>9.5451424874706454</v>
      </c>
      <c r="Q359" s="81">
        <v>0.30979181570954062</v>
      </c>
      <c r="R359" s="81">
        <v>0</v>
      </c>
      <c r="S359" s="81">
        <v>0</v>
      </c>
      <c r="T359" s="82"/>
      <c r="U359" s="81">
        <v>1197364</v>
      </c>
      <c r="V359" s="81">
        <v>179</v>
      </c>
      <c r="W359" s="81">
        <v>44</v>
      </c>
      <c r="X359" s="81">
        <v>1040</v>
      </c>
      <c r="Y359" s="81">
        <v>1335</v>
      </c>
      <c r="Z359" s="81">
        <v>2721</v>
      </c>
      <c r="AA359" s="81">
        <v>1918</v>
      </c>
      <c r="AB359" s="81">
        <v>4063</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2146</v>
      </c>
      <c r="B360" s="80">
        <v>282</v>
      </c>
      <c r="C360" s="80">
        <v>10</v>
      </c>
      <c r="D360" s="80">
        <v>17</v>
      </c>
      <c r="E360" s="80">
        <v>2013</v>
      </c>
      <c r="F360" s="80" t="s">
        <v>89</v>
      </c>
      <c r="G360" s="80" t="s">
        <v>2136</v>
      </c>
      <c r="H360" s="80" t="s">
        <v>2137</v>
      </c>
      <c r="I360" s="177"/>
      <c r="J360" s="81">
        <v>5.8189312358370113</v>
      </c>
      <c r="K360" s="81">
        <v>0.32035274650596351</v>
      </c>
      <c r="L360" s="81">
        <v>1.3484709953246654</v>
      </c>
      <c r="M360" s="81">
        <v>5.2964113867535172</v>
      </c>
      <c r="N360" s="81">
        <v>5.3400398103150559</v>
      </c>
      <c r="O360" s="81">
        <v>4.9343415735199434</v>
      </c>
      <c r="P360" s="81">
        <v>9.4662141928391659</v>
      </c>
      <c r="Q360" s="81">
        <v>0.30857394415138939</v>
      </c>
      <c r="R360" s="81">
        <v>0</v>
      </c>
      <c r="S360" s="81">
        <v>0</v>
      </c>
      <c r="T360" s="82"/>
      <c r="U360" s="81">
        <v>1209496</v>
      </c>
      <c r="V360" s="81">
        <v>179</v>
      </c>
      <c r="W360" s="81">
        <v>44</v>
      </c>
      <c r="X360" s="81">
        <v>1040</v>
      </c>
      <c r="Y360" s="81">
        <v>1348</v>
      </c>
      <c r="Z360" s="81">
        <v>2696</v>
      </c>
      <c r="AA360" s="81">
        <v>1895</v>
      </c>
      <c r="AB360" s="81">
        <v>3989</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2147</v>
      </c>
      <c r="B361" s="80">
        <v>283</v>
      </c>
      <c r="C361" s="80">
        <v>11</v>
      </c>
      <c r="D361" s="80">
        <v>17</v>
      </c>
      <c r="E361" s="80">
        <v>2014</v>
      </c>
      <c r="F361" s="80" t="s">
        <v>90</v>
      </c>
      <c r="G361" s="80" t="s">
        <v>2136</v>
      </c>
      <c r="H361" s="80" t="s">
        <v>2137</v>
      </c>
      <c r="I361" s="177"/>
      <c r="J361" s="81">
        <v>4.6730434090503419</v>
      </c>
      <c r="K361" s="81">
        <v>0.34237144550422799</v>
      </c>
      <c r="L361" s="81">
        <v>1.9059425010184963</v>
      </c>
      <c r="M361" s="81">
        <v>4.7137504663429581</v>
      </c>
      <c r="N361" s="81">
        <v>5.221881585685928</v>
      </c>
      <c r="O361" s="81">
        <v>4.6589779857420144</v>
      </c>
      <c r="P361" s="81">
        <v>9.3949364962274267</v>
      </c>
      <c r="Q361" s="81">
        <v>0.2909415996085804</v>
      </c>
      <c r="R361" s="81">
        <v>0</v>
      </c>
      <c r="S361" s="81">
        <v>0</v>
      </c>
      <c r="T361" s="82"/>
      <c r="U361" s="81">
        <v>1081118</v>
      </c>
      <c r="V361" s="81">
        <v>161</v>
      </c>
      <c r="W361" s="81">
        <v>50</v>
      </c>
      <c r="X361" s="81">
        <v>925</v>
      </c>
      <c r="Y361" s="81">
        <v>1345</v>
      </c>
      <c r="Z361" s="81">
        <v>2681</v>
      </c>
      <c r="AA361" s="81">
        <v>1871</v>
      </c>
      <c r="AB361" s="81">
        <v>3920</v>
      </c>
      <c r="AC361" s="81">
        <v>0</v>
      </c>
      <c r="AD361" s="81">
        <v>0</v>
      </c>
      <c r="AE361" s="82"/>
      <c r="AF361" s="81">
        <v>6330469.7254236741</v>
      </c>
      <c r="AG361" s="81">
        <v>280539.39433094248</v>
      </c>
      <c r="AH361" s="81">
        <v>484148.36229483125</v>
      </c>
      <c r="AI361" s="81">
        <v>6116476.659036397</v>
      </c>
      <c r="AJ361" s="81">
        <v>7440266.3133039288</v>
      </c>
      <c r="AK361" s="81">
        <v>0</v>
      </c>
      <c r="AL361" s="81">
        <v>0</v>
      </c>
      <c r="AM361" s="81">
        <v>538157.42259732739</v>
      </c>
      <c r="AN361" s="81">
        <v>0</v>
      </c>
      <c r="AO361" s="81">
        <v>0</v>
      </c>
      <c r="AP361" s="82"/>
      <c r="AQ361" s="81">
        <v>49</v>
      </c>
      <c r="AR361" s="81">
        <v>26</v>
      </c>
      <c r="AS361" s="81">
        <v>0</v>
      </c>
      <c r="AT361" s="81">
        <v>1</v>
      </c>
      <c r="AU361" s="81">
        <v>0</v>
      </c>
      <c r="AV361" s="81">
        <v>0</v>
      </c>
      <c r="AW361" s="81" t="s">
        <v>564</v>
      </c>
      <c r="AX361" s="82"/>
      <c r="AY361" s="81">
        <v>224.6</v>
      </c>
      <c r="AZ361" s="81">
        <v>2821.9</v>
      </c>
      <c r="BA361" s="81">
        <v>0</v>
      </c>
      <c r="BB361" s="81">
        <v>60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2148</v>
      </c>
      <c r="B362" s="80">
        <v>284</v>
      </c>
      <c r="C362" s="80">
        <v>12</v>
      </c>
      <c r="D362" s="80">
        <v>17</v>
      </c>
      <c r="E362" s="80">
        <v>2015</v>
      </c>
      <c r="F362" s="80" t="s">
        <v>91</v>
      </c>
      <c r="G362" s="80" t="s">
        <v>2136</v>
      </c>
      <c r="H362" s="80" t="s">
        <v>2137</v>
      </c>
      <c r="I362" s="177"/>
      <c r="J362" s="81">
        <v>5.6004696643380116</v>
      </c>
      <c r="K362" s="81">
        <v>0.35748967461612885</v>
      </c>
      <c r="L362" s="81">
        <v>2.3025562151803456</v>
      </c>
      <c r="M362" s="81">
        <v>4.8812070167231134</v>
      </c>
      <c r="N362" s="81">
        <v>4.8112308569940456</v>
      </c>
      <c r="O362" s="81">
        <v>4.5594400336675207</v>
      </c>
      <c r="P362" s="81">
        <v>9.281721488827662</v>
      </c>
      <c r="Q362" s="81">
        <v>0.27697037314792977</v>
      </c>
      <c r="R362" s="81">
        <v>0</v>
      </c>
      <c r="S362" s="81">
        <v>0</v>
      </c>
      <c r="T362" s="82"/>
      <c r="U362" s="81">
        <v>1197181</v>
      </c>
      <c r="V362" s="81">
        <v>161</v>
      </c>
      <c r="W362" s="81">
        <v>50</v>
      </c>
      <c r="X362" s="81">
        <v>925</v>
      </c>
      <c r="Y362" s="81">
        <v>1349</v>
      </c>
      <c r="Z362" s="81">
        <v>2649</v>
      </c>
      <c r="AA362" s="81">
        <v>1847</v>
      </c>
      <c r="AB362" s="81">
        <v>3812</v>
      </c>
      <c r="AC362" s="81">
        <v>0</v>
      </c>
      <c r="AD362" s="81">
        <v>0</v>
      </c>
      <c r="AE362" s="82"/>
      <c r="AF362" s="81">
        <v>7427180.5432409355</v>
      </c>
      <c r="AG362" s="81">
        <v>264432.76003538142</v>
      </c>
      <c r="AH362" s="81">
        <v>489215.36133293441</v>
      </c>
      <c r="AI362" s="81">
        <v>5972271.125435438</v>
      </c>
      <c r="AJ362" s="81">
        <v>7125191.5331406379</v>
      </c>
      <c r="AK362" s="81">
        <v>0</v>
      </c>
      <c r="AL362" s="81">
        <v>0</v>
      </c>
      <c r="AM362" s="81">
        <v>522418.60926142317</v>
      </c>
      <c r="AN362" s="81">
        <v>0</v>
      </c>
      <c r="AO362" s="81">
        <v>0</v>
      </c>
      <c r="AP362" s="82"/>
      <c r="AQ362" s="81">
        <v>50</v>
      </c>
      <c r="AR362" s="81">
        <v>32</v>
      </c>
      <c r="AS362" s="81">
        <v>0</v>
      </c>
      <c r="AT362" s="81">
        <v>1</v>
      </c>
      <c r="AU362" s="81">
        <v>0</v>
      </c>
      <c r="AV362" s="81">
        <v>0</v>
      </c>
      <c r="AW362" s="81" t="s">
        <v>564</v>
      </c>
      <c r="AX362" s="82"/>
      <c r="AY362" s="81">
        <v>229</v>
      </c>
      <c r="AZ362" s="81">
        <v>3038.9</v>
      </c>
      <c r="BA362" s="81">
        <v>0</v>
      </c>
      <c r="BB362" s="81">
        <v>60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2149</v>
      </c>
      <c r="B363" s="80">
        <v>285</v>
      </c>
      <c r="C363" s="80">
        <v>13</v>
      </c>
      <c r="D363" s="80">
        <v>17</v>
      </c>
      <c r="E363" s="80">
        <v>2016</v>
      </c>
      <c r="F363" s="80" t="s">
        <v>92</v>
      </c>
      <c r="G363" s="80" t="s">
        <v>2136</v>
      </c>
      <c r="H363" s="80" t="s">
        <v>2137</v>
      </c>
      <c r="I363" s="177"/>
      <c r="J363" s="81">
        <v>6.2049420038574814</v>
      </c>
      <c r="K363" s="81">
        <v>0.35417729891149047</v>
      </c>
      <c r="L363" s="81">
        <v>2.4516284697528046</v>
      </c>
      <c r="M363" s="81">
        <v>4.2841611410862619</v>
      </c>
      <c r="N363" s="81">
        <v>4.9333277853376556</v>
      </c>
      <c r="O363" s="81">
        <v>4.4547642569293879</v>
      </c>
      <c r="P363" s="81">
        <v>8.8282977541883252</v>
      </c>
      <c r="Q363" s="81">
        <v>0.26395188808033082</v>
      </c>
      <c r="R363" s="81">
        <v>0</v>
      </c>
      <c r="S363" s="81">
        <v>0</v>
      </c>
      <c r="T363" s="82"/>
      <c r="U363" s="81">
        <v>1404578</v>
      </c>
      <c r="V363" s="81">
        <v>161</v>
      </c>
      <c r="W363" s="81">
        <v>50</v>
      </c>
      <c r="X363" s="81">
        <v>925</v>
      </c>
      <c r="Y363" s="81">
        <v>1343</v>
      </c>
      <c r="Z363" s="81">
        <v>2620</v>
      </c>
      <c r="AA363" s="81">
        <v>1817</v>
      </c>
      <c r="AB363" s="81">
        <v>3737</v>
      </c>
      <c r="AC363" s="81">
        <v>0</v>
      </c>
      <c r="AD363" s="81">
        <v>0</v>
      </c>
      <c r="AE363" s="82"/>
      <c r="AF363" s="81">
        <v>8634847.8328110427</v>
      </c>
      <c r="AG363" s="81">
        <v>251901.16889120749</v>
      </c>
      <c r="AH363" s="81">
        <v>408304.73258450342</v>
      </c>
      <c r="AI363" s="81">
        <v>6339329.1463538352</v>
      </c>
      <c r="AJ363" s="81">
        <v>6971300.2610368328</v>
      </c>
      <c r="AK363" s="81">
        <v>0</v>
      </c>
      <c r="AL363" s="81">
        <v>0</v>
      </c>
      <c r="AM363" s="81">
        <v>512538.05653894739</v>
      </c>
      <c r="AN363" s="81">
        <v>0</v>
      </c>
      <c r="AO363" s="81">
        <v>0</v>
      </c>
      <c r="AP363" s="82"/>
      <c r="AQ363" s="81">
        <v>50</v>
      </c>
      <c r="AR363" s="81">
        <v>42</v>
      </c>
      <c r="AS363" s="81">
        <v>0</v>
      </c>
      <c r="AT363" s="81">
        <v>1</v>
      </c>
      <c r="AU363" s="81">
        <v>0</v>
      </c>
      <c r="AV363" s="81">
        <v>0</v>
      </c>
      <c r="AW363" s="81" t="s">
        <v>564</v>
      </c>
      <c r="AX363" s="82"/>
      <c r="AY363" s="81">
        <v>229</v>
      </c>
      <c r="AZ363" s="81">
        <v>4339.7</v>
      </c>
      <c r="BA363" s="81">
        <v>0</v>
      </c>
      <c r="BB363" s="81">
        <v>60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2150</v>
      </c>
      <c r="B364" s="80">
        <v>286</v>
      </c>
      <c r="C364" s="80">
        <v>14</v>
      </c>
      <c r="D364" s="80">
        <v>17</v>
      </c>
      <c r="E364" s="80">
        <v>2017</v>
      </c>
      <c r="F364" s="80" t="s">
        <v>71</v>
      </c>
      <c r="G364" s="80" t="s">
        <v>2136</v>
      </c>
      <c r="H364" s="80" t="s">
        <v>2137</v>
      </c>
      <c r="I364" s="177"/>
      <c r="J364" s="81">
        <v>5.1550828254634142</v>
      </c>
      <c r="K364" s="81">
        <v>0.34912357088050949</v>
      </c>
      <c r="L364" s="81">
        <v>2.0995073588491158</v>
      </c>
      <c r="M364" s="81">
        <v>3.8556647279226888</v>
      </c>
      <c r="N364" s="81">
        <v>4.3062301797526903</v>
      </c>
      <c r="O364" s="81">
        <v>4.3519672729638383</v>
      </c>
      <c r="P364" s="81">
        <v>8.6516750487468599</v>
      </c>
      <c r="Q364" s="81">
        <v>0.2486143982702369</v>
      </c>
      <c r="R364" s="81">
        <v>0</v>
      </c>
      <c r="S364" s="81">
        <v>0</v>
      </c>
      <c r="T364" s="82"/>
      <c r="U364" s="81">
        <v>1488577</v>
      </c>
      <c r="V364" s="81">
        <v>161</v>
      </c>
      <c r="W364" s="81">
        <v>50</v>
      </c>
      <c r="X364" s="81">
        <v>925</v>
      </c>
      <c r="Y364" s="81">
        <v>1344</v>
      </c>
      <c r="Z364" s="81">
        <v>2602</v>
      </c>
      <c r="AA364" s="81">
        <v>1792</v>
      </c>
      <c r="AB364" s="81">
        <v>3640</v>
      </c>
      <c r="AC364" s="81">
        <v>0</v>
      </c>
      <c r="AD364" s="81">
        <v>0</v>
      </c>
      <c r="AE364" s="82"/>
      <c r="AF364" s="81">
        <v>8004448.3078049393</v>
      </c>
      <c r="AG364" s="81">
        <v>259150.79296415349</v>
      </c>
      <c r="AH364" s="81">
        <v>470310.07620915078</v>
      </c>
      <c r="AI364" s="81">
        <v>6654160.6768527562</v>
      </c>
      <c r="AJ364" s="81">
        <v>7072197.6255679009</v>
      </c>
      <c r="AK364" s="81">
        <v>0</v>
      </c>
      <c r="AL364" s="81">
        <v>0</v>
      </c>
      <c r="AM364" s="81">
        <v>500015.4511185619</v>
      </c>
      <c r="AN364" s="81">
        <v>0</v>
      </c>
      <c r="AO364" s="81">
        <v>0</v>
      </c>
      <c r="AP364" s="82"/>
      <c r="AQ364" s="81">
        <v>53</v>
      </c>
      <c r="AR364" s="81">
        <v>45</v>
      </c>
      <c r="AS364" s="81">
        <v>0</v>
      </c>
      <c r="AT364" s="81">
        <v>1</v>
      </c>
      <c r="AU364" s="81">
        <v>0</v>
      </c>
      <c r="AV364" s="81">
        <v>0</v>
      </c>
      <c r="AW364" s="81" t="s">
        <v>564</v>
      </c>
      <c r="AX364" s="82"/>
      <c r="AY364" s="81">
        <v>245.4</v>
      </c>
      <c r="AZ364" s="81">
        <v>4456.7000000000007</v>
      </c>
      <c r="BA364" s="81">
        <v>0</v>
      </c>
      <c r="BB364" s="81">
        <v>60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2151</v>
      </c>
      <c r="B365" s="80">
        <v>287</v>
      </c>
      <c r="C365" s="80">
        <v>15</v>
      </c>
      <c r="D365" s="80">
        <v>17</v>
      </c>
      <c r="E365" s="80">
        <v>2018</v>
      </c>
      <c r="F365" s="80" t="s">
        <v>93</v>
      </c>
      <c r="G365" s="80" t="s">
        <v>2136</v>
      </c>
      <c r="H365" s="80" t="s">
        <v>2137</v>
      </c>
      <c r="I365" s="177"/>
      <c r="J365" s="81">
        <v>5.7423938982346874</v>
      </c>
      <c r="K365" s="81">
        <v>0.31151670172944601</v>
      </c>
      <c r="L365" s="81">
        <v>1.8593522282753534</v>
      </c>
      <c r="M365" s="81">
        <v>3.4145228469480005</v>
      </c>
      <c r="N365" s="81">
        <v>3.2984401324157937</v>
      </c>
      <c r="O365" s="81">
        <v>4.1700947732926137</v>
      </c>
      <c r="P365" s="81">
        <v>8.398258240882809</v>
      </c>
      <c r="Q365" s="81">
        <v>0.22449041772195086</v>
      </c>
      <c r="R365" s="81">
        <v>0</v>
      </c>
      <c r="S365" s="81">
        <v>0</v>
      </c>
      <c r="T365" s="82"/>
      <c r="U365" s="81">
        <v>1925823</v>
      </c>
      <c r="V365" s="81">
        <v>161</v>
      </c>
      <c r="W365" s="81">
        <v>50</v>
      </c>
      <c r="X365" s="81">
        <v>925</v>
      </c>
      <c r="Y365" s="81">
        <v>1334</v>
      </c>
      <c r="Z365" s="81">
        <v>2541</v>
      </c>
      <c r="AA365" s="81">
        <v>1757</v>
      </c>
      <c r="AB365" s="81">
        <v>3542</v>
      </c>
      <c r="AC365" s="81">
        <v>0</v>
      </c>
      <c r="AD365" s="81">
        <v>0</v>
      </c>
      <c r="AE365" s="82"/>
      <c r="AF365" s="81">
        <v>10091225.037987269</v>
      </c>
      <c r="AG365" s="81">
        <v>227568.70264827789</v>
      </c>
      <c r="AH365" s="81">
        <v>439594.73350180959</v>
      </c>
      <c r="AI365" s="81">
        <v>6540042.8776354389</v>
      </c>
      <c r="AJ365" s="81">
        <v>6268333.1030280693</v>
      </c>
      <c r="AK365" s="81">
        <v>0</v>
      </c>
      <c r="AL365" s="81">
        <v>0</v>
      </c>
      <c r="AM365" s="81">
        <v>487560.23414066032</v>
      </c>
      <c r="AN365" s="81">
        <v>0</v>
      </c>
      <c r="AO365" s="81">
        <v>0</v>
      </c>
      <c r="AP365" s="82"/>
      <c r="AQ365" s="81">
        <v>55</v>
      </c>
      <c r="AR365" s="81">
        <v>50</v>
      </c>
      <c r="AS365" s="81">
        <v>0</v>
      </c>
      <c r="AT365" s="81">
        <v>1</v>
      </c>
      <c r="AU365" s="81">
        <v>0</v>
      </c>
      <c r="AV365" s="81">
        <v>0</v>
      </c>
      <c r="AW365" s="81" t="s">
        <v>564</v>
      </c>
      <c r="AX365" s="82"/>
      <c r="AY365" s="81">
        <v>255.7</v>
      </c>
      <c r="AZ365" s="81">
        <v>5560</v>
      </c>
      <c r="BA365" s="81">
        <v>0</v>
      </c>
      <c r="BB365" s="81">
        <v>60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2152</v>
      </c>
      <c r="B366" s="80">
        <v>288</v>
      </c>
      <c r="C366" s="80">
        <v>16</v>
      </c>
      <c r="D366" s="80">
        <v>17</v>
      </c>
      <c r="E366" s="80">
        <v>2019</v>
      </c>
      <c r="F366" s="80" t="s">
        <v>73</v>
      </c>
      <c r="G366" s="80" t="s">
        <v>2136</v>
      </c>
      <c r="H366" s="80" t="s">
        <v>2137</v>
      </c>
      <c r="I366" s="177"/>
      <c r="J366" s="81">
        <v>6.0428145585950324</v>
      </c>
      <c r="K366" s="81">
        <v>0.28908638386953356</v>
      </c>
      <c r="L366" s="81">
        <v>1.8748180858506485</v>
      </c>
      <c r="M366" s="81">
        <v>3.0430001920457079</v>
      </c>
      <c r="N366" s="81">
        <v>3.4997977854457685</v>
      </c>
      <c r="O366" s="81">
        <v>3.9915758602932017</v>
      </c>
      <c r="P366" s="81">
        <v>8.2689513739571332</v>
      </c>
      <c r="Q366" s="81">
        <v>0.21419120981506781</v>
      </c>
      <c r="R366" s="81">
        <v>0</v>
      </c>
      <c r="S366" s="81">
        <v>0</v>
      </c>
      <c r="T366" s="82"/>
      <c r="U366" s="81">
        <v>2130804</v>
      </c>
      <c r="V366" s="81">
        <v>161</v>
      </c>
      <c r="W366" s="81">
        <v>50</v>
      </c>
      <c r="X366" s="81">
        <v>925</v>
      </c>
      <c r="Y366" s="81">
        <v>1343</v>
      </c>
      <c r="Z366" s="81">
        <v>2499</v>
      </c>
      <c r="AA366" s="81">
        <v>1717</v>
      </c>
      <c r="AB366" s="81">
        <v>3471</v>
      </c>
      <c r="AC366" s="81">
        <v>0</v>
      </c>
      <c r="AD366" s="81">
        <v>0</v>
      </c>
      <c r="AE366" s="82"/>
      <c r="AF366" s="81">
        <v>11157971.294856761</v>
      </c>
      <c r="AG366" s="81">
        <v>222032.32716931461</v>
      </c>
      <c r="AH366" s="81">
        <v>471813.47354861948</v>
      </c>
      <c r="AI366" s="81">
        <v>6083849.6883822316</v>
      </c>
      <c r="AJ366" s="81">
        <v>6818362.5729647987</v>
      </c>
      <c r="AK366" s="81">
        <v>0</v>
      </c>
      <c r="AL366" s="81">
        <v>0</v>
      </c>
      <c r="AM366" s="81">
        <v>472724.07032598974</v>
      </c>
      <c r="AN366" s="81">
        <v>0</v>
      </c>
      <c r="AO366" s="81">
        <v>0</v>
      </c>
      <c r="AP366" s="82"/>
      <c r="AQ366" s="81">
        <v>58</v>
      </c>
      <c r="AR366" s="81">
        <v>52</v>
      </c>
      <c r="AS366" s="81">
        <v>0</v>
      </c>
      <c r="AT366" s="81">
        <v>1</v>
      </c>
      <c r="AU366" s="81">
        <v>0</v>
      </c>
      <c r="AV366" s="81">
        <v>0</v>
      </c>
      <c r="AW366" s="81" t="s">
        <v>564</v>
      </c>
      <c r="AX366" s="82"/>
      <c r="AY366" s="81">
        <v>270.39999999999998</v>
      </c>
      <c r="AZ366" s="81">
        <v>5642.9</v>
      </c>
      <c r="BA366" s="81">
        <v>0</v>
      </c>
      <c r="BB366" s="81">
        <v>60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2153</v>
      </c>
      <c r="B367" s="80">
        <v>289</v>
      </c>
      <c r="C367" s="80">
        <v>17</v>
      </c>
      <c r="D367" s="80">
        <v>17</v>
      </c>
      <c r="E367" s="80">
        <v>2020</v>
      </c>
      <c r="F367" s="80" t="s">
        <v>218</v>
      </c>
      <c r="G367" s="80" t="s">
        <v>2136</v>
      </c>
      <c r="H367" s="80" t="s">
        <v>2137</v>
      </c>
      <c r="I367" s="177"/>
      <c r="J367" s="81">
        <v>5.8648465237826253</v>
      </c>
      <c r="K367" s="81">
        <v>0.26521466484623824</v>
      </c>
      <c r="L367" s="81">
        <v>0.9547302582330861</v>
      </c>
      <c r="M367" s="81">
        <v>2.0452436396091245</v>
      </c>
      <c r="N367" s="81">
        <v>3.1776390699765638</v>
      </c>
      <c r="O367" s="81">
        <v>3.4482050818277616</v>
      </c>
      <c r="P367" s="81">
        <v>7.5841546926376919</v>
      </c>
      <c r="Q367" s="81">
        <v>0.19917759181432501</v>
      </c>
      <c r="R367" s="81">
        <v>0</v>
      </c>
      <c r="S367" s="81">
        <v>0</v>
      </c>
      <c r="T367" s="82"/>
      <c r="U367" s="81">
        <v>1615260</v>
      </c>
      <c r="V367" s="81">
        <v>127</v>
      </c>
      <c r="W367" s="81">
        <v>37</v>
      </c>
      <c r="X367" s="81">
        <v>700</v>
      </c>
      <c r="Y367" s="81">
        <v>1342</v>
      </c>
      <c r="Z367" s="81">
        <v>2464</v>
      </c>
      <c r="AA367" s="81">
        <v>1711</v>
      </c>
      <c r="AB367" s="81">
        <v>3378</v>
      </c>
      <c r="AC367" s="81">
        <v>0</v>
      </c>
      <c r="AD367" s="81">
        <v>0</v>
      </c>
      <c r="AE367" s="82"/>
      <c r="AF367" s="81">
        <v>10051178.75307893</v>
      </c>
      <c r="AG367" s="81">
        <v>187245.29885165</v>
      </c>
      <c r="AH367" s="81">
        <v>265275.86679060414</v>
      </c>
      <c r="AI367" s="81">
        <v>3942813.2616026071</v>
      </c>
      <c r="AJ367" s="81">
        <v>5825573.4259615541</v>
      </c>
      <c r="AK367" s="81"/>
      <c r="AL367" s="81"/>
      <c r="AM367" s="81">
        <v>440866.53036277252</v>
      </c>
      <c r="AN367" s="81"/>
      <c r="AO367" s="81"/>
      <c r="AP367" s="82"/>
      <c r="AQ367" s="81">
        <v>58</v>
      </c>
      <c r="AR367" s="81">
        <v>55</v>
      </c>
      <c r="AS367" s="81">
        <v>0</v>
      </c>
      <c r="AT367" s="81">
        <v>1</v>
      </c>
      <c r="AU367" s="81">
        <v>0</v>
      </c>
      <c r="AV367" s="81">
        <v>0</v>
      </c>
      <c r="AW367" s="81">
        <v>0</v>
      </c>
      <c r="AX367" s="82"/>
      <c r="AY367" s="81">
        <v>270.39999999999998</v>
      </c>
      <c r="AZ367" s="81">
        <v>5771.6</v>
      </c>
      <c r="BA367" s="81">
        <v>0</v>
      </c>
      <c r="BB367" s="81">
        <v>60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2154</v>
      </c>
      <c r="B368" s="80">
        <v>289</v>
      </c>
      <c r="C368" s="80">
        <v>18</v>
      </c>
      <c r="D368" s="80">
        <v>17</v>
      </c>
      <c r="E368" s="80">
        <v>2021</v>
      </c>
      <c r="F368" s="80" t="s">
        <v>75</v>
      </c>
      <c r="G368" s="174" t="s">
        <v>2136</v>
      </c>
      <c r="H368" s="80" t="s">
        <v>2137</v>
      </c>
      <c r="I368" s="177"/>
      <c r="J368" s="81">
        <v>5.1539374346175633</v>
      </c>
      <c r="K368" s="81">
        <v>0.27824378824791896</v>
      </c>
      <c r="L368" s="81">
        <v>1.0662663082645272</v>
      </c>
      <c r="M368" s="81">
        <v>2.0482578985678219</v>
      </c>
      <c r="N368" s="81">
        <v>3.0823234631396526</v>
      </c>
      <c r="O368" s="81">
        <v>3.2835588362450876</v>
      </c>
      <c r="P368" s="81">
        <v>7.6951792066445819</v>
      </c>
      <c r="Q368" s="81">
        <v>0.19733125926757919</v>
      </c>
      <c r="R368" s="81">
        <v>0</v>
      </c>
      <c r="S368" s="81">
        <v>0</v>
      </c>
      <c r="T368" s="82"/>
      <c r="U368" s="81">
        <v>1865811</v>
      </c>
      <c r="V368" s="81">
        <v>127</v>
      </c>
      <c r="W368" s="81">
        <v>37</v>
      </c>
      <c r="X368" s="81">
        <v>700</v>
      </c>
      <c r="Y368" s="81">
        <v>1342</v>
      </c>
      <c r="Z368" s="81">
        <v>2416</v>
      </c>
      <c r="AA368" s="81">
        <v>1693</v>
      </c>
      <c r="AB368" s="81">
        <v>3307</v>
      </c>
      <c r="AC368" s="81">
        <v>0</v>
      </c>
      <c r="AD368" s="81">
        <v>0</v>
      </c>
      <c r="AE368" s="82"/>
      <c r="AF368" s="81">
        <v>10831552.646359069</v>
      </c>
      <c r="AG368" s="81">
        <v>203729.28599617147</v>
      </c>
      <c r="AH368" s="81">
        <v>286111.06796971761</v>
      </c>
      <c r="AI368" s="81">
        <v>4539738.2185894316</v>
      </c>
      <c r="AJ368" s="81">
        <v>6150045.1121034231</v>
      </c>
      <c r="AK368" s="81">
        <v>0</v>
      </c>
      <c r="AL368" s="81">
        <v>0</v>
      </c>
      <c r="AM368" s="81">
        <v>434089.67698040424</v>
      </c>
      <c r="AN368" s="81">
        <v>0</v>
      </c>
      <c r="AO368" s="81">
        <v>0</v>
      </c>
      <c r="AP368" s="82"/>
      <c r="AQ368" s="81">
        <v>59</v>
      </c>
      <c r="AR368" s="81">
        <v>60</v>
      </c>
      <c r="AS368" s="81">
        <v>0</v>
      </c>
      <c r="AT368" s="81">
        <v>1</v>
      </c>
      <c r="AU368" s="81">
        <v>0</v>
      </c>
      <c r="AV368" s="81">
        <v>0</v>
      </c>
      <c r="AW368" s="81"/>
      <c r="AX368" s="82"/>
      <c r="AY368" s="81">
        <v>280.3</v>
      </c>
      <c r="AZ368" s="81">
        <v>6019.5</v>
      </c>
      <c r="BA368" s="81">
        <v>0</v>
      </c>
      <c r="BB368" s="81">
        <v>60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2155</v>
      </c>
      <c r="B369" s="80">
        <v>289</v>
      </c>
      <c r="C369" s="80">
        <v>19</v>
      </c>
      <c r="D369" s="80">
        <v>17</v>
      </c>
      <c r="E369" s="80">
        <v>2022</v>
      </c>
      <c r="F369" s="80" t="s">
        <v>568</v>
      </c>
      <c r="G369" s="174" t="s">
        <v>2136</v>
      </c>
      <c r="H369" s="80" t="s">
        <v>2137</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63</v>
      </c>
      <c r="AR369" s="81">
        <v>66</v>
      </c>
      <c r="AS369" s="81">
        <v>0</v>
      </c>
      <c r="AT369" s="81">
        <v>1</v>
      </c>
      <c r="AU369" s="81">
        <v>0</v>
      </c>
      <c r="AV369" s="81">
        <v>0</v>
      </c>
      <c r="AW369" s="81"/>
      <c r="AX369" s="82"/>
      <c r="AY369" s="81">
        <v>303.09999999999997</v>
      </c>
      <c r="AZ369" s="81">
        <v>6316.5</v>
      </c>
      <c r="BA369" s="81">
        <v>0</v>
      </c>
      <c r="BB369" s="81">
        <v>60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2156</v>
      </c>
      <c r="B370" s="80">
        <v>188</v>
      </c>
      <c r="C370" s="80">
        <v>1</v>
      </c>
      <c r="D370" s="80">
        <v>12</v>
      </c>
      <c r="E370" s="80">
        <v>1990</v>
      </c>
      <c r="F370" s="80" t="s">
        <v>562</v>
      </c>
      <c r="G370" s="80" t="s">
        <v>2157</v>
      </c>
      <c r="H370" s="80" t="s">
        <v>2158</v>
      </c>
      <c r="I370" s="177"/>
      <c r="J370" s="81">
        <v>46.413913419857892</v>
      </c>
      <c r="K370" s="81">
        <v>2.3423820749906707</v>
      </c>
      <c r="L370" s="81">
        <v>5.3333322418837543</v>
      </c>
      <c r="M370" s="81">
        <v>3.4689457163696309</v>
      </c>
      <c r="N370" s="81">
        <v>7.0680808189736748</v>
      </c>
      <c r="O370" s="81">
        <v>4.5658803981836993</v>
      </c>
      <c r="P370" s="81">
        <v>10.279596228016603</v>
      </c>
      <c r="Q370" s="81">
        <v>0.47793247791661192</v>
      </c>
      <c r="R370" s="81">
        <v>0</v>
      </c>
      <c r="S370" s="81">
        <v>0.48795803712331842</v>
      </c>
      <c r="T370" s="82"/>
      <c r="U370" s="81">
        <v>682965</v>
      </c>
      <c r="V370" s="81">
        <v>613</v>
      </c>
      <c r="W370" s="81">
        <v>71</v>
      </c>
      <c r="X370" s="81">
        <v>1395</v>
      </c>
      <c r="Y370" s="81">
        <v>3144</v>
      </c>
      <c r="Z370" s="81">
        <v>1878</v>
      </c>
      <c r="AA370" s="81">
        <v>2496</v>
      </c>
      <c r="AB370" s="81">
        <v>7760</v>
      </c>
      <c r="AC370" s="81">
        <v>0</v>
      </c>
      <c r="AD370" s="81">
        <v>0.48795803712331842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2159</v>
      </c>
      <c r="B371" s="80">
        <v>189</v>
      </c>
      <c r="C371" s="80">
        <v>2</v>
      </c>
      <c r="D371" s="80">
        <v>12</v>
      </c>
      <c r="E371" s="80">
        <v>2005</v>
      </c>
      <c r="F371" s="80" t="s">
        <v>565</v>
      </c>
      <c r="G371" s="80" t="s">
        <v>2157</v>
      </c>
      <c r="H371" s="80" t="s">
        <v>2158</v>
      </c>
      <c r="I371" s="177"/>
      <c r="J371" s="81">
        <v>26.886342235953087</v>
      </c>
      <c r="K371" s="81">
        <v>0.88538492359797372</v>
      </c>
      <c r="L371" s="81">
        <v>6.7587267082898732</v>
      </c>
      <c r="M371" s="81">
        <v>3.7966122180873714</v>
      </c>
      <c r="N371" s="81">
        <v>6.8503193909872513</v>
      </c>
      <c r="O371" s="81">
        <v>5.1348199659849438</v>
      </c>
      <c r="P371" s="81">
        <v>10.107613651148784</v>
      </c>
      <c r="Q371" s="81">
        <v>0.33375235839204842</v>
      </c>
      <c r="R371" s="81">
        <v>0</v>
      </c>
      <c r="S371" s="81">
        <v>0.288948548431052</v>
      </c>
      <c r="T371" s="82"/>
      <c r="U371" s="81">
        <v>588943</v>
      </c>
      <c r="V371" s="81">
        <v>279</v>
      </c>
      <c r="W371" s="81">
        <v>59</v>
      </c>
      <c r="X371" s="81">
        <v>812</v>
      </c>
      <c r="Y371" s="81">
        <v>2755</v>
      </c>
      <c r="Z371" s="81">
        <v>2444</v>
      </c>
      <c r="AA371" s="81">
        <v>2010</v>
      </c>
      <c r="AB371" s="81">
        <v>5665</v>
      </c>
      <c r="AC371" s="81">
        <v>0</v>
      </c>
      <c r="AD371" s="81">
        <v>0.288948548431052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2160</v>
      </c>
      <c r="B372" s="80">
        <v>190</v>
      </c>
      <c r="C372" s="80">
        <v>3</v>
      </c>
      <c r="D372" s="80">
        <v>12</v>
      </c>
      <c r="E372" s="80">
        <v>2006</v>
      </c>
      <c r="F372" s="80" t="s">
        <v>566</v>
      </c>
      <c r="G372" s="80" t="s">
        <v>2157</v>
      </c>
      <c r="H372" s="80" t="s">
        <v>2158</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2161</v>
      </c>
      <c r="B373" s="80">
        <v>191</v>
      </c>
      <c r="C373" s="80">
        <v>4</v>
      </c>
      <c r="D373" s="80">
        <v>12</v>
      </c>
      <c r="E373" s="80">
        <v>2007</v>
      </c>
      <c r="F373" s="80" t="s">
        <v>567</v>
      </c>
      <c r="G373" s="80" t="s">
        <v>2157</v>
      </c>
      <c r="H373" s="80" t="s">
        <v>2158</v>
      </c>
      <c r="I373" s="177"/>
      <c r="J373" s="81">
        <v>24.540531644778099</v>
      </c>
      <c r="K373" s="81">
        <v>0.97378321066566698</v>
      </c>
      <c r="L373" s="81">
        <v>5.5987518277798429</v>
      </c>
      <c r="M373" s="81">
        <v>4.3899931423119876</v>
      </c>
      <c r="N373" s="81">
        <v>7.6860676262551362</v>
      </c>
      <c r="O373" s="81">
        <v>4.7898984807553822</v>
      </c>
      <c r="P373" s="81">
        <v>9.7534176938406691</v>
      </c>
      <c r="Q373" s="81">
        <v>0.33061695283528281</v>
      </c>
      <c r="R373" s="81">
        <v>0</v>
      </c>
      <c r="S373" s="81">
        <v>0.31432498771742323</v>
      </c>
      <c r="T373" s="82"/>
      <c r="U373" s="81">
        <v>611150</v>
      </c>
      <c r="V373" s="81">
        <v>312</v>
      </c>
      <c r="W373" s="81">
        <v>51</v>
      </c>
      <c r="X373" s="81">
        <v>1114</v>
      </c>
      <c r="Y373" s="81">
        <v>2684</v>
      </c>
      <c r="Z373" s="81">
        <v>2370</v>
      </c>
      <c r="AA373" s="81">
        <v>1910</v>
      </c>
      <c r="AB373" s="81">
        <v>5315</v>
      </c>
      <c r="AC373" s="81">
        <v>0</v>
      </c>
      <c r="AD373" s="81">
        <v>0.31432498771742323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2162</v>
      </c>
      <c r="B374" s="80">
        <v>192</v>
      </c>
      <c r="C374" s="80">
        <v>5</v>
      </c>
      <c r="D374" s="80">
        <v>12</v>
      </c>
      <c r="E374" s="80">
        <v>2008</v>
      </c>
      <c r="F374" s="80" t="s">
        <v>84</v>
      </c>
      <c r="G374" s="80" t="s">
        <v>2157</v>
      </c>
      <c r="H374" s="80" t="s">
        <v>2158</v>
      </c>
      <c r="I374" s="177"/>
      <c r="J374" s="81">
        <v>24.663180568422625</v>
      </c>
      <c r="K374" s="81">
        <v>0.69344241667239703</v>
      </c>
      <c r="L374" s="81">
        <v>4.4701785517824684</v>
      </c>
      <c r="M374" s="81">
        <v>4.6379903853077984</v>
      </c>
      <c r="N374" s="81">
        <v>6.7992266909257504</v>
      </c>
      <c r="O374" s="81">
        <v>4.5786688720995592</v>
      </c>
      <c r="P374" s="81">
        <v>9.512771549841375</v>
      </c>
      <c r="Q374" s="81">
        <v>0.31584740224289443</v>
      </c>
      <c r="R374" s="81">
        <v>0</v>
      </c>
      <c r="S374" s="81">
        <v>0.27773348811930543</v>
      </c>
      <c r="T374" s="82"/>
      <c r="U374" s="81">
        <v>657103</v>
      </c>
      <c r="V374" s="81">
        <v>312</v>
      </c>
      <c r="W374" s="81">
        <v>51</v>
      </c>
      <c r="X374" s="81">
        <v>1114</v>
      </c>
      <c r="Y374" s="81">
        <v>2668</v>
      </c>
      <c r="Z374" s="81">
        <v>2345</v>
      </c>
      <c r="AA374" s="81">
        <v>1865</v>
      </c>
      <c r="AB374" s="81">
        <v>5161</v>
      </c>
      <c r="AC374" s="81">
        <v>0</v>
      </c>
      <c r="AD374" s="81">
        <v>0.27773348811930543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2163</v>
      </c>
      <c r="B375" s="80">
        <v>193</v>
      </c>
      <c r="C375" s="80">
        <v>6</v>
      </c>
      <c r="D375" s="80">
        <v>12</v>
      </c>
      <c r="E375" s="80">
        <v>2009</v>
      </c>
      <c r="F375" s="80" t="s">
        <v>85</v>
      </c>
      <c r="G375" s="80" t="s">
        <v>2157</v>
      </c>
      <c r="H375" s="80" t="s">
        <v>2158</v>
      </c>
      <c r="I375" s="177"/>
      <c r="J375" s="81">
        <v>24.544924045076328</v>
      </c>
      <c r="K375" s="81">
        <v>0.6057999177635518</v>
      </c>
      <c r="L375" s="81">
        <v>4.7830533687467414</v>
      </c>
      <c r="M375" s="81">
        <v>4.6701349781762751</v>
      </c>
      <c r="N375" s="81">
        <v>6.5499408757851834</v>
      </c>
      <c r="O375" s="81">
        <v>4.5299492781811388</v>
      </c>
      <c r="P375" s="81">
        <v>8.9084431829334978</v>
      </c>
      <c r="Q375" s="81">
        <v>0.2920157722476413</v>
      </c>
      <c r="R375" s="81">
        <v>0</v>
      </c>
      <c r="S375" s="81">
        <v>0.30888398803475969</v>
      </c>
      <c r="T375" s="82"/>
      <c r="U375" s="81">
        <v>603820</v>
      </c>
      <c r="V375" s="81">
        <v>195</v>
      </c>
      <c r="W375" s="81">
        <v>84</v>
      </c>
      <c r="X375" s="81">
        <v>1079</v>
      </c>
      <c r="Y375" s="81">
        <v>2634</v>
      </c>
      <c r="Z375" s="81">
        <v>2290</v>
      </c>
      <c r="AA375" s="81">
        <v>1793</v>
      </c>
      <c r="AB375" s="81">
        <v>5009</v>
      </c>
      <c r="AC375" s="81">
        <v>0</v>
      </c>
      <c r="AD375" s="81">
        <v>0.30888398803475969</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2164</v>
      </c>
      <c r="B376" s="80">
        <v>194</v>
      </c>
      <c r="C376" s="80">
        <v>7</v>
      </c>
      <c r="D376" s="80">
        <v>12</v>
      </c>
      <c r="E376" s="80">
        <v>2010</v>
      </c>
      <c r="F376" s="80" t="s">
        <v>86</v>
      </c>
      <c r="G376" s="80" t="s">
        <v>2157</v>
      </c>
      <c r="H376" s="80" t="s">
        <v>2158</v>
      </c>
      <c r="I376" s="177"/>
      <c r="J376" s="81">
        <v>6.1044852641177449</v>
      </c>
      <c r="K376" s="81">
        <v>0.49628200842976328</v>
      </c>
      <c r="L376" s="81">
        <v>4.2539222576597169</v>
      </c>
      <c r="M376" s="81">
        <v>4.3459083479266276</v>
      </c>
      <c r="N376" s="81">
        <v>6.1955818089766161</v>
      </c>
      <c r="O376" s="81">
        <v>4.5326248048301823</v>
      </c>
      <c r="P376" s="81">
        <v>9.0601825147469697</v>
      </c>
      <c r="Q376" s="81">
        <v>0.29574943087482497</v>
      </c>
      <c r="R376" s="81">
        <v>0</v>
      </c>
      <c r="S376" s="81">
        <v>0.33411146359384269</v>
      </c>
      <c r="T376" s="82"/>
      <c r="U376" s="81">
        <v>163255</v>
      </c>
      <c r="V376" s="81">
        <v>195</v>
      </c>
      <c r="W376" s="81">
        <v>84</v>
      </c>
      <c r="X376" s="81">
        <v>1079</v>
      </c>
      <c r="Y376" s="81">
        <v>2586</v>
      </c>
      <c r="Z376" s="81">
        <v>2302</v>
      </c>
      <c r="AA376" s="81">
        <v>1778</v>
      </c>
      <c r="AB376" s="81">
        <v>4861</v>
      </c>
      <c r="AC376" s="81">
        <v>0</v>
      </c>
      <c r="AD376" s="81">
        <v>0.33411146359384269</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2165</v>
      </c>
      <c r="B377" s="80">
        <v>195</v>
      </c>
      <c r="C377" s="80">
        <v>8</v>
      </c>
      <c r="D377" s="80">
        <v>12</v>
      </c>
      <c r="E377" s="80">
        <v>2011</v>
      </c>
      <c r="F377" s="80" t="s">
        <v>87</v>
      </c>
      <c r="G377" s="80" t="s">
        <v>2157</v>
      </c>
      <c r="H377" s="80" t="s">
        <v>2158</v>
      </c>
      <c r="I377" s="177"/>
      <c r="J377" s="81">
        <v>6.964970573921538</v>
      </c>
      <c r="K377" s="81">
        <v>0.7227325571438411</v>
      </c>
      <c r="L377" s="81">
        <v>4.0959748104336384</v>
      </c>
      <c r="M377" s="81">
        <v>6.0943560777832433</v>
      </c>
      <c r="N377" s="81">
        <v>8.3296307245167274</v>
      </c>
      <c r="O377" s="81">
        <v>4.3398909439825069</v>
      </c>
      <c r="P377" s="81">
        <v>8.6449552236342697</v>
      </c>
      <c r="Q377" s="81">
        <v>0.33292593001806525</v>
      </c>
      <c r="R377" s="81">
        <v>0</v>
      </c>
      <c r="S377" s="81">
        <v>0.26951640976500868</v>
      </c>
      <c r="T377" s="82"/>
      <c r="U377" s="81">
        <v>175742</v>
      </c>
      <c r="V377" s="81">
        <v>195</v>
      </c>
      <c r="W377" s="81">
        <v>84</v>
      </c>
      <c r="X377" s="81">
        <v>1079</v>
      </c>
      <c r="Y377" s="81">
        <v>2559</v>
      </c>
      <c r="Z377" s="81">
        <v>2252</v>
      </c>
      <c r="AA377" s="81">
        <v>1747</v>
      </c>
      <c r="AB377" s="81">
        <v>4744</v>
      </c>
      <c r="AC377" s="81">
        <v>0</v>
      </c>
      <c r="AD377" s="81">
        <v>0.26951640976500868</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2166</v>
      </c>
      <c r="B378" s="80">
        <v>196</v>
      </c>
      <c r="C378" s="80">
        <v>9</v>
      </c>
      <c r="D378" s="80">
        <v>12</v>
      </c>
      <c r="E378" s="80">
        <v>2012</v>
      </c>
      <c r="F378" s="80" t="s">
        <v>88</v>
      </c>
      <c r="G378" s="80" t="s">
        <v>2157</v>
      </c>
      <c r="H378" s="80" t="s">
        <v>2158</v>
      </c>
      <c r="I378" s="177"/>
      <c r="J378" s="81">
        <v>10.031395781767335</v>
      </c>
      <c r="K378" s="81">
        <v>0.87272118884307426</v>
      </c>
      <c r="L378" s="81">
        <v>4.0047297777791027</v>
      </c>
      <c r="M378" s="81">
        <v>6.22343578734354</v>
      </c>
      <c r="N378" s="81">
        <v>10.272086465085943</v>
      </c>
      <c r="O378" s="81">
        <v>4.32294717069834</v>
      </c>
      <c r="P378" s="81">
        <v>8.5249369557024064</v>
      </c>
      <c r="Q378" s="81">
        <v>0.35271891200402039</v>
      </c>
      <c r="R378" s="81">
        <v>0</v>
      </c>
      <c r="S378" s="81">
        <v>0.23239629784847721</v>
      </c>
      <c r="T378" s="82"/>
      <c r="U378" s="81">
        <v>245350</v>
      </c>
      <c r="V378" s="81">
        <v>195</v>
      </c>
      <c r="W378" s="81">
        <v>84</v>
      </c>
      <c r="X378" s="81">
        <v>1079</v>
      </c>
      <c r="Y378" s="81">
        <v>2554</v>
      </c>
      <c r="Z378" s="81">
        <v>2261</v>
      </c>
      <c r="AA378" s="81">
        <v>1713</v>
      </c>
      <c r="AB378" s="81">
        <v>4626</v>
      </c>
      <c r="AC378" s="81">
        <v>0</v>
      </c>
      <c r="AD378" s="81">
        <v>0.23239629784847721</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2167</v>
      </c>
      <c r="B379" s="80">
        <v>197</v>
      </c>
      <c r="C379" s="80">
        <v>10</v>
      </c>
      <c r="D379" s="80">
        <v>12</v>
      </c>
      <c r="E379" s="80">
        <v>2013</v>
      </c>
      <c r="F379" s="80" t="s">
        <v>89</v>
      </c>
      <c r="G379" s="80" t="s">
        <v>2157</v>
      </c>
      <c r="H379" s="80" t="s">
        <v>2158</v>
      </c>
      <c r="I379" s="177"/>
      <c r="J379" s="81">
        <v>9.199160548394639</v>
      </c>
      <c r="K379" s="81">
        <v>0.87909288950185405</v>
      </c>
      <c r="L379" s="81">
        <v>4.125248195111296</v>
      </c>
      <c r="M379" s="81">
        <v>6.4504360849857383</v>
      </c>
      <c r="N379" s="81">
        <v>10.30249885714662</v>
      </c>
      <c r="O379" s="81">
        <v>4.1107311476727713</v>
      </c>
      <c r="P379" s="81">
        <v>8.412192454216969</v>
      </c>
      <c r="Q379" s="81">
        <v>0.34725205196680548</v>
      </c>
      <c r="R379" s="81">
        <v>0</v>
      </c>
      <c r="S379" s="81">
        <v>0.33634855141065945</v>
      </c>
      <c r="T379" s="82"/>
      <c r="U379" s="81">
        <v>238677</v>
      </c>
      <c r="V379" s="81">
        <v>195</v>
      </c>
      <c r="W379" s="81">
        <v>84</v>
      </c>
      <c r="X379" s="81">
        <v>1079</v>
      </c>
      <c r="Y379" s="81">
        <v>2506</v>
      </c>
      <c r="Z379" s="81">
        <v>2246</v>
      </c>
      <c r="AA379" s="81">
        <v>1684</v>
      </c>
      <c r="AB379" s="81">
        <v>4489</v>
      </c>
      <c r="AC379" s="81">
        <v>0</v>
      </c>
      <c r="AD379" s="81">
        <v>0.33634855141065945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2168</v>
      </c>
      <c r="B380" s="80">
        <v>198</v>
      </c>
      <c r="C380" s="80">
        <v>11</v>
      </c>
      <c r="D380" s="80">
        <v>12</v>
      </c>
      <c r="E380" s="80">
        <v>2014</v>
      </c>
      <c r="F380" s="80" t="s">
        <v>90</v>
      </c>
      <c r="G380" s="80" t="s">
        <v>2157</v>
      </c>
      <c r="H380" s="80" t="s">
        <v>2158</v>
      </c>
      <c r="I380" s="177"/>
      <c r="J380" s="81">
        <v>12.352552823835078</v>
      </c>
      <c r="K380" s="81">
        <v>0.69421312835245608</v>
      </c>
      <c r="L380" s="81">
        <v>5.0947932316185707</v>
      </c>
      <c r="M380" s="81">
        <v>5.6851709041529093</v>
      </c>
      <c r="N380" s="81">
        <v>10.050118897957258</v>
      </c>
      <c r="O380" s="81">
        <v>3.8422231728741489</v>
      </c>
      <c r="P380" s="81">
        <v>8.3806248060949091</v>
      </c>
      <c r="Q380" s="81">
        <v>0.32278189201472351</v>
      </c>
      <c r="R380" s="81">
        <v>0</v>
      </c>
      <c r="S380" s="81">
        <v>0.26323595699119007</v>
      </c>
      <c r="T380" s="82"/>
      <c r="U380" s="81">
        <v>345547</v>
      </c>
      <c r="V380" s="81">
        <v>175</v>
      </c>
      <c r="W380" s="81">
        <v>95</v>
      </c>
      <c r="X380" s="81">
        <v>971</v>
      </c>
      <c r="Y380" s="81">
        <v>2451</v>
      </c>
      <c r="Z380" s="81">
        <v>2211</v>
      </c>
      <c r="AA380" s="81">
        <v>1669</v>
      </c>
      <c r="AB380" s="81">
        <v>4349</v>
      </c>
      <c r="AC380" s="81">
        <v>0</v>
      </c>
      <c r="AD380" s="81">
        <v>0.26323595699119007</v>
      </c>
      <c r="AE380" s="82"/>
      <c r="AF380" s="81">
        <v>4185058.0027193301</v>
      </c>
      <c r="AG380" s="81">
        <v>456116.55251989816</v>
      </c>
      <c r="AH380" s="81">
        <v>749920.61654617242</v>
      </c>
      <c r="AI380" s="81">
        <v>5626346.5805373276</v>
      </c>
      <c r="AJ380" s="81">
        <v>12447989.238686971</v>
      </c>
      <c r="AK380" s="81">
        <v>0</v>
      </c>
      <c r="AL380" s="81">
        <v>0</v>
      </c>
      <c r="AM380" s="81">
        <v>597052.71195810614</v>
      </c>
      <c r="AN380" s="81">
        <v>0</v>
      </c>
      <c r="AO380" s="81">
        <v>0</v>
      </c>
      <c r="AP380" s="82"/>
      <c r="AQ380" s="81">
        <v>37</v>
      </c>
      <c r="AR380" s="81">
        <v>6</v>
      </c>
      <c r="AS380" s="81">
        <v>1</v>
      </c>
      <c r="AT380" s="81">
        <v>0</v>
      </c>
      <c r="AU380" s="81">
        <v>0</v>
      </c>
      <c r="AV380" s="81">
        <v>0</v>
      </c>
      <c r="AW380" s="81" t="s">
        <v>564</v>
      </c>
      <c r="AX380" s="82"/>
      <c r="AY380" s="81">
        <v>168.71799999999999</v>
      </c>
      <c r="AZ380" s="81">
        <v>80.2</v>
      </c>
      <c r="BA380" s="81">
        <v>1200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2169</v>
      </c>
      <c r="B381" s="80">
        <v>199</v>
      </c>
      <c r="C381" s="80">
        <v>12</v>
      </c>
      <c r="D381" s="80">
        <v>12</v>
      </c>
      <c r="E381" s="80">
        <v>2015</v>
      </c>
      <c r="F381" s="80" t="s">
        <v>91</v>
      </c>
      <c r="G381" s="80" t="s">
        <v>2157</v>
      </c>
      <c r="H381" s="80" t="s">
        <v>2158</v>
      </c>
      <c r="I381" s="177"/>
      <c r="J381" s="81">
        <v>15.06240272424402</v>
      </c>
      <c r="K381" s="81">
        <v>0.77067044181141542</v>
      </c>
      <c r="L381" s="81">
        <v>6.0711482666828651</v>
      </c>
      <c r="M381" s="81">
        <v>5.4361256652474337</v>
      </c>
      <c r="N381" s="81">
        <v>8.3567734085886745</v>
      </c>
      <c r="O381" s="81">
        <v>3.7057283474843987</v>
      </c>
      <c r="P381" s="81">
        <v>8.1862069871685232</v>
      </c>
      <c r="Q381" s="81">
        <v>0.30508882393708209</v>
      </c>
      <c r="R381" s="81">
        <v>0</v>
      </c>
      <c r="S381" s="81">
        <v>0.37476248021575687</v>
      </c>
      <c r="T381" s="82"/>
      <c r="U381" s="81">
        <v>434999</v>
      </c>
      <c r="V381" s="81">
        <v>175</v>
      </c>
      <c r="W381" s="81">
        <v>95</v>
      </c>
      <c r="X381" s="81">
        <v>971</v>
      </c>
      <c r="Y381" s="81">
        <v>2411</v>
      </c>
      <c r="Z381" s="81">
        <v>2153</v>
      </c>
      <c r="AA381" s="81">
        <v>1629</v>
      </c>
      <c r="AB381" s="81">
        <v>4199</v>
      </c>
      <c r="AC381" s="81">
        <v>0</v>
      </c>
      <c r="AD381" s="81">
        <v>0.37476248021575687</v>
      </c>
      <c r="AE381" s="82"/>
      <c r="AF381" s="81">
        <v>4939587.7390152542</v>
      </c>
      <c r="AG381" s="81">
        <v>611840.00933905295</v>
      </c>
      <c r="AH381" s="81">
        <v>744140.17086074373</v>
      </c>
      <c r="AI381" s="81">
        <v>6030559.8121087523</v>
      </c>
      <c r="AJ381" s="81">
        <v>10737511.545773622</v>
      </c>
      <c r="AK381" s="81">
        <v>0</v>
      </c>
      <c r="AL381" s="81">
        <v>0</v>
      </c>
      <c r="AM381" s="81">
        <v>575455.33585748053</v>
      </c>
      <c r="AN381" s="81">
        <v>0</v>
      </c>
      <c r="AO381" s="81">
        <v>0</v>
      </c>
      <c r="AP381" s="82"/>
      <c r="AQ381" s="81">
        <v>39</v>
      </c>
      <c r="AR381" s="81">
        <v>10</v>
      </c>
      <c r="AS381" s="81">
        <v>1</v>
      </c>
      <c r="AT381" s="81">
        <v>0</v>
      </c>
      <c r="AU381" s="81">
        <v>0</v>
      </c>
      <c r="AV381" s="81">
        <v>0</v>
      </c>
      <c r="AW381" s="81" t="s">
        <v>564</v>
      </c>
      <c r="AX381" s="82"/>
      <c r="AY381" s="81">
        <v>186.21799999999999</v>
      </c>
      <c r="AZ381" s="81">
        <v>186.4</v>
      </c>
      <c r="BA381" s="81">
        <v>1200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2170</v>
      </c>
      <c r="B382" s="80">
        <v>200</v>
      </c>
      <c r="C382" s="80">
        <v>13</v>
      </c>
      <c r="D382" s="80">
        <v>12</v>
      </c>
      <c r="E382" s="80">
        <v>2016</v>
      </c>
      <c r="F382" s="80" t="s">
        <v>92</v>
      </c>
      <c r="G382" s="80" t="s">
        <v>2157</v>
      </c>
      <c r="H382" s="80" t="s">
        <v>2158</v>
      </c>
      <c r="I382" s="177"/>
      <c r="J382" s="81">
        <v>16.048469878281502</v>
      </c>
      <c r="K382" s="81">
        <v>0.66266202149835585</v>
      </c>
      <c r="L382" s="81">
        <v>5.8263138816961577</v>
      </c>
      <c r="M382" s="81">
        <v>3.9561291614916545</v>
      </c>
      <c r="N382" s="81">
        <v>6.0033664336387069</v>
      </c>
      <c r="O382" s="81">
        <v>3.5723128640491004</v>
      </c>
      <c r="P382" s="81">
        <v>7.8614120893102424</v>
      </c>
      <c r="Q382" s="81">
        <v>0.28563592063068177</v>
      </c>
      <c r="R382" s="81">
        <v>0</v>
      </c>
      <c r="S382" s="81">
        <v>0.44980363901960757</v>
      </c>
      <c r="T382" s="82"/>
      <c r="U382" s="81">
        <v>490292</v>
      </c>
      <c r="V382" s="81">
        <v>175</v>
      </c>
      <c r="W382" s="81">
        <v>95</v>
      </c>
      <c r="X382" s="81">
        <v>971</v>
      </c>
      <c r="Y382" s="81">
        <v>2344</v>
      </c>
      <c r="Z382" s="81">
        <v>2101</v>
      </c>
      <c r="AA382" s="81">
        <v>1618</v>
      </c>
      <c r="AB382" s="81">
        <v>4044</v>
      </c>
      <c r="AC382" s="81">
        <v>0</v>
      </c>
      <c r="AD382" s="81">
        <v>0.44980363901960763</v>
      </c>
      <c r="AE382" s="82"/>
      <c r="AF382" s="81">
        <v>5843721.0740646115</v>
      </c>
      <c r="AG382" s="81">
        <v>601876.1516129236</v>
      </c>
      <c r="AH382" s="81">
        <v>641738.73779367108</v>
      </c>
      <c r="AI382" s="81">
        <v>5690504.0589735247</v>
      </c>
      <c r="AJ382" s="81">
        <v>9605001.7001476251</v>
      </c>
      <c r="AK382" s="81">
        <v>0</v>
      </c>
      <c r="AL382" s="81">
        <v>0</v>
      </c>
      <c r="AM382" s="81">
        <v>554643.80536352785</v>
      </c>
      <c r="AN382" s="81">
        <v>0</v>
      </c>
      <c r="AO382" s="81">
        <v>0</v>
      </c>
      <c r="AP382" s="82"/>
      <c r="AQ382" s="81">
        <v>41</v>
      </c>
      <c r="AR382" s="81">
        <v>11</v>
      </c>
      <c r="AS382" s="81">
        <v>1</v>
      </c>
      <c r="AT382" s="81">
        <v>0</v>
      </c>
      <c r="AU382" s="81">
        <v>0</v>
      </c>
      <c r="AV382" s="81">
        <v>0</v>
      </c>
      <c r="AW382" s="81" t="s">
        <v>564</v>
      </c>
      <c r="AX382" s="82"/>
      <c r="AY382" s="81">
        <v>198.09800000000001</v>
      </c>
      <c r="AZ382" s="81">
        <v>197.4</v>
      </c>
      <c r="BA382" s="81">
        <v>1200</v>
      </c>
      <c r="BB382" s="81">
        <v>0</v>
      </c>
      <c r="BC382" s="81">
        <v>0</v>
      </c>
      <c r="BD382" s="81">
        <v>0</v>
      </c>
      <c r="BE382" s="81" t="s">
        <v>564</v>
      </c>
      <c r="BF382" s="82"/>
      <c r="BG382" s="81">
        <v>0</v>
      </c>
      <c r="BH382" s="81">
        <v>0</v>
      </c>
      <c r="BI382" s="81">
        <v>3.9969999999999999</v>
      </c>
      <c r="BJ382" s="81">
        <v>0</v>
      </c>
      <c r="BK382" s="81">
        <v>0</v>
      </c>
      <c r="BL382" s="81">
        <v>0</v>
      </c>
      <c r="BM382" s="82"/>
      <c r="BN382" s="81">
        <v>0</v>
      </c>
      <c r="BO382" s="81">
        <v>0</v>
      </c>
      <c r="BP382" s="81">
        <v>1</v>
      </c>
      <c r="BQ382" s="81">
        <v>0</v>
      </c>
      <c r="BR382" s="81">
        <v>0</v>
      </c>
      <c r="BS382" s="81">
        <v>0</v>
      </c>
      <c r="BT382"/>
      <c r="BU382" s="80">
        <v>3.9969999999999999</v>
      </c>
      <c r="BV382" s="80">
        <v>0</v>
      </c>
      <c r="BW382" s="80">
        <v>0</v>
      </c>
      <c r="BX382" s="80">
        <v>0</v>
      </c>
      <c r="BY382" s="80">
        <v>0</v>
      </c>
      <c r="BZ382" s="80">
        <v>0</v>
      </c>
      <c r="CA382" s="80">
        <v>0</v>
      </c>
      <c r="CB382" s="80">
        <v>0</v>
      </c>
      <c r="CC382" s="80">
        <v>0</v>
      </c>
    </row>
    <row r="383" spans="1:81">
      <c r="A383" s="80" t="s">
        <v>2171</v>
      </c>
      <c r="B383" s="80">
        <v>201</v>
      </c>
      <c r="C383" s="80">
        <v>14</v>
      </c>
      <c r="D383" s="80">
        <v>12</v>
      </c>
      <c r="E383" s="80">
        <v>2017</v>
      </c>
      <c r="F383" s="80" t="s">
        <v>71</v>
      </c>
      <c r="G383" s="80" t="s">
        <v>2157</v>
      </c>
      <c r="H383" s="80" t="s">
        <v>2158</v>
      </c>
      <c r="I383" s="177"/>
      <c r="J383" s="81">
        <v>13.999675123769322</v>
      </c>
      <c r="K383" s="81">
        <v>0.69177391721065196</v>
      </c>
      <c r="L383" s="81">
        <v>5.53058201768554</v>
      </c>
      <c r="M383" s="81">
        <v>3.7696290236618593</v>
      </c>
      <c r="N383" s="81">
        <v>6.8763809891714827</v>
      </c>
      <c r="O383" s="81">
        <v>3.4822428371678367</v>
      </c>
      <c r="P383" s="81">
        <v>7.7874731326052942</v>
      </c>
      <c r="Q383" s="81">
        <v>0.26070361488942151</v>
      </c>
      <c r="R383" s="81">
        <v>0</v>
      </c>
      <c r="S383" s="81">
        <v>0.25486728351385729</v>
      </c>
      <c r="T383" s="82"/>
      <c r="U383" s="81">
        <v>440596</v>
      </c>
      <c r="V383" s="81">
        <v>175</v>
      </c>
      <c r="W383" s="81">
        <v>95</v>
      </c>
      <c r="X383" s="81">
        <v>971</v>
      </c>
      <c r="Y383" s="81">
        <v>2198</v>
      </c>
      <c r="Z383" s="81">
        <v>2082</v>
      </c>
      <c r="AA383" s="81">
        <v>1613</v>
      </c>
      <c r="AB383" s="81">
        <v>3817</v>
      </c>
      <c r="AC383" s="81">
        <v>0</v>
      </c>
      <c r="AD383" s="81">
        <v>0.25486728351385729</v>
      </c>
      <c r="AE383" s="82"/>
      <c r="AF383" s="81">
        <v>5240036.0607555769</v>
      </c>
      <c r="AG383" s="81">
        <v>614305.33346068521</v>
      </c>
      <c r="AH383" s="81">
        <v>790155.26453618589</v>
      </c>
      <c r="AI383" s="81">
        <v>5565574.1673610751</v>
      </c>
      <c r="AJ383" s="81">
        <v>10223424.68188088</v>
      </c>
      <c r="AK383" s="81">
        <v>0</v>
      </c>
      <c r="AL383" s="81">
        <v>0</v>
      </c>
      <c r="AM383" s="81">
        <v>524329.3892636128</v>
      </c>
      <c r="AN383" s="81">
        <v>0</v>
      </c>
      <c r="AO383" s="81">
        <v>0</v>
      </c>
      <c r="AP383" s="82"/>
      <c r="AQ383" s="81">
        <v>42</v>
      </c>
      <c r="AR383" s="81">
        <v>12</v>
      </c>
      <c r="AS383" s="81">
        <v>1</v>
      </c>
      <c r="AT383" s="81">
        <v>0</v>
      </c>
      <c r="AU383" s="81">
        <v>0</v>
      </c>
      <c r="AV383" s="81">
        <v>0</v>
      </c>
      <c r="AW383" s="81" t="s">
        <v>564</v>
      </c>
      <c r="AX383" s="82"/>
      <c r="AY383" s="81">
        <v>202.398</v>
      </c>
      <c r="AZ383" s="81">
        <v>219.4</v>
      </c>
      <c r="BA383" s="81">
        <v>1200</v>
      </c>
      <c r="BB383" s="81">
        <v>0</v>
      </c>
      <c r="BC383" s="81">
        <v>0</v>
      </c>
      <c r="BD383" s="81">
        <v>0</v>
      </c>
      <c r="BE383" s="81" t="s">
        <v>564</v>
      </c>
      <c r="BF383" s="82"/>
      <c r="BG383" s="81">
        <v>0</v>
      </c>
      <c r="BH383" s="81">
        <v>0</v>
      </c>
      <c r="BI383" s="81">
        <v>3.47</v>
      </c>
      <c r="BJ383" s="81">
        <v>0</v>
      </c>
      <c r="BK383" s="81">
        <v>0</v>
      </c>
      <c r="BL383" s="81">
        <v>0</v>
      </c>
      <c r="BM383" s="82"/>
      <c r="BN383" s="81">
        <v>0</v>
      </c>
      <c r="BO383" s="81">
        <v>0</v>
      </c>
      <c r="BP383" s="81">
        <v>1</v>
      </c>
      <c r="BQ383" s="81">
        <v>0</v>
      </c>
      <c r="BR383" s="81">
        <v>0</v>
      </c>
      <c r="BS383" s="81">
        <v>0</v>
      </c>
      <c r="BT383"/>
      <c r="BU383" s="80">
        <v>3.47</v>
      </c>
      <c r="BV383" s="80">
        <v>0</v>
      </c>
      <c r="BW383" s="80">
        <v>0</v>
      </c>
      <c r="BX383" s="80">
        <v>0</v>
      </c>
      <c r="BY383" s="80">
        <v>0</v>
      </c>
      <c r="BZ383" s="80">
        <v>0</v>
      </c>
      <c r="CA383" s="80">
        <v>0</v>
      </c>
      <c r="CB383" s="80">
        <v>0</v>
      </c>
      <c r="CC383" s="80">
        <v>0</v>
      </c>
    </row>
    <row r="384" spans="1:81">
      <c r="A384" s="80" t="s">
        <v>2172</v>
      </c>
      <c r="B384" s="80">
        <v>202</v>
      </c>
      <c r="C384" s="80">
        <v>15</v>
      </c>
      <c r="D384" s="80">
        <v>12</v>
      </c>
      <c r="E384" s="80">
        <v>2018</v>
      </c>
      <c r="F384" s="80" t="s">
        <v>93</v>
      </c>
      <c r="G384" s="80" t="s">
        <v>2157</v>
      </c>
      <c r="H384" s="80" t="s">
        <v>2158</v>
      </c>
      <c r="I384" s="177"/>
      <c r="J384" s="81">
        <v>14.420661130362983</v>
      </c>
      <c r="K384" s="81">
        <v>0.69428622724948863</v>
      </c>
      <c r="L384" s="81">
        <v>4.9343171675310327</v>
      </c>
      <c r="M384" s="81">
        <v>3.6289970869325359</v>
      </c>
      <c r="N384" s="81">
        <v>5.1174627900900918</v>
      </c>
      <c r="O384" s="81">
        <v>3.356097525141045</v>
      </c>
      <c r="P384" s="81">
        <v>7.6573760397804547</v>
      </c>
      <c r="Q384" s="81">
        <v>0.23406073197266081</v>
      </c>
      <c r="R384" s="81">
        <v>0</v>
      </c>
      <c r="S384" s="81">
        <v>0.42680000464302703</v>
      </c>
      <c r="T384" s="82"/>
      <c r="U384" s="81">
        <v>460197.99999999988</v>
      </c>
      <c r="V384" s="81">
        <v>175</v>
      </c>
      <c r="W384" s="81">
        <v>95</v>
      </c>
      <c r="X384" s="81">
        <v>971</v>
      </c>
      <c r="Y384" s="81">
        <v>2141</v>
      </c>
      <c r="Z384" s="81">
        <v>2045</v>
      </c>
      <c r="AA384" s="81">
        <v>1602</v>
      </c>
      <c r="AB384" s="81">
        <v>3693</v>
      </c>
      <c r="AC384" s="81">
        <v>0</v>
      </c>
      <c r="AD384" s="81">
        <v>0.42680000464302698</v>
      </c>
      <c r="AE384" s="82"/>
      <c r="AF384" s="81">
        <v>5428961.7203169363</v>
      </c>
      <c r="AG384" s="81">
        <v>622169.28920888645</v>
      </c>
      <c r="AH384" s="81">
        <v>715042.25770035037</v>
      </c>
      <c r="AI384" s="81">
        <v>5251663.8426484866</v>
      </c>
      <c r="AJ384" s="81">
        <v>7980780.5126238344</v>
      </c>
      <c r="AK384" s="81">
        <v>0</v>
      </c>
      <c r="AL384" s="81">
        <v>0</v>
      </c>
      <c r="AM384" s="81">
        <v>508345.55185811932</v>
      </c>
      <c r="AN384" s="81">
        <v>0</v>
      </c>
      <c r="AO384" s="81">
        <v>0</v>
      </c>
      <c r="AP384" s="82"/>
      <c r="AQ384" s="81">
        <v>43</v>
      </c>
      <c r="AR384" s="81">
        <v>12</v>
      </c>
      <c r="AS384" s="81">
        <v>1</v>
      </c>
      <c r="AT384" s="81">
        <v>0</v>
      </c>
      <c r="AU384" s="81">
        <v>0</v>
      </c>
      <c r="AV384" s="81">
        <v>0</v>
      </c>
      <c r="AW384" s="81" t="s">
        <v>564</v>
      </c>
      <c r="AX384" s="82"/>
      <c r="AY384" s="81">
        <v>206.69800000000001</v>
      </c>
      <c r="AZ384" s="81">
        <v>219</v>
      </c>
      <c r="BA384" s="81">
        <v>1200</v>
      </c>
      <c r="BB384" s="81">
        <v>0</v>
      </c>
      <c r="BC384" s="81">
        <v>0</v>
      </c>
      <c r="BD384" s="81">
        <v>0</v>
      </c>
      <c r="BE384" s="81" t="s">
        <v>564</v>
      </c>
      <c r="BF384" s="82"/>
      <c r="BG384" s="81">
        <v>0</v>
      </c>
      <c r="BH384" s="81">
        <v>0</v>
      </c>
      <c r="BI384" s="81">
        <v>3.3580000000000001</v>
      </c>
      <c r="BJ384" s="81">
        <v>0</v>
      </c>
      <c r="BK384" s="81">
        <v>0</v>
      </c>
      <c r="BL384" s="81">
        <v>0</v>
      </c>
      <c r="BM384" s="82"/>
      <c r="BN384" s="81">
        <v>0</v>
      </c>
      <c r="BO384" s="81">
        <v>0</v>
      </c>
      <c r="BP384" s="81">
        <v>1</v>
      </c>
      <c r="BQ384" s="81">
        <v>0</v>
      </c>
      <c r="BR384" s="81">
        <v>0</v>
      </c>
      <c r="BS384" s="81">
        <v>0</v>
      </c>
      <c r="BT384"/>
      <c r="BU384" s="80">
        <v>3.3580000000000001</v>
      </c>
      <c r="BV384" s="80">
        <v>0</v>
      </c>
      <c r="BW384" s="80">
        <v>0</v>
      </c>
      <c r="BX384" s="80">
        <v>0</v>
      </c>
      <c r="BY384" s="80">
        <v>0</v>
      </c>
      <c r="BZ384" s="80">
        <v>0</v>
      </c>
      <c r="CA384" s="80">
        <v>0</v>
      </c>
      <c r="CB384" s="80">
        <v>0</v>
      </c>
      <c r="CC384" s="80">
        <v>0</v>
      </c>
    </row>
    <row r="385" spans="1:81">
      <c r="A385" s="80" t="s">
        <v>2173</v>
      </c>
      <c r="B385" s="80">
        <v>203</v>
      </c>
      <c r="C385" s="80">
        <v>16</v>
      </c>
      <c r="D385" s="80">
        <v>12</v>
      </c>
      <c r="E385" s="80">
        <v>2019</v>
      </c>
      <c r="F385" s="80" t="s">
        <v>73</v>
      </c>
      <c r="G385" s="80" t="s">
        <v>2157</v>
      </c>
      <c r="H385" s="80" t="s">
        <v>2158</v>
      </c>
      <c r="I385" s="177"/>
      <c r="J385" s="81">
        <v>12.877745050188221</v>
      </c>
      <c r="K385" s="81">
        <v>0.52746896036927249</v>
      </c>
      <c r="L385" s="81">
        <v>4.8985066775137938</v>
      </c>
      <c r="M385" s="81">
        <v>3.0230214670640625</v>
      </c>
      <c r="N385" s="81">
        <v>3.5593398987424543</v>
      </c>
      <c r="O385" s="81">
        <v>3.2121084654060135</v>
      </c>
      <c r="P385" s="81">
        <v>7.6043530690030954</v>
      </c>
      <c r="Q385" s="81">
        <v>0.21863424268936482</v>
      </c>
      <c r="R385" s="81">
        <v>0</v>
      </c>
      <c r="S385" s="81">
        <v>0.32859823783589032</v>
      </c>
      <c r="T385" s="82"/>
      <c r="U385" s="81">
        <v>439530</v>
      </c>
      <c r="V385" s="81">
        <v>175</v>
      </c>
      <c r="W385" s="81">
        <v>95</v>
      </c>
      <c r="X385" s="81">
        <v>971</v>
      </c>
      <c r="Y385" s="81">
        <v>2078</v>
      </c>
      <c r="Z385" s="81">
        <v>2011</v>
      </c>
      <c r="AA385" s="81">
        <v>1579</v>
      </c>
      <c r="AB385" s="81">
        <v>3543</v>
      </c>
      <c r="AC385" s="81">
        <v>0</v>
      </c>
      <c r="AD385" s="81">
        <v>0.32859823783589032</v>
      </c>
      <c r="AE385" s="82"/>
      <c r="AF385" s="81">
        <v>4796847.5658850642</v>
      </c>
      <c r="AG385" s="81">
        <v>428475.81865334389</v>
      </c>
      <c r="AH385" s="81">
        <v>792936.86892888427</v>
      </c>
      <c r="AI385" s="81">
        <v>5461622.503238528</v>
      </c>
      <c r="AJ385" s="81">
        <v>6719125.0106032407</v>
      </c>
      <c r="AK385" s="81">
        <v>0</v>
      </c>
      <c r="AL385" s="81">
        <v>0</v>
      </c>
      <c r="AM385" s="81">
        <v>482529.92831027991</v>
      </c>
      <c r="AN385" s="81">
        <v>0</v>
      </c>
      <c r="AO385" s="81">
        <v>0</v>
      </c>
      <c r="AP385" s="82"/>
      <c r="AQ385" s="81">
        <v>45</v>
      </c>
      <c r="AR385" s="81">
        <v>12</v>
      </c>
      <c r="AS385" s="81">
        <v>2</v>
      </c>
      <c r="AT385" s="81">
        <v>0</v>
      </c>
      <c r="AU385" s="81">
        <v>0</v>
      </c>
      <c r="AV385" s="81">
        <v>0</v>
      </c>
      <c r="AW385" s="81" t="s">
        <v>564</v>
      </c>
      <c r="AX385" s="82"/>
      <c r="AY385" s="81">
        <v>226.15799999999999</v>
      </c>
      <c r="AZ385" s="81">
        <v>219.4</v>
      </c>
      <c r="BA385" s="81">
        <v>19570</v>
      </c>
      <c r="BB385" s="81">
        <v>0</v>
      </c>
      <c r="BC385" s="81">
        <v>0</v>
      </c>
      <c r="BD385" s="81">
        <v>0</v>
      </c>
      <c r="BE385" s="81" t="s">
        <v>564</v>
      </c>
      <c r="BF385" s="82"/>
      <c r="BG385" s="81">
        <v>0</v>
      </c>
      <c r="BH385" s="81">
        <v>0</v>
      </c>
      <c r="BI385" s="81">
        <v>3.0310000000000001</v>
      </c>
      <c r="BJ385" s="81">
        <v>0</v>
      </c>
      <c r="BK385" s="81">
        <v>0</v>
      </c>
      <c r="BL385" s="81">
        <v>0</v>
      </c>
      <c r="BM385" s="82"/>
      <c r="BN385" s="81">
        <v>0</v>
      </c>
      <c r="BO385" s="81">
        <v>0</v>
      </c>
      <c r="BP385" s="81">
        <v>1</v>
      </c>
      <c r="BQ385" s="81">
        <v>0</v>
      </c>
      <c r="BR385" s="81">
        <v>0</v>
      </c>
      <c r="BS385" s="81">
        <v>0</v>
      </c>
      <c r="BT385"/>
      <c r="BU385" s="80">
        <v>3.0310000000000001</v>
      </c>
      <c r="BV385" s="80">
        <v>0</v>
      </c>
      <c r="BW385" s="80">
        <v>0</v>
      </c>
      <c r="BX385" s="80">
        <v>0</v>
      </c>
      <c r="BY385" s="80">
        <v>0</v>
      </c>
      <c r="BZ385" s="80">
        <v>0</v>
      </c>
      <c r="CA385" s="80">
        <v>0</v>
      </c>
      <c r="CB385" s="80">
        <v>0</v>
      </c>
      <c r="CC385" s="80">
        <v>0</v>
      </c>
    </row>
    <row r="386" spans="1:81">
      <c r="A386" s="80" t="s">
        <v>2174</v>
      </c>
      <c r="B386" s="80">
        <v>204</v>
      </c>
      <c r="C386" s="80">
        <v>17</v>
      </c>
      <c r="D386" s="80">
        <v>12</v>
      </c>
      <c r="E386" s="80">
        <v>2020</v>
      </c>
      <c r="F386" s="80" t="s">
        <v>218</v>
      </c>
      <c r="G386" s="174" t="s">
        <v>2157</v>
      </c>
      <c r="H386" s="80" t="s">
        <v>2158</v>
      </c>
      <c r="I386" s="177"/>
      <c r="J386" s="81">
        <v>14.354404163034699</v>
      </c>
      <c r="K386" s="81">
        <v>0.72295553936685863</v>
      </c>
      <c r="L386" s="81">
        <v>7.1429530449519287</v>
      </c>
      <c r="M386" s="81">
        <v>3.4055778463763713</v>
      </c>
      <c r="N386" s="81">
        <v>6.200100216197729</v>
      </c>
      <c r="O386" s="81">
        <v>2.772278517492206</v>
      </c>
      <c r="P386" s="81">
        <v>6.8705083422492246</v>
      </c>
      <c r="Q386" s="81">
        <v>0.20153611865641294</v>
      </c>
      <c r="R386" s="81">
        <v>0</v>
      </c>
      <c r="S386" s="81">
        <v>0.31530353184814042</v>
      </c>
      <c r="T386" s="82"/>
      <c r="U386" s="81">
        <v>460296</v>
      </c>
      <c r="V386" s="81">
        <v>177</v>
      </c>
      <c r="W386" s="81">
        <v>121</v>
      </c>
      <c r="X386" s="81">
        <v>801</v>
      </c>
      <c r="Y386" s="81">
        <v>2025</v>
      </c>
      <c r="Z386" s="81">
        <v>1981</v>
      </c>
      <c r="AA386" s="81">
        <v>1550</v>
      </c>
      <c r="AB386" s="81">
        <v>3418</v>
      </c>
      <c r="AC386" s="81">
        <v>0</v>
      </c>
      <c r="AD386" s="81">
        <v>0.31530353184814042</v>
      </c>
      <c r="AE386" s="82"/>
      <c r="AF386" s="81">
        <v>4811043.1827459736</v>
      </c>
      <c r="AG386" s="81">
        <v>607674.54138220917</v>
      </c>
      <c r="AH386" s="81">
        <v>1227484.4834225185</v>
      </c>
      <c r="AI386" s="81">
        <v>4772885.2080798354</v>
      </c>
      <c r="AJ386" s="81">
        <v>9100148.7454280201</v>
      </c>
      <c r="AK386" s="81"/>
      <c r="AL386" s="81"/>
      <c r="AM386" s="81">
        <v>446086.97477204155</v>
      </c>
      <c r="AN386" s="81"/>
      <c r="AO386" s="81"/>
      <c r="AP386" s="82"/>
      <c r="AQ386" s="81">
        <v>45</v>
      </c>
      <c r="AR386" s="81">
        <v>13</v>
      </c>
      <c r="AS386" s="81">
        <v>1</v>
      </c>
      <c r="AT386" s="81">
        <v>0</v>
      </c>
      <c r="AU386" s="81">
        <v>0</v>
      </c>
      <c r="AV386" s="81">
        <v>0</v>
      </c>
      <c r="AW386" s="81">
        <v>1</v>
      </c>
      <c r="AX386" s="82"/>
      <c r="AY386" s="81">
        <v>226.15799999999999</v>
      </c>
      <c r="AZ386" s="81">
        <v>718.9</v>
      </c>
      <c r="BA386" s="81">
        <v>18370</v>
      </c>
      <c r="BB386" s="81">
        <v>0</v>
      </c>
      <c r="BC386" s="81">
        <v>0</v>
      </c>
      <c r="BD386" s="81">
        <v>0</v>
      </c>
      <c r="BE386" s="81">
        <v>18370</v>
      </c>
      <c r="BF386" s="82"/>
      <c r="BG386" s="81">
        <v>0</v>
      </c>
      <c r="BH386" s="81">
        <v>0</v>
      </c>
      <c r="BI386" s="81">
        <v>2.1890000000000001</v>
      </c>
      <c r="BJ386" s="81">
        <v>0</v>
      </c>
      <c r="BK386" s="81">
        <v>0</v>
      </c>
      <c r="BL386" s="81">
        <v>0</v>
      </c>
      <c r="BM386" s="82"/>
      <c r="BN386" s="81">
        <v>0</v>
      </c>
      <c r="BO386" s="81">
        <v>0</v>
      </c>
      <c r="BP386" s="81">
        <v>1</v>
      </c>
      <c r="BQ386" s="81">
        <v>0</v>
      </c>
      <c r="BR386" s="81">
        <v>0</v>
      </c>
      <c r="BS386" s="81">
        <v>0</v>
      </c>
      <c r="BT386"/>
      <c r="BU386" s="80">
        <v>2.1890000000000001</v>
      </c>
      <c r="BV386" s="80">
        <v>0</v>
      </c>
      <c r="BW386" s="80">
        <v>0</v>
      </c>
      <c r="BX386" s="80">
        <v>0</v>
      </c>
      <c r="BY386" s="80">
        <v>0</v>
      </c>
      <c r="BZ386" s="80">
        <v>0</v>
      </c>
      <c r="CA386" s="80">
        <v>0</v>
      </c>
      <c r="CB386" s="80">
        <v>0</v>
      </c>
      <c r="CC386" s="80">
        <v>0</v>
      </c>
    </row>
    <row r="387" spans="1:81">
      <c r="A387" s="80" t="s">
        <v>2175</v>
      </c>
      <c r="B387" s="80">
        <v>204</v>
      </c>
      <c r="C387" s="80">
        <v>18</v>
      </c>
      <c r="D387" s="80">
        <v>12</v>
      </c>
      <c r="E387" s="80">
        <v>2021</v>
      </c>
      <c r="F387" s="80" t="s">
        <v>75</v>
      </c>
      <c r="G387" s="174" t="s">
        <v>2157</v>
      </c>
      <c r="H387" s="80" t="s">
        <v>2158</v>
      </c>
      <c r="I387" s="177"/>
      <c r="J387" s="81">
        <v>18.286282745978141</v>
      </c>
      <c r="K387" s="81">
        <v>0.73838731606827057</v>
      </c>
      <c r="L387" s="81">
        <v>6.949976690385455</v>
      </c>
      <c r="M387" s="81">
        <v>3.2697406495261183</v>
      </c>
      <c r="N387" s="81">
        <v>4.6493340146897513</v>
      </c>
      <c r="O387" s="81">
        <v>2.6366325092365357</v>
      </c>
      <c r="P387" s="81">
        <v>6.8997531220829744</v>
      </c>
      <c r="Q387" s="81">
        <v>0.19941973645970656</v>
      </c>
      <c r="R387" s="81">
        <v>0</v>
      </c>
      <c r="S387" s="81">
        <v>0.25710712652619327</v>
      </c>
      <c r="T387" s="82"/>
      <c r="U387" s="81">
        <v>649613</v>
      </c>
      <c r="V387" s="81">
        <v>177</v>
      </c>
      <c r="W387" s="81">
        <v>121</v>
      </c>
      <c r="X387" s="81">
        <v>801</v>
      </c>
      <c r="Y387" s="81">
        <v>2001</v>
      </c>
      <c r="Z387" s="81">
        <v>1940</v>
      </c>
      <c r="AA387" s="81">
        <v>1518</v>
      </c>
      <c r="AB387" s="81">
        <v>3342</v>
      </c>
      <c r="AC387" s="81">
        <v>0</v>
      </c>
      <c r="AD387" s="81">
        <v>0.25710712652619327</v>
      </c>
      <c r="AE387" s="82"/>
      <c r="AF387" s="81">
        <v>6005433.3179682614</v>
      </c>
      <c r="AG387" s="81">
        <v>649438.06344008446</v>
      </c>
      <c r="AH387" s="81">
        <v>1181632.2654842222</v>
      </c>
      <c r="AI387" s="81">
        <v>5060363.4335666075</v>
      </c>
      <c r="AJ387" s="81">
        <v>7267186.2655851021</v>
      </c>
      <c r="AK387" s="81">
        <v>0</v>
      </c>
      <c r="AL387" s="81">
        <v>0</v>
      </c>
      <c r="AM387" s="81">
        <v>438683.91305367736</v>
      </c>
      <c r="AN387" s="81">
        <v>0</v>
      </c>
      <c r="AO387" s="81">
        <v>0</v>
      </c>
      <c r="AP387" s="82"/>
      <c r="AQ387" s="81">
        <v>46</v>
      </c>
      <c r="AR387" s="81">
        <v>13</v>
      </c>
      <c r="AS387" s="81">
        <v>1</v>
      </c>
      <c r="AT387" s="81">
        <v>0</v>
      </c>
      <c r="AU387" s="81">
        <v>0</v>
      </c>
      <c r="AV387" s="81">
        <v>0</v>
      </c>
      <c r="AW387" s="81"/>
      <c r="AX387" s="82"/>
      <c r="AY387" s="81">
        <v>235.71799999999999</v>
      </c>
      <c r="AZ387" s="81">
        <v>718.9</v>
      </c>
      <c r="BA387" s="81">
        <v>18370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2176</v>
      </c>
      <c r="B388" s="80">
        <v>204</v>
      </c>
      <c r="C388" s="80">
        <v>19</v>
      </c>
      <c r="D388" s="80">
        <v>12</v>
      </c>
      <c r="E388" s="80">
        <v>2022</v>
      </c>
      <c r="F388" s="80" t="s">
        <v>568</v>
      </c>
      <c r="G388" s="80" t="s">
        <v>2157</v>
      </c>
      <c r="H388" s="80" t="s">
        <v>2158</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46</v>
      </c>
      <c r="AR388" s="81">
        <v>14</v>
      </c>
      <c r="AS388" s="81">
        <v>1</v>
      </c>
      <c r="AT388" s="81">
        <v>0</v>
      </c>
      <c r="AU388" s="81">
        <v>0</v>
      </c>
      <c r="AV388" s="81">
        <v>0</v>
      </c>
      <c r="AW388" s="81"/>
      <c r="AX388" s="82"/>
      <c r="AY388" s="81">
        <v>235.71800000000002</v>
      </c>
      <c r="AZ388" s="81">
        <v>768.4</v>
      </c>
      <c r="BA388" s="81">
        <v>18370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2177</v>
      </c>
      <c r="B389" s="80">
        <v>239</v>
      </c>
      <c r="C389" s="80">
        <v>1</v>
      </c>
      <c r="D389" s="80">
        <v>15</v>
      </c>
      <c r="E389" s="80">
        <v>1990</v>
      </c>
      <c r="F389" s="80" t="s">
        <v>562</v>
      </c>
      <c r="G389" s="80" t="s">
        <v>1683</v>
      </c>
      <c r="H389" s="80" t="s">
        <v>1684</v>
      </c>
      <c r="I389" s="177"/>
      <c r="J389" s="81">
        <v>11.142469231576928</v>
      </c>
      <c r="K389" s="81">
        <v>1.6833351437227817</v>
      </c>
      <c r="L389" s="81">
        <v>23.596768965320038</v>
      </c>
      <c r="M389" s="81">
        <v>8.6990031379967103</v>
      </c>
      <c r="N389" s="81">
        <v>13.537375896109202</v>
      </c>
      <c r="O389" s="81">
        <v>5.2028669074084748</v>
      </c>
      <c r="P389" s="81">
        <v>5.3704300806625209</v>
      </c>
      <c r="Q389" s="81">
        <v>0.41067703128195465</v>
      </c>
      <c r="R389" s="81">
        <v>0</v>
      </c>
      <c r="S389" s="81">
        <v>0.33441932024451559</v>
      </c>
      <c r="T389" s="82"/>
      <c r="U389" s="81">
        <v>312841</v>
      </c>
      <c r="V389" s="81">
        <v>308</v>
      </c>
      <c r="W389" s="81">
        <v>276</v>
      </c>
      <c r="X389" s="81">
        <v>2917</v>
      </c>
      <c r="Y389" s="81">
        <v>2896</v>
      </c>
      <c r="Z389" s="81">
        <v>2140</v>
      </c>
      <c r="AA389" s="81">
        <v>1304</v>
      </c>
      <c r="AB389" s="81">
        <v>6668</v>
      </c>
      <c r="AC389" s="81">
        <v>0</v>
      </c>
      <c r="AD389" s="81">
        <v>0.33441932024451559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2178</v>
      </c>
      <c r="B390" s="80">
        <v>240</v>
      </c>
      <c r="C390" s="80">
        <v>2</v>
      </c>
      <c r="D390" s="80">
        <v>15</v>
      </c>
      <c r="E390" s="80">
        <v>2005</v>
      </c>
      <c r="F390" s="80" t="s">
        <v>565</v>
      </c>
      <c r="G390" s="80" t="s">
        <v>1683</v>
      </c>
      <c r="H390" s="80" t="s">
        <v>1684</v>
      </c>
      <c r="I390" s="177"/>
      <c r="J390" s="81">
        <v>3.2581439161468766</v>
      </c>
      <c r="K390" s="81">
        <v>0.79006853150554346</v>
      </c>
      <c r="L390" s="81">
        <v>9.234353284268753</v>
      </c>
      <c r="M390" s="81">
        <v>10.246487313595871</v>
      </c>
      <c r="N390" s="81">
        <v>11.462717195623666</v>
      </c>
      <c r="O390" s="81">
        <v>5.0780932314998397</v>
      </c>
      <c r="P390" s="81">
        <v>4.6112844368673809</v>
      </c>
      <c r="Q390" s="81">
        <v>0.27860810288367116</v>
      </c>
      <c r="R390" s="81">
        <v>0</v>
      </c>
      <c r="S390" s="81">
        <v>0.89465851371479543</v>
      </c>
      <c r="T390" s="82"/>
      <c r="U390" s="81">
        <v>100629</v>
      </c>
      <c r="V390" s="81">
        <v>241</v>
      </c>
      <c r="W390" s="81">
        <v>82</v>
      </c>
      <c r="X390" s="81">
        <v>1664</v>
      </c>
      <c r="Y390" s="81">
        <v>2337</v>
      </c>
      <c r="Z390" s="81">
        <v>2417</v>
      </c>
      <c r="AA390" s="81">
        <v>917</v>
      </c>
      <c r="AB390" s="81">
        <v>4729</v>
      </c>
      <c r="AC390" s="81">
        <v>0</v>
      </c>
      <c r="AD390" s="81">
        <v>0.89465851371479543</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2179</v>
      </c>
      <c r="B391" s="80">
        <v>241</v>
      </c>
      <c r="C391" s="80">
        <v>3</v>
      </c>
      <c r="D391" s="80">
        <v>15</v>
      </c>
      <c r="E391" s="80">
        <v>2006</v>
      </c>
      <c r="F391" s="80" t="s">
        <v>566</v>
      </c>
      <c r="G391" s="80" t="s">
        <v>1683</v>
      </c>
      <c r="H391" s="80" t="s">
        <v>1684</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2180</v>
      </c>
      <c r="B392" s="80">
        <v>242</v>
      </c>
      <c r="C392" s="80">
        <v>4</v>
      </c>
      <c r="D392" s="80">
        <v>15</v>
      </c>
      <c r="E392" s="80">
        <v>2007</v>
      </c>
      <c r="F392" s="80" t="s">
        <v>567</v>
      </c>
      <c r="G392" s="80" t="s">
        <v>1683</v>
      </c>
      <c r="H392" s="80" t="s">
        <v>1684</v>
      </c>
      <c r="I392" s="177"/>
      <c r="J392" s="81">
        <v>2.6164871850888729</v>
      </c>
      <c r="K392" s="81">
        <v>0.91669793696914614</v>
      </c>
      <c r="L392" s="81">
        <v>1.8055139646518017</v>
      </c>
      <c r="M392" s="81">
        <v>9.6995955629105932</v>
      </c>
      <c r="N392" s="81">
        <v>11.109759102349622</v>
      </c>
      <c r="O392" s="81">
        <v>4.7232036917828388</v>
      </c>
      <c r="P392" s="81">
        <v>4.381378210112719</v>
      </c>
      <c r="Q392" s="81">
        <v>0.28041791597017024</v>
      </c>
      <c r="R392" s="81">
        <v>0</v>
      </c>
      <c r="S392" s="81">
        <v>1.7188746836581483</v>
      </c>
      <c r="T392" s="82"/>
      <c r="U392" s="81">
        <v>85926</v>
      </c>
      <c r="V392" s="81">
        <v>305</v>
      </c>
      <c r="W392" s="81">
        <v>22</v>
      </c>
      <c r="X392" s="81">
        <v>1973</v>
      </c>
      <c r="Y392" s="81">
        <v>2271</v>
      </c>
      <c r="Z392" s="81">
        <v>2337</v>
      </c>
      <c r="AA392" s="81">
        <v>858</v>
      </c>
      <c r="AB392" s="81">
        <v>4508</v>
      </c>
      <c r="AC392" s="81">
        <v>0</v>
      </c>
      <c r="AD392" s="81">
        <v>1.7188746836581483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2181</v>
      </c>
      <c r="B393" s="80">
        <v>243</v>
      </c>
      <c r="C393" s="80">
        <v>5</v>
      </c>
      <c r="D393" s="80">
        <v>15</v>
      </c>
      <c r="E393" s="80">
        <v>2008</v>
      </c>
      <c r="F393" s="80" t="s">
        <v>84</v>
      </c>
      <c r="G393" s="80" t="s">
        <v>1683</v>
      </c>
      <c r="H393" s="80" t="s">
        <v>1684</v>
      </c>
      <c r="I393" s="177"/>
      <c r="J393" s="81">
        <v>2.9081396721992898</v>
      </c>
      <c r="K393" s="81">
        <v>0.80454679617535829</v>
      </c>
      <c r="L393" s="81">
        <v>7.440649196094328</v>
      </c>
      <c r="M393" s="81">
        <v>11.349466073550685</v>
      </c>
      <c r="N393" s="81">
        <v>11.110560191990571</v>
      </c>
      <c r="O393" s="81">
        <v>4.4732325739787155</v>
      </c>
      <c r="P393" s="81">
        <v>4.1264515730947302</v>
      </c>
      <c r="Q393" s="81">
        <v>0.26945865376389544</v>
      </c>
      <c r="R393" s="81">
        <v>0</v>
      </c>
      <c r="S393" s="81">
        <v>1.0355542490296117</v>
      </c>
      <c r="T393" s="82"/>
      <c r="U393" s="81">
        <v>100345</v>
      </c>
      <c r="V393" s="81">
        <v>305</v>
      </c>
      <c r="W393" s="81">
        <v>105</v>
      </c>
      <c r="X393" s="81">
        <v>1973</v>
      </c>
      <c r="Y393" s="81">
        <v>2241</v>
      </c>
      <c r="Z393" s="81">
        <v>2291</v>
      </c>
      <c r="AA393" s="81">
        <v>809</v>
      </c>
      <c r="AB393" s="81">
        <v>4403</v>
      </c>
      <c r="AC393" s="81">
        <v>0</v>
      </c>
      <c r="AD393" s="81">
        <v>1.0355542490296117</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2182</v>
      </c>
      <c r="B394" s="80">
        <v>244</v>
      </c>
      <c r="C394" s="80">
        <v>6</v>
      </c>
      <c r="D394" s="80">
        <v>15</v>
      </c>
      <c r="E394" s="80">
        <v>2009</v>
      </c>
      <c r="F394" s="80" t="s">
        <v>85</v>
      </c>
      <c r="G394" s="80" t="s">
        <v>1683</v>
      </c>
      <c r="H394" s="80" t="s">
        <v>1684</v>
      </c>
      <c r="I394" s="177"/>
      <c r="J394" s="81">
        <v>0.74911575153169885</v>
      </c>
      <c r="K394" s="81">
        <v>0.53198196992014246</v>
      </c>
      <c r="L394" s="81">
        <v>8.5338504425915431</v>
      </c>
      <c r="M394" s="81">
        <v>8.1942384458503223</v>
      </c>
      <c r="N394" s="81">
        <v>9.5006002727969481</v>
      </c>
      <c r="O394" s="81">
        <v>4.4547798141763861</v>
      </c>
      <c r="P394" s="81">
        <v>3.9201124770410098</v>
      </c>
      <c r="Q394" s="81">
        <v>0.25237298424037513</v>
      </c>
      <c r="R394" s="81">
        <v>0</v>
      </c>
      <c r="S394" s="81">
        <v>0.80490794498195672</v>
      </c>
      <c r="T394" s="82"/>
      <c r="U394" s="81">
        <v>26103</v>
      </c>
      <c r="V394" s="81">
        <v>247</v>
      </c>
      <c r="W394" s="81">
        <v>138</v>
      </c>
      <c r="X394" s="81">
        <v>1799</v>
      </c>
      <c r="Y394" s="81">
        <v>2231</v>
      </c>
      <c r="Z394" s="81">
        <v>2252</v>
      </c>
      <c r="AA394" s="81">
        <v>789</v>
      </c>
      <c r="AB394" s="81">
        <v>4329</v>
      </c>
      <c r="AC394" s="81">
        <v>0</v>
      </c>
      <c r="AD394" s="81">
        <v>0.80490794498195672</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2183</v>
      </c>
      <c r="B395" s="80">
        <v>245</v>
      </c>
      <c r="C395" s="80">
        <v>7</v>
      </c>
      <c r="D395" s="80">
        <v>15</v>
      </c>
      <c r="E395" s="80">
        <v>2010</v>
      </c>
      <c r="F395" s="80" t="s">
        <v>86</v>
      </c>
      <c r="G395" s="80" t="s">
        <v>1683</v>
      </c>
      <c r="H395" s="80" t="s">
        <v>1684</v>
      </c>
      <c r="I395" s="177"/>
      <c r="J395" s="81">
        <v>0.6928903448540692</v>
      </c>
      <c r="K395" s="81">
        <v>0.55480730781228427</v>
      </c>
      <c r="L395" s="81">
        <v>7.7692366706744478</v>
      </c>
      <c r="M395" s="81">
        <v>7.3349862417842129</v>
      </c>
      <c r="N395" s="81">
        <v>9.1949491711965941</v>
      </c>
      <c r="O395" s="81">
        <v>4.3928262118054455</v>
      </c>
      <c r="P395" s="81">
        <v>3.8982225105632353</v>
      </c>
      <c r="Q395" s="81">
        <v>0.25717606342478605</v>
      </c>
      <c r="R395" s="81">
        <v>0</v>
      </c>
      <c r="S395" s="81">
        <v>0.77791324626081026</v>
      </c>
      <c r="T395" s="82"/>
      <c r="U395" s="81">
        <v>27027</v>
      </c>
      <c r="V395" s="81">
        <v>247</v>
      </c>
      <c r="W395" s="81">
        <v>138</v>
      </c>
      <c r="X395" s="81">
        <v>1799</v>
      </c>
      <c r="Y395" s="81">
        <v>2196</v>
      </c>
      <c r="Z395" s="81">
        <v>2231</v>
      </c>
      <c r="AA395" s="81">
        <v>765</v>
      </c>
      <c r="AB395" s="81">
        <v>4227</v>
      </c>
      <c r="AC395" s="81">
        <v>0</v>
      </c>
      <c r="AD395" s="81">
        <v>0.77791324626081026</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2184</v>
      </c>
      <c r="B396" s="80">
        <v>246</v>
      </c>
      <c r="C396" s="80">
        <v>8</v>
      </c>
      <c r="D396" s="80">
        <v>15</v>
      </c>
      <c r="E396" s="80">
        <v>2011</v>
      </c>
      <c r="F396" s="80" t="s">
        <v>87</v>
      </c>
      <c r="G396" s="80" t="s">
        <v>1683</v>
      </c>
      <c r="H396" s="80" t="s">
        <v>1684</v>
      </c>
      <c r="I396" s="177"/>
      <c r="J396" s="81">
        <v>1.158132364570388</v>
      </c>
      <c r="K396" s="81">
        <v>0.77738823605038576</v>
      </c>
      <c r="L396" s="81">
        <v>7.249263917934802</v>
      </c>
      <c r="M396" s="81">
        <v>9.266149814155197</v>
      </c>
      <c r="N396" s="81">
        <v>10.861126524361367</v>
      </c>
      <c r="O396" s="81">
        <v>4.2107734070167746</v>
      </c>
      <c r="P396" s="81">
        <v>3.6816523677068664</v>
      </c>
      <c r="Q396" s="81">
        <v>0.28808198624033676</v>
      </c>
      <c r="R396" s="81">
        <v>0</v>
      </c>
      <c r="S396" s="81">
        <v>0.61869845632563325</v>
      </c>
      <c r="T396" s="82"/>
      <c r="U396" s="81">
        <v>42545</v>
      </c>
      <c r="V396" s="81">
        <v>247</v>
      </c>
      <c r="W396" s="81">
        <v>138</v>
      </c>
      <c r="X396" s="81">
        <v>1799</v>
      </c>
      <c r="Y396" s="81">
        <v>2155</v>
      </c>
      <c r="Z396" s="81">
        <v>2185</v>
      </c>
      <c r="AA396" s="81">
        <v>744</v>
      </c>
      <c r="AB396" s="81">
        <v>4105</v>
      </c>
      <c r="AC396" s="81">
        <v>0</v>
      </c>
      <c r="AD396" s="81">
        <v>0.61869845632563325</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2185</v>
      </c>
      <c r="B397" s="80">
        <v>247</v>
      </c>
      <c r="C397" s="80">
        <v>9</v>
      </c>
      <c r="D397" s="80">
        <v>15</v>
      </c>
      <c r="E397" s="80">
        <v>2012</v>
      </c>
      <c r="F397" s="80" t="s">
        <v>88</v>
      </c>
      <c r="G397" s="80" t="s">
        <v>1683</v>
      </c>
      <c r="H397" s="80" t="s">
        <v>1684</v>
      </c>
      <c r="I397" s="177"/>
      <c r="J397" s="81">
        <v>0.50346639650888336</v>
      </c>
      <c r="K397" s="81">
        <v>0.87575791419766491</v>
      </c>
      <c r="L397" s="81">
        <v>7.3142917305788417</v>
      </c>
      <c r="M397" s="81">
        <v>11.508528627500779</v>
      </c>
      <c r="N397" s="81">
        <v>11.89229803726119</v>
      </c>
      <c r="O397" s="81">
        <v>4.1336628850286647</v>
      </c>
      <c r="P397" s="81">
        <v>3.6826931390658384</v>
      </c>
      <c r="Q397" s="81">
        <v>0.30925808627071044</v>
      </c>
      <c r="R397" s="81">
        <v>0</v>
      </c>
      <c r="S397" s="81">
        <v>0.79914164966223988</v>
      </c>
      <c r="T397" s="82"/>
      <c r="U397" s="81">
        <v>17721</v>
      </c>
      <c r="V397" s="81">
        <v>247</v>
      </c>
      <c r="W397" s="81">
        <v>138</v>
      </c>
      <c r="X397" s="81">
        <v>1799</v>
      </c>
      <c r="Y397" s="81">
        <v>2148</v>
      </c>
      <c r="Z397" s="81">
        <v>2162</v>
      </c>
      <c r="AA397" s="81">
        <v>740</v>
      </c>
      <c r="AB397" s="81">
        <v>4056</v>
      </c>
      <c r="AC397" s="81">
        <v>0</v>
      </c>
      <c r="AD397" s="81">
        <v>0.79914164966223988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2186</v>
      </c>
      <c r="B398" s="80">
        <v>248</v>
      </c>
      <c r="C398" s="80">
        <v>10</v>
      </c>
      <c r="D398" s="80">
        <v>15</v>
      </c>
      <c r="E398" s="80">
        <v>2013</v>
      </c>
      <c r="F398" s="80" t="s">
        <v>89</v>
      </c>
      <c r="G398" s="80" t="s">
        <v>1683</v>
      </c>
      <c r="H398" s="80" t="s">
        <v>1684</v>
      </c>
      <c r="I398" s="177"/>
      <c r="J398" s="81">
        <v>1.0315363866563814</v>
      </c>
      <c r="K398" s="81">
        <v>0.72381690326535897</v>
      </c>
      <c r="L398" s="81">
        <v>6.4590963418664762</v>
      </c>
      <c r="M398" s="81">
        <v>10.703206771793102</v>
      </c>
      <c r="N398" s="81">
        <v>11.664723097488171</v>
      </c>
      <c r="O398" s="81">
        <v>3.9752929887556814</v>
      </c>
      <c r="P398" s="81">
        <v>3.6416201301212414</v>
      </c>
      <c r="Q398" s="81">
        <v>0.31437566032370184</v>
      </c>
      <c r="R398" s="81">
        <v>0</v>
      </c>
      <c r="S398" s="81">
        <v>1.0943101032008193</v>
      </c>
      <c r="T398" s="82"/>
      <c r="U398" s="81">
        <v>36969</v>
      </c>
      <c r="V398" s="81">
        <v>247</v>
      </c>
      <c r="W398" s="81">
        <v>138</v>
      </c>
      <c r="X398" s="81">
        <v>1799</v>
      </c>
      <c r="Y398" s="81">
        <v>2174</v>
      </c>
      <c r="Z398" s="81">
        <v>2172</v>
      </c>
      <c r="AA398" s="81">
        <v>729</v>
      </c>
      <c r="AB398" s="81">
        <v>4064</v>
      </c>
      <c r="AC398" s="81">
        <v>0</v>
      </c>
      <c r="AD398" s="81">
        <v>1.0943101032008193</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2187</v>
      </c>
      <c r="B399" s="80">
        <v>249</v>
      </c>
      <c r="C399" s="80">
        <v>11</v>
      </c>
      <c r="D399" s="80">
        <v>15</v>
      </c>
      <c r="E399" s="80">
        <v>2014</v>
      </c>
      <c r="F399" s="80" t="s">
        <v>90</v>
      </c>
      <c r="G399" s="80" t="s">
        <v>1683</v>
      </c>
      <c r="H399" s="80" t="s">
        <v>1684</v>
      </c>
      <c r="I399" s="177"/>
      <c r="J399" s="81">
        <v>1.4584282664992623</v>
      </c>
      <c r="K399" s="81">
        <v>0.61719892601392057</v>
      </c>
      <c r="L399" s="81">
        <v>5.5940735557776211</v>
      </c>
      <c r="M399" s="81">
        <v>9.9190005770358649</v>
      </c>
      <c r="N399" s="81">
        <v>12.357117442454097</v>
      </c>
      <c r="O399" s="81">
        <v>3.7483832582042238</v>
      </c>
      <c r="P399" s="81">
        <v>3.540048225462499</v>
      </c>
      <c r="Q399" s="81">
        <v>0.29776982082388381</v>
      </c>
      <c r="R399" s="81">
        <v>0</v>
      </c>
      <c r="S399" s="81">
        <v>1.1186581516494192</v>
      </c>
      <c r="T399" s="82"/>
      <c r="U399" s="81">
        <v>58050</v>
      </c>
      <c r="V399" s="81">
        <v>183</v>
      </c>
      <c r="W399" s="81">
        <v>122</v>
      </c>
      <c r="X399" s="81">
        <v>1585</v>
      </c>
      <c r="Y399" s="81">
        <v>2175</v>
      </c>
      <c r="Z399" s="81">
        <v>2157</v>
      </c>
      <c r="AA399" s="81">
        <v>705</v>
      </c>
      <c r="AB399" s="81">
        <v>4012</v>
      </c>
      <c r="AC399" s="81">
        <v>0</v>
      </c>
      <c r="AD399" s="81">
        <v>1.1186581516494192</v>
      </c>
      <c r="AE399" s="82"/>
      <c r="AF399" s="81">
        <v>472768.10488645028</v>
      </c>
      <c r="AG399" s="81">
        <v>433085.17858956219</v>
      </c>
      <c r="AH399" s="81">
        <v>909876.64155094605</v>
      </c>
      <c r="AI399" s="81">
        <v>10437880.804657619</v>
      </c>
      <c r="AJ399" s="81">
        <v>9354622.5271642879</v>
      </c>
      <c r="AK399" s="81">
        <v>0</v>
      </c>
      <c r="AL399" s="81">
        <v>0</v>
      </c>
      <c r="AM399" s="81">
        <v>550787.64782155026</v>
      </c>
      <c r="AN399" s="81">
        <v>0</v>
      </c>
      <c r="AO399" s="81">
        <v>0</v>
      </c>
      <c r="AP399" s="82"/>
      <c r="AQ399" s="81">
        <v>4</v>
      </c>
      <c r="AR399" s="81">
        <v>0</v>
      </c>
      <c r="AS399" s="81">
        <v>0</v>
      </c>
      <c r="AT399" s="81">
        <v>0</v>
      </c>
      <c r="AU399" s="81">
        <v>0</v>
      </c>
      <c r="AV399" s="81">
        <v>0</v>
      </c>
      <c r="AW399" s="81" t="s">
        <v>564</v>
      </c>
      <c r="AX399" s="82"/>
      <c r="AY399" s="81">
        <v>23.200000000000003</v>
      </c>
      <c r="AZ399" s="81">
        <v>0</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2188</v>
      </c>
      <c r="B400" s="80">
        <v>250</v>
      </c>
      <c r="C400" s="80">
        <v>12</v>
      </c>
      <c r="D400" s="80">
        <v>15</v>
      </c>
      <c r="E400" s="80">
        <v>2015</v>
      </c>
      <c r="F400" s="80" t="s">
        <v>91</v>
      </c>
      <c r="G400" s="80" t="s">
        <v>1683</v>
      </c>
      <c r="H400" s="80" t="s">
        <v>1684</v>
      </c>
      <c r="I400" s="177"/>
      <c r="J400" s="81">
        <v>0.88280181214800013</v>
      </c>
      <c r="K400" s="81">
        <v>0.591829610498248</v>
      </c>
      <c r="L400" s="81">
        <v>5.8883460120923994</v>
      </c>
      <c r="M400" s="81">
        <v>9.5973555740495886</v>
      </c>
      <c r="N400" s="81">
        <v>11.138168442313777</v>
      </c>
      <c r="O400" s="81">
        <v>3.6833528395804058</v>
      </c>
      <c r="P400" s="81">
        <v>3.4373023813525294</v>
      </c>
      <c r="Q400" s="81">
        <v>0.28227437032521169</v>
      </c>
      <c r="R400" s="81">
        <v>0</v>
      </c>
      <c r="S400" s="81">
        <v>1.6326420330704936</v>
      </c>
      <c r="T400" s="82"/>
      <c r="U400" s="81">
        <v>35230</v>
      </c>
      <c r="V400" s="81">
        <v>183</v>
      </c>
      <c r="W400" s="81">
        <v>122</v>
      </c>
      <c r="X400" s="81">
        <v>1585</v>
      </c>
      <c r="Y400" s="81">
        <v>2130</v>
      </c>
      <c r="Z400" s="81">
        <v>2140</v>
      </c>
      <c r="AA400" s="81">
        <v>684</v>
      </c>
      <c r="AB400" s="81">
        <v>3885</v>
      </c>
      <c r="AC400" s="81">
        <v>0</v>
      </c>
      <c r="AD400" s="81">
        <v>1.6326420330704936</v>
      </c>
      <c r="AE400" s="82"/>
      <c r="AF400" s="81">
        <v>271880.49901754141</v>
      </c>
      <c r="AG400" s="81">
        <v>394288.64486313489</v>
      </c>
      <c r="AH400" s="81">
        <v>761374.11751004471</v>
      </c>
      <c r="AI400" s="81">
        <v>10080728.645290904</v>
      </c>
      <c r="AJ400" s="81">
        <v>8791691.5365319699</v>
      </c>
      <c r="AK400" s="81">
        <v>0</v>
      </c>
      <c r="AL400" s="81">
        <v>0</v>
      </c>
      <c r="AM400" s="81">
        <v>532422.95303794043</v>
      </c>
      <c r="AN400" s="81">
        <v>0</v>
      </c>
      <c r="AO400" s="81">
        <v>0</v>
      </c>
      <c r="AP400" s="82"/>
      <c r="AQ400" s="81">
        <v>6</v>
      </c>
      <c r="AR400" s="81">
        <v>1</v>
      </c>
      <c r="AS400" s="81">
        <v>0</v>
      </c>
      <c r="AT400" s="81">
        <v>0</v>
      </c>
      <c r="AU400" s="81">
        <v>0</v>
      </c>
      <c r="AV400" s="81">
        <v>0</v>
      </c>
      <c r="AW400" s="81" t="s">
        <v>564</v>
      </c>
      <c r="AX400" s="82"/>
      <c r="AY400" s="81">
        <v>36.9</v>
      </c>
      <c r="AZ400" s="81">
        <v>1000</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2189</v>
      </c>
      <c r="B401" s="80">
        <v>251</v>
      </c>
      <c r="C401" s="80">
        <v>13</v>
      </c>
      <c r="D401" s="80">
        <v>15</v>
      </c>
      <c r="E401" s="80">
        <v>2016</v>
      </c>
      <c r="F401" s="80" t="s">
        <v>92</v>
      </c>
      <c r="G401" s="80" t="s">
        <v>1683</v>
      </c>
      <c r="H401" s="80" t="s">
        <v>1684</v>
      </c>
      <c r="I401" s="177"/>
      <c r="J401" s="81">
        <v>1.8154533387869414</v>
      </c>
      <c r="K401" s="81">
        <v>0.55825988570663831</v>
      </c>
      <c r="L401" s="81">
        <v>6.3320221316184542</v>
      </c>
      <c r="M401" s="81">
        <v>8.2286193638610214</v>
      </c>
      <c r="N401" s="81">
        <v>11.172567031962211</v>
      </c>
      <c r="O401" s="81">
        <v>3.5961169478647537</v>
      </c>
      <c r="P401" s="81">
        <v>3.7460746111608141</v>
      </c>
      <c r="Q401" s="81">
        <v>0.26762475352859871</v>
      </c>
      <c r="R401" s="81">
        <v>0</v>
      </c>
      <c r="S401" s="81">
        <v>1.5835244544316422</v>
      </c>
      <c r="T401" s="82"/>
      <c r="U401" s="81">
        <v>68962</v>
      </c>
      <c r="V401" s="81">
        <v>183</v>
      </c>
      <c r="W401" s="81">
        <v>122</v>
      </c>
      <c r="X401" s="81">
        <v>1585</v>
      </c>
      <c r="Y401" s="81">
        <v>2101</v>
      </c>
      <c r="Z401" s="81">
        <v>2115</v>
      </c>
      <c r="AA401" s="81">
        <v>771</v>
      </c>
      <c r="AB401" s="81">
        <v>3789</v>
      </c>
      <c r="AC401" s="81">
        <v>0</v>
      </c>
      <c r="AD401" s="81">
        <v>1.583524454431642</v>
      </c>
      <c r="AE401" s="82"/>
      <c r="AF401" s="81">
        <v>568901.73589769937</v>
      </c>
      <c r="AG401" s="81">
        <v>375837.71481884562</v>
      </c>
      <c r="AH401" s="81">
        <v>645302.08175845048</v>
      </c>
      <c r="AI401" s="81">
        <v>10062577.058866961</v>
      </c>
      <c r="AJ401" s="81">
        <v>9026306.1179294232</v>
      </c>
      <c r="AK401" s="81">
        <v>0</v>
      </c>
      <c r="AL401" s="81">
        <v>0</v>
      </c>
      <c r="AM401" s="81">
        <v>519669.97490662878</v>
      </c>
      <c r="AN401" s="81">
        <v>0</v>
      </c>
      <c r="AO401" s="81">
        <v>0</v>
      </c>
      <c r="AP401" s="82"/>
      <c r="AQ401" s="81">
        <v>7</v>
      </c>
      <c r="AR401" s="81">
        <v>1</v>
      </c>
      <c r="AS401" s="81">
        <v>0</v>
      </c>
      <c r="AT401" s="81">
        <v>0</v>
      </c>
      <c r="AU401" s="81">
        <v>0</v>
      </c>
      <c r="AV401" s="81">
        <v>0</v>
      </c>
      <c r="AW401" s="81" t="s">
        <v>564</v>
      </c>
      <c r="AX401" s="82"/>
      <c r="AY401" s="81">
        <v>39.6</v>
      </c>
      <c r="AZ401" s="81">
        <v>1000</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2190</v>
      </c>
      <c r="B402" s="80">
        <v>252</v>
      </c>
      <c r="C402" s="80">
        <v>14</v>
      </c>
      <c r="D402" s="80">
        <v>15</v>
      </c>
      <c r="E402" s="80">
        <v>2017</v>
      </c>
      <c r="F402" s="80" t="s">
        <v>71</v>
      </c>
      <c r="G402" s="80" t="s">
        <v>1683</v>
      </c>
      <c r="H402" s="80" t="s">
        <v>1684</v>
      </c>
      <c r="I402" s="177"/>
      <c r="J402" s="81">
        <v>2.4286728019971746</v>
      </c>
      <c r="K402" s="81">
        <v>0.570458016047098</v>
      </c>
      <c r="L402" s="81">
        <v>5.7159800470408992</v>
      </c>
      <c r="M402" s="81">
        <v>8.2507541070915913</v>
      </c>
      <c r="N402" s="81">
        <v>10.709242127103128</v>
      </c>
      <c r="O402" s="81">
        <v>3.4956232131031597</v>
      </c>
      <c r="P402" s="81">
        <v>3.7175166225084171</v>
      </c>
      <c r="Q402" s="81">
        <v>0.25312224175535658</v>
      </c>
      <c r="R402" s="81">
        <v>0</v>
      </c>
      <c r="S402" s="81">
        <v>1.420504275494898</v>
      </c>
      <c r="T402" s="82"/>
      <c r="U402" s="81">
        <v>90778</v>
      </c>
      <c r="V402" s="81">
        <v>183</v>
      </c>
      <c r="W402" s="81">
        <v>122</v>
      </c>
      <c r="X402" s="81">
        <v>1585</v>
      </c>
      <c r="Y402" s="81">
        <v>2058</v>
      </c>
      <c r="Z402" s="81">
        <v>2090</v>
      </c>
      <c r="AA402" s="81">
        <v>770</v>
      </c>
      <c r="AB402" s="81">
        <v>3706</v>
      </c>
      <c r="AC402" s="81">
        <v>0</v>
      </c>
      <c r="AD402" s="81">
        <v>1.420504275494898</v>
      </c>
      <c r="AE402" s="82"/>
      <c r="AF402" s="81">
        <v>735871.28557167773</v>
      </c>
      <c r="AG402" s="81">
        <v>376929.72940203868</v>
      </c>
      <c r="AH402" s="81">
        <v>788304.76787649153</v>
      </c>
      <c r="AI402" s="81">
        <v>9813622.5684028324</v>
      </c>
      <c r="AJ402" s="81">
        <v>7748207.8693556869</v>
      </c>
      <c r="AK402" s="81">
        <v>0</v>
      </c>
      <c r="AL402" s="81">
        <v>0</v>
      </c>
      <c r="AM402" s="81">
        <v>509081.66534214019</v>
      </c>
      <c r="AN402" s="81">
        <v>0</v>
      </c>
      <c r="AO402" s="81">
        <v>0</v>
      </c>
      <c r="AP402" s="82"/>
      <c r="AQ402" s="81">
        <v>7</v>
      </c>
      <c r="AR402" s="81">
        <v>1</v>
      </c>
      <c r="AS402" s="81">
        <v>0</v>
      </c>
      <c r="AT402" s="81">
        <v>0</v>
      </c>
      <c r="AU402" s="81">
        <v>0</v>
      </c>
      <c r="AV402" s="81">
        <v>0</v>
      </c>
      <c r="AW402" s="81" t="s">
        <v>564</v>
      </c>
      <c r="AX402" s="82"/>
      <c r="AY402" s="81">
        <v>39.6</v>
      </c>
      <c r="AZ402" s="81">
        <v>1000</v>
      </c>
      <c r="BA402" s="81">
        <v>0</v>
      </c>
      <c r="BB402" s="81">
        <v>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2191</v>
      </c>
      <c r="B403" s="80">
        <v>253</v>
      </c>
      <c r="C403" s="80">
        <v>15</v>
      </c>
      <c r="D403" s="80">
        <v>15</v>
      </c>
      <c r="E403" s="80">
        <v>2018</v>
      </c>
      <c r="F403" s="80" t="s">
        <v>93</v>
      </c>
      <c r="G403" s="80" t="s">
        <v>1683</v>
      </c>
      <c r="H403" s="80" t="s">
        <v>1684</v>
      </c>
      <c r="I403" s="177"/>
      <c r="J403" s="81">
        <v>2.6183972091165422</v>
      </c>
      <c r="K403" s="81">
        <v>0.53094190203887337</v>
      </c>
      <c r="L403" s="81">
        <v>5.2436754547901998</v>
      </c>
      <c r="M403" s="81">
        <v>8.2914474565412135</v>
      </c>
      <c r="N403" s="81">
        <v>9.7352530849120811</v>
      </c>
      <c r="O403" s="81">
        <v>3.344609660751809</v>
      </c>
      <c r="P403" s="81">
        <v>3.6613920389961474</v>
      </c>
      <c r="Q403" s="81">
        <v>0.22778615507981123</v>
      </c>
      <c r="R403" s="81">
        <v>0</v>
      </c>
      <c r="S403" s="81">
        <v>1.3136556407646651</v>
      </c>
      <c r="T403" s="82"/>
      <c r="U403" s="81">
        <v>102262</v>
      </c>
      <c r="V403" s="81">
        <v>183</v>
      </c>
      <c r="W403" s="81">
        <v>122</v>
      </c>
      <c r="X403" s="81">
        <v>1585</v>
      </c>
      <c r="Y403" s="81">
        <v>2032</v>
      </c>
      <c r="Z403" s="81">
        <v>2038</v>
      </c>
      <c r="AA403" s="81">
        <v>766</v>
      </c>
      <c r="AB403" s="81">
        <v>3594</v>
      </c>
      <c r="AC403" s="81">
        <v>0</v>
      </c>
      <c r="AD403" s="81">
        <v>1.3136556407646649</v>
      </c>
      <c r="AE403" s="82"/>
      <c r="AF403" s="81">
        <v>832133.87872946158</v>
      </c>
      <c r="AG403" s="81">
        <v>341031.23527452542</v>
      </c>
      <c r="AH403" s="81">
        <v>742977.34072018391</v>
      </c>
      <c r="AI403" s="81">
        <v>10031526.83981904</v>
      </c>
      <c r="AJ403" s="81">
        <v>7414518.7366234446</v>
      </c>
      <c r="AK403" s="81">
        <v>0</v>
      </c>
      <c r="AL403" s="81">
        <v>0</v>
      </c>
      <c r="AM403" s="81">
        <v>494718.09189766599</v>
      </c>
      <c r="AN403" s="81">
        <v>0</v>
      </c>
      <c r="AO403" s="81">
        <v>0</v>
      </c>
      <c r="AP403" s="82"/>
      <c r="AQ403" s="81">
        <v>7</v>
      </c>
      <c r="AR403" s="81">
        <v>2</v>
      </c>
      <c r="AS403" s="81">
        <v>0</v>
      </c>
      <c r="AT403" s="81">
        <v>0</v>
      </c>
      <c r="AU403" s="81">
        <v>0</v>
      </c>
      <c r="AV403" s="81">
        <v>0</v>
      </c>
      <c r="AW403" s="81" t="s">
        <v>564</v>
      </c>
      <c r="AX403" s="82"/>
      <c r="AY403" s="81">
        <v>39.4</v>
      </c>
      <c r="AZ403" s="81">
        <v>1040</v>
      </c>
      <c r="BA403" s="81">
        <v>0</v>
      </c>
      <c r="BB403" s="81">
        <v>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2192</v>
      </c>
      <c r="B404" s="80">
        <v>254</v>
      </c>
      <c r="C404" s="80">
        <v>16</v>
      </c>
      <c r="D404" s="80">
        <v>15</v>
      </c>
      <c r="E404" s="80">
        <v>2019</v>
      </c>
      <c r="F404" s="80" t="s">
        <v>73</v>
      </c>
      <c r="G404" s="80" t="s">
        <v>1683</v>
      </c>
      <c r="H404" s="80" t="s">
        <v>1684</v>
      </c>
      <c r="I404" s="177"/>
      <c r="J404" s="81">
        <v>1.9688396042824625</v>
      </c>
      <c r="K404" s="81">
        <v>0.4926749890705483</v>
      </c>
      <c r="L404" s="81">
        <v>5.2671689100276913</v>
      </c>
      <c r="M404" s="81">
        <v>7.4381812564004761</v>
      </c>
      <c r="N404" s="81">
        <v>9.7778822467259072</v>
      </c>
      <c r="O404" s="81">
        <v>3.2184975424132856</v>
      </c>
      <c r="P404" s="81">
        <v>3.3470711735004124</v>
      </c>
      <c r="Q404" s="81">
        <v>0.21659785262197867</v>
      </c>
      <c r="R404" s="81">
        <v>0</v>
      </c>
      <c r="S404" s="81">
        <v>1.1787544476423077</v>
      </c>
      <c r="T404" s="82"/>
      <c r="U404" s="81">
        <v>80888</v>
      </c>
      <c r="V404" s="81">
        <v>183</v>
      </c>
      <c r="W404" s="81">
        <v>122</v>
      </c>
      <c r="X404" s="81">
        <v>1585</v>
      </c>
      <c r="Y404" s="81">
        <v>2016</v>
      </c>
      <c r="Z404" s="81">
        <v>2015</v>
      </c>
      <c r="AA404" s="81">
        <v>695</v>
      </c>
      <c r="AB404" s="81">
        <v>3510</v>
      </c>
      <c r="AC404" s="81">
        <v>0</v>
      </c>
      <c r="AD404" s="81">
        <v>1.178754447642308</v>
      </c>
      <c r="AE404" s="82"/>
      <c r="AF404" s="81">
        <v>645876.93764338526</v>
      </c>
      <c r="AG404" s="81">
        <v>340930.24635479588</v>
      </c>
      <c r="AH404" s="81">
        <v>802193.59904791403</v>
      </c>
      <c r="AI404" s="81">
        <v>9830063.5335104167</v>
      </c>
      <c r="AJ404" s="81">
        <v>7481502.3722743643</v>
      </c>
      <c r="AK404" s="81">
        <v>0</v>
      </c>
      <c r="AL404" s="81">
        <v>0</v>
      </c>
      <c r="AM404" s="81">
        <v>478035.57673414692</v>
      </c>
      <c r="AN404" s="81">
        <v>0</v>
      </c>
      <c r="AO404" s="81">
        <v>0</v>
      </c>
      <c r="AP404" s="82"/>
      <c r="AQ404" s="81">
        <v>7</v>
      </c>
      <c r="AR404" s="81">
        <v>3</v>
      </c>
      <c r="AS404" s="81">
        <v>0</v>
      </c>
      <c r="AT404" s="81">
        <v>0</v>
      </c>
      <c r="AU404" s="81">
        <v>0</v>
      </c>
      <c r="AV404" s="81">
        <v>0</v>
      </c>
      <c r="AW404" s="81" t="s">
        <v>564</v>
      </c>
      <c r="AX404" s="82"/>
      <c r="AY404" s="81">
        <v>39.6</v>
      </c>
      <c r="AZ404" s="81">
        <v>1089.5</v>
      </c>
      <c r="BA404" s="81">
        <v>0</v>
      </c>
      <c r="BB404" s="81">
        <v>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2193</v>
      </c>
      <c r="B405" s="80">
        <v>255</v>
      </c>
      <c r="C405" s="80">
        <v>17</v>
      </c>
      <c r="D405" s="80">
        <v>15</v>
      </c>
      <c r="E405" s="80">
        <v>2020</v>
      </c>
      <c r="F405" s="80" t="s">
        <v>218</v>
      </c>
      <c r="G405" s="80" t="s">
        <v>1683</v>
      </c>
      <c r="H405" s="80" t="s">
        <v>1684</v>
      </c>
      <c r="I405" s="177"/>
      <c r="J405" s="81">
        <v>1.4990838041289181</v>
      </c>
      <c r="K405" s="81">
        <v>0.47140515243885933</v>
      </c>
      <c r="L405" s="81">
        <v>5.9277129819196377</v>
      </c>
      <c r="M405" s="81">
        <v>6.3816815247860887</v>
      </c>
      <c r="N405" s="81">
        <v>8.699700910052977</v>
      </c>
      <c r="O405" s="81">
        <v>2.7694796497309819</v>
      </c>
      <c r="P405" s="81">
        <v>3.4840126174244452</v>
      </c>
      <c r="Q405" s="81">
        <v>0.20035685523536895</v>
      </c>
      <c r="R405" s="81">
        <v>0</v>
      </c>
      <c r="S405" s="81">
        <v>1.344301785271885</v>
      </c>
      <c r="T405" s="82"/>
      <c r="U405" s="81">
        <v>69816</v>
      </c>
      <c r="V405" s="81">
        <v>162</v>
      </c>
      <c r="W405" s="81">
        <v>122</v>
      </c>
      <c r="X405" s="81">
        <v>1430</v>
      </c>
      <c r="Y405" s="81">
        <v>1957</v>
      </c>
      <c r="Z405" s="81">
        <v>1979</v>
      </c>
      <c r="AA405" s="81">
        <v>786</v>
      </c>
      <c r="AB405" s="81">
        <v>3398</v>
      </c>
      <c r="AC405" s="81">
        <v>0</v>
      </c>
      <c r="AD405" s="81">
        <v>1.344301785271885</v>
      </c>
      <c r="AE405" s="82"/>
      <c r="AF405" s="81">
        <v>545116.86542593094</v>
      </c>
      <c r="AG405" s="81">
        <v>302029.56209612387</v>
      </c>
      <c r="AH405" s="81">
        <v>869288.96102969907</v>
      </c>
      <c r="AI405" s="81">
        <v>8210604.7710319925</v>
      </c>
      <c r="AJ405" s="81">
        <v>7414327.8209734848</v>
      </c>
      <c r="AK405" s="81"/>
      <c r="AL405" s="81"/>
      <c r="AM405" s="81">
        <v>443476.75256740703</v>
      </c>
      <c r="AN405" s="81"/>
      <c r="AO405" s="81"/>
      <c r="AP405" s="82"/>
      <c r="AQ405" s="81">
        <v>9</v>
      </c>
      <c r="AR405" s="81">
        <v>4</v>
      </c>
      <c r="AS405" s="81">
        <v>0</v>
      </c>
      <c r="AT405" s="81">
        <v>0</v>
      </c>
      <c r="AU405" s="81">
        <v>0</v>
      </c>
      <c r="AV405" s="81">
        <v>0</v>
      </c>
      <c r="AW405" s="81">
        <v>0</v>
      </c>
      <c r="AX405" s="82"/>
      <c r="AY405" s="81">
        <v>50.4</v>
      </c>
      <c r="AZ405" s="81">
        <v>1139</v>
      </c>
      <c r="BA405" s="81">
        <v>0</v>
      </c>
      <c r="BB405" s="81">
        <v>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1691</v>
      </c>
      <c r="B406" s="80">
        <v>255</v>
      </c>
      <c r="C406" s="80">
        <v>18</v>
      </c>
      <c r="D406" s="80">
        <v>15</v>
      </c>
      <c r="E406" s="80">
        <v>2021</v>
      </c>
      <c r="F406" s="80" t="s">
        <v>75</v>
      </c>
      <c r="G406" s="174" t="s">
        <v>1683</v>
      </c>
      <c r="H406" s="80" t="s">
        <v>1684</v>
      </c>
      <c r="I406" s="177"/>
      <c r="J406" s="81">
        <v>2.288804856877237</v>
      </c>
      <c r="K406" s="81">
        <v>0.45409401582366127</v>
      </c>
      <c r="L406" s="81">
        <v>5.4095653290455354</v>
      </c>
      <c r="M406" s="81">
        <v>6.4457012439896166</v>
      </c>
      <c r="N406" s="81">
        <v>8.1203401896937599</v>
      </c>
      <c r="O406" s="81">
        <v>2.6543006652262653</v>
      </c>
      <c r="P406" s="81">
        <v>3.5589635669242221</v>
      </c>
      <c r="Q406" s="81">
        <v>0.19739093004449712</v>
      </c>
      <c r="R406" s="81">
        <v>0</v>
      </c>
      <c r="S406" s="81">
        <v>1.089986429925454</v>
      </c>
      <c r="T406" s="82"/>
      <c r="U406" s="81">
        <v>109466</v>
      </c>
      <c r="V406" s="81">
        <v>162</v>
      </c>
      <c r="W406" s="81">
        <v>122</v>
      </c>
      <c r="X406" s="81">
        <v>1430</v>
      </c>
      <c r="Y406" s="81">
        <v>1923</v>
      </c>
      <c r="Z406" s="81">
        <v>1953</v>
      </c>
      <c r="AA406" s="81">
        <v>783</v>
      </c>
      <c r="AB406" s="81">
        <v>3308</v>
      </c>
      <c r="AC406" s="81">
        <v>0</v>
      </c>
      <c r="AD406" s="81">
        <v>1.089986429925454</v>
      </c>
      <c r="AE406" s="82"/>
      <c r="AF406" s="81">
        <v>838462.4419409231</v>
      </c>
      <c r="AG406" s="81">
        <v>307245.13854845689</v>
      </c>
      <c r="AH406" s="81">
        <v>779368.1430346166</v>
      </c>
      <c r="AI406" s="81">
        <v>8958982.7959639784</v>
      </c>
      <c r="AJ406" s="81">
        <v>7099905.8016342809</v>
      </c>
      <c r="AK406" s="81">
        <v>0</v>
      </c>
      <c r="AL406" s="81">
        <v>0</v>
      </c>
      <c r="AM406" s="81">
        <v>434220.94086821208</v>
      </c>
      <c r="AN406" s="81">
        <v>0</v>
      </c>
      <c r="AO406" s="81">
        <v>0</v>
      </c>
      <c r="AP406" s="82"/>
      <c r="AQ406" s="81">
        <v>9</v>
      </c>
      <c r="AR406" s="81">
        <v>5</v>
      </c>
      <c r="AS406" s="81">
        <v>0</v>
      </c>
      <c r="AT406" s="81">
        <v>0</v>
      </c>
      <c r="AU406" s="81">
        <v>0</v>
      </c>
      <c r="AV406" s="81">
        <v>0</v>
      </c>
      <c r="AW406" s="81"/>
      <c r="AX406" s="82"/>
      <c r="AY406" s="81">
        <v>50.4</v>
      </c>
      <c r="AZ406" s="81">
        <v>1188.5</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1682</v>
      </c>
      <c r="B407" s="80">
        <v>255</v>
      </c>
      <c r="C407" s="80">
        <v>19</v>
      </c>
      <c r="D407" s="80">
        <v>15</v>
      </c>
      <c r="E407" s="80">
        <v>2022</v>
      </c>
      <c r="F407" s="80" t="s">
        <v>568</v>
      </c>
      <c r="G407" s="174" t="s">
        <v>1683</v>
      </c>
      <c r="H407" s="80" t="s">
        <v>1684</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9</v>
      </c>
      <c r="AR407" s="81">
        <v>5</v>
      </c>
      <c r="AS407" s="81">
        <v>0</v>
      </c>
      <c r="AT407" s="81">
        <v>1</v>
      </c>
      <c r="AU407" s="81">
        <v>0</v>
      </c>
      <c r="AV407" s="81">
        <v>0</v>
      </c>
      <c r="AW407" s="81"/>
      <c r="AX407" s="82"/>
      <c r="AY407" s="81">
        <v>50.4</v>
      </c>
      <c r="AZ407" s="81">
        <v>1188.5</v>
      </c>
      <c r="BA407" s="81">
        <v>0</v>
      </c>
      <c r="BB407" s="81">
        <v>25400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2194</v>
      </c>
      <c r="B408" s="80">
        <v>222</v>
      </c>
      <c r="C408" s="80">
        <v>1</v>
      </c>
      <c r="D408" s="80">
        <v>14</v>
      </c>
      <c r="E408" s="80">
        <v>1990</v>
      </c>
      <c r="F408" s="80" t="s">
        <v>562</v>
      </c>
      <c r="G408" s="80" t="s">
        <v>1699</v>
      </c>
      <c r="H408" s="80" t="s">
        <v>1700</v>
      </c>
      <c r="I408" s="177"/>
      <c r="J408" s="81">
        <v>6.6645885854929876</v>
      </c>
      <c r="K408" s="81">
        <v>0.74875621652604252</v>
      </c>
      <c r="L408" s="81">
        <v>6.8396431783536356</v>
      </c>
      <c r="M408" s="81">
        <v>2.6153670730281506</v>
      </c>
      <c r="N408" s="81">
        <v>4.6885317761731802</v>
      </c>
      <c r="O408" s="81">
        <v>3.5836569259439681</v>
      </c>
      <c r="P408" s="81">
        <v>8.7722515888122459</v>
      </c>
      <c r="Q408" s="81">
        <v>0.21143585008862481</v>
      </c>
      <c r="R408" s="81">
        <v>0</v>
      </c>
      <c r="S408" s="81">
        <v>0.1721747940011131</v>
      </c>
      <c r="T408" s="82"/>
      <c r="U408" s="81">
        <v>187118</v>
      </c>
      <c r="V408" s="81">
        <v>137</v>
      </c>
      <c r="W408" s="81">
        <v>80</v>
      </c>
      <c r="X408" s="81">
        <v>877</v>
      </c>
      <c r="Y408" s="81">
        <v>1003</v>
      </c>
      <c r="Z408" s="81">
        <v>1474</v>
      </c>
      <c r="AA408" s="81">
        <v>2130</v>
      </c>
      <c r="AB408" s="81">
        <v>3433</v>
      </c>
      <c r="AC408" s="81">
        <v>0</v>
      </c>
      <c r="AD408" s="81">
        <v>0.1721747940011131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2195</v>
      </c>
      <c r="B409" s="80">
        <v>223</v>
      </c>
      <c r="C409" s="80">
        <v>2</v>
      </c>
      <c r="D409" s="80">
        <v>14</v>
      </c>
      <c r="E409" s="80">
        <v>2005</v>
      </c>
      <c r="F409" s="80" t="s">
        <v>565</v>
      </c>
      <c r="G409" s="80" t="s">
        <v>1699</v>
      </c>
      <c r="H409" s="80" t="s">
        <v>1700</v>
      </c>
      <c r="I409" s="177"/>
      <c r="J409" s="81">
        <v>0</v>
      </c>
      <c r="K409" s="81">
        <v>0.44256950934957828</v>
      </c>
      <c r="L409" s="81">
        <v>4.5045625776920755</v>
      </c>
      <c r="M409" s="81">
        <v>3.7439088261215678</v>
      </c>
      <c r="N409" s="81">
        <v>5.7387159259219898</v>
      </c>
      <c r="O409" s="81">
        <v>4.6999150015991482</v>
      </c>
      <c r="P409" s="81">
        <v>6.8691543519747462</v>
      </c>
      <c r="Q409" s="81">
        <v>0.20243126274229101</v>
      </c>
      <c r="R409" s="81">
        <v>0</v>
      </c>
      <c r="S409" s="81">
        <v>0.40307613222732797</v>
      </c>
      <c r="T409" s="82"/>
      <c r="U409" s="81">
        <v>0</v>
      </c>
      <c r="V409" s="81">
        <v>135</v>
      </c>
      <c r="W409" s="81">
        <v>40</v>
      </c>
      <c r="X409" s="81">
        <v>608</v>
      </c>
      <c r="Y409" s="81">
        <v>1170</v>
      </c>
      <c r="Z409" s="81">
        <v>2237</v>
      </c>
      <c r="AA409" s="81">
        <v>1366</v>
      </c>
      <c r="AB409" s="81">
        <v>3436</v>
      </c>
      <c r="AC409" s="81">
        <v>0</v>
      </c>
      <c r="AD409" s="81">
        <v>0.40307613222732797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2196</v>
      </c>
      <c r="B410" s="80">
        <v>224</v>
      </c>
      <c r="C410" s="80">
        <v>3</v>
      </c>
      <c r="D410" s="80">
        <v>14</v>
      </c>
      <c r="E410" s="80">
        <v>2006</v>
      </c>
      <c r="F410" s="80" t="s">
        <v>566</v>
      </c>
      <c r="G410" s="80" t="s">
        <v>1699</v>
      </c>
      <c r="H410" s="80" t="s">
        <v>1700</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2197</v>
      </c>
      <c r="B411" s="80">
        <v>225</v>
      </c>
      <c r="C411" s="80">
        <v>4</v>
      </c>
      <c r="D411" s="80">
        <v>14</v>
      </c>
      <c r="E411" s="80">
        <v>2007</v>
      </c>
      <c r="F411" s="80" t="s">
        <v>567</v>
      </c>
      <c r="G411" s="80" t="s">
        <v>1699</v>
      </c>
      <c r="H411" s="80" t="s">
        <v>1700</v>
      </c>
      <c r="I411" s="177"/>
      <c r="J411" s="81">
        <v>0</v>
      </c>
      <c r="K411" s="81">
        <v>0.3065678346585341</v>
      </c>
      <c r="L411" s="81">
        <v>3.1186150298531121</v>
      </c>
      <c r="M411" s="81">
        <v>4.3803039262814689</v>
      </c>
      <c r="N411" s="81">
        <v>5.8312782254516735</v>
      </c>
      <c r="O411" s="81">
        <v>4.4180245058781713</v>
      </c>
      <c r="P411" s="81">
        <v>7.0163329378728161</v>
      </c>
      <c r="Q411" s="81">
        <v>0.21186854964383317</v>
      </c>
      <c r="R411" s="81">
        <v>0</v>
      </c>
      <c r="S411" s="81">
        <v>0.15647581837117097</v>
      </c>
      <c r="T411" s="82"/>
      <c r="U411" s="81">
        <v>0</v>
      </c>
      <c r="V411" s="81">
        <v>102</v>
      </c>
      <c r="W411" s="81">
        <v>38</v>
      </c>
      <c r="X411" s="81">
        <v>891</v>
      </c>
      <c r="Y411" s="81">
        <v>1192</v>
      </c>
      <c r="Z411" s="81">
        <v>2186</v>
      </c>
      <c r="AA411" s="81">
        <v>1374</v>
      </c>
      <c r="AB411" s="81">
        <v>3406</v>
      </c>
      <c r="AC411" s="81">
        <v>0</v>
      </c>
      <c r="AD411" s="81">
        <v>0.15647581837117097</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2198</v>
      </c>
      <c r="B412" s="80">
        <v>226</v>
      </c>
      <c r="C412" s="80">
        <v>5</v>
      </c>
      <c r="D412" s="80">
        <v>14</v>
      </c>
      <c r="E412" s="80">
        <v>2008</v>
      </c>
      <c r="F412" s="80" t="s">
        <v>84</v>
      </c>
      <c r="G412" s="80" t="s">
        <v>1699</v>
      </c>
      <c r="H412" s="80" t="s">
        <v>1700</v>
      </c>
      <c r="I412" s="177"/>
      <c r="J412" s="81">
        <v>0</v>
      </c>
      <c r="K412" s="81">
        <v>0.26906155150782474</v>
      </c>
      <c r="L412" s="81">
        <v>2.6928063757293761</v>
      </c>
      <c r="M412" s="81">
        <v>5.1253797625614093</v>
      </c>
      <c r="N412" s="81">
        <v>6.1328705745168834</v>
      </c>
      <c r="O412" s="81">
        <v>4.3014104585225281</v>
      </c>
      <c r="P412" s="81">
        <v>6.8043095160795675</v>
      </c>
      <c r="Q412" s="81">
        <v>0.21168691423332142</v>
      </c>
      <c r="R412" s="81">
        <v>0</v>
      </c>
      <c r="S412" s="81">
        <v>0.16561293352029086</v>
      </c>
      <c r="T412" s="82"/>
      <c r="U412" s="81">
        <v>0</v>
      </c>
      <c r="V412" s="81">
        <v>102</v>
      </c>
      <c r="W412" s="81">
        <v>38</v>
      </c>
      <c r="X412" s="81">
        <v>891</v>
      </c>
      <c r="Y412" s="81">
        <v>1237</v>
      </c>
      <c r="Z412" s="81">
        <v>2203</v>
      </c>
      <c r="AA412" s="81">
        <v>1334</v>
      </c>
      <c r="AB412" s="81">
        <v>3459</v>
      </c>
      <c r="AC412" s="81">
        <v>0</v>
      </c>
      <c r="AD412" s="81">
        <v>0.16561293352029086</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2199</v>
      </c>
      <c r="B413" s="80">
        <v>227</v>
      </c>
      <c r="C413" s="80">
        <v>6</v>
      </c>
      <c r="D413" s="80">
        <v>14</v>
      </c>
      <c r="E413" s="80">
        <v>2009</v>
      </c>
      <c r="F413" s="80" t="s">
        <v>85</v>
      </c>
      <c r="G413" s="80" t="s">
        <v>1699</v>
      </c>
      <c r="H413" s="80" t="s">
        <v>1700</v>
      </c>
      <c r="I413" s="177"/>
      <c r="J413" s="81">
        <v>0</v>
      </c>
      <c r="K413" s="81">
        <v>0.30798956153271406</v>
      </c>
      <c r="L413" s="81">
        <v>5.4418756445511294</v>
      </c>
      <c r="M413" s="81">
        <v>3.9354207988964305</v>
      </c>
      <c r="N413" s="81">
        <v>5.3613876035192103</v>
      </c>
      <c r="O413" s="81">
        <v>4.4270858011220033</v>
      </c>
      <c r="P413" s="81">
        <v>6.6577322170278235</v>
      </c>
      <c r="Q413" s="81">
        <v>0.202702902795977</v>
      </c>
      <c r="R413" s="81">
        <v>0</v>
      </c>
      <c r="S413" s="81">
        <v>0.15588223891790723</v>
      </c>
      <c r="T413" s="82"/>
      <c r="U413" s="81">
        <v>0</v>
      </c>
      <c r="V413" s="81">
        <v>143</v>
      </c>
      <c r="W413" s="81">
        <v>88</v>
      </c>
      <c r="X413" s="81">
        <v>864</v>
      </c>
      <c r="Y413" s="81">
        <v>1259</v>
      </c>
      <c r="Z413" s="81">
        <v>2238</v>
      </c>
      <c r="AA413" s="81">
        <v>1340</v>
      </c>
      <c r="AB413" s="81">
        <v>3477</v>
      </c>
      <c r="AC413" s="81">
        <v>0</v>
      </c>
      <c r="AD413" s="81">
        <v>0.15588223891790723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5.43</v>
      </c>
      <c r="BJ413" s="81">
        <v>0</v>
      </c>
      <c r="BK413" s="81">
        <v>0</v>
      </c>
      <c r="BL413" s="81">
        <v>0</v>
      </c>
      <c r="BM413" s="82"/>
      <c r="BN413" s="81">
        <v>0</v>
      </c>
      <c r="BO413" s="81">
        <v>0</v>
      </c>
      <c r="BP413" s="81">
        <v>1</v>
      </c>
      <c r="BQ413" s="81">
        <v>0</v>
      </c>
      <c r="BR413" s="81">
        <v>0</v>
      </c>
      <c r="BS413" s="81">
        <v>0</v>
      </c>
      <c r="BT413"/>
      <c r="BU413" s="80"/>
      <c r="BV413" s="80"/>
      <c r="BW413" s="80"/>
      <c r="BX413" s="80"/>
      <c r="BY413" s="80"/>
      <c r="BZ413" s="80"/>
      <c r="CA413" s="80"/>
      <c r="CB413" s="80"/>
      <c r="CC413" s="80"/>
    </row>
    <row r="414" spans="1:81">
      <c r="A414" s="80" t="s">
        <v>2200</v>
      </c>
      <c r="B414" s="80">
        <v>228</v>
      </c>
      <c r="C414" s="80">
        <v>7</v>
      </c>
      <c r="D414" s="80">
        <v>14</v>
      </c>
      <c r="E414" s="80">
        <v>2010</v>
      </c>
      <c r="F414" s="80" t="s">
        <v>86</v>
      </c>
      <c r="G414" s="80" t="s">
        <v>1699</v>
      </c>
      <c r="H414" s="80" t="s">
        <v>1700</v>
      </c>
      <c r="I414" s="177"/>
      <c r="J414" s="81">
        <v>0</v>
      </c>
      <c r="K414" s="81">
        <v>0.32120423083869087</v>
      </c>
      <c r="L414" s="81">
        <v>4.9542958479663142</v>
      </c>
      <c r="M414" s="81">
        <v>3.522750479656231</v>
      </c>
      <c r="N414" s="81">
        <v>5.3134747259783595</v>
      </c>
      <c r="O414" s="81">
        <v>4.4499270455761133</v>
      </c>
      <c r="P414" s="81">
        <v>6.8843119108116744</v>
      </c>
      <c r="Q414" s="81">
        <v>0.20795547309815918</v>
      </c>
      <c r="R414" s="81">
        <v>0</v>
      </c>
      <c r="S414" s="81">
        <v>6.067723687500344E-2</v>
      </c>
      <c r="T414" s="82"/>
      <c r="U414" s="81">
        <v>0</v>
      </c>
      <c r="V414" s="81">
        <v>143</v>
      </c>
      <c r="W414" s="81">
        <v>88</v>
      </c>
      <c r="X414" s="81">
        <v>864</v>
      </c>
      <c r="Y414" s="81">
        <v>1269</v>
      </c>
      <c r="Z414" s="81">
        <v>2260</v>
      </c>
      <c r="AA414" s="81">
        <v>1351</v>
      </c>
      <c r="AB414" s="81">
        <v>3418</v>
      </c>
      <c r="AC414" s="81">
        <v>0</v>
      </c>
      <c r="AD414" s="81">
        <v>6.067723687500344E-2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4.7539999999999996</v>
      </c>
      <c r="BJ414" s="81">
        <v>0</v>
      </c>
      <c r="BK414" s="81">
        <v>0</v>
      </c>
      <c r="BL414" s="81">
        <v>0</v>
      </c>
      <c r="BM414" s="82"/>
      <c r="BN414" s="81">
        <v>0</v>
      </c>
      <c r="BO414" s="81">
        <v>0</v>
      </c>
      <c r="BP414" s="81">
        <v>1</v>
      </c>
      <c r="BQ414" s="81">
        <v>0</v>
      </c>
      <c r="BR414" s="81">
        <v>0</v>
      </c>
      <c r="BS414" s="81">
        <v>0</v>
      </c>
      <c r="BT414"/>
      <c r="BU414" s="80">
        <v>4.7539999999999996</v>
      </c>
      <c r="BV414" s="80">
        <v>0</v>
      </c>
      <c r="BW414" s="80">
        <v>0</v>
      </c>
      <c r="BX414" s="80">
        <v>0</v>
      </c>
      <c r="BY414" s="80">
        <v>0</v>
      </c>
      <c r="BZ414" s="80">
        <v>0</v>
      </c>
      <c r="CA414" s="80">
        <v>0</v>
      </c>
      <c r="CB414" s="80">
        <v>0</v>
      </c>
      <c r="CC414" s="80">
        <v>0</v>
      </c>
    </row>
    <row r="415" spans="1:81">
      <c r="A415" s="80" t="s">
        <v>2201</v>
      </c>
      <c r="B415" s="80">
        <v>229</v>
      </c>
      <c r="C415" s="80">
        <v>8</v>
      </c>
      <c r="D415" s="80">
        <v>14</v>
      </c>
      <c r="E415" s="80">
        <v>2011</v>
      </c>
      <c r="F415" s="80" t="s">
        <v>87</v>
      </c>
      <c r="G415" s="80" t="s">
        <v>1699</v>
      </c>
      <c r="H415" s="80" t="s">
        <v>1700</v>
      </c>
      <c r="I415" s="177"/>
      <c r="J415" s="81">
        <v>0</v>
      </c>
      <c r="K415" s="81">
        <v>0.4500668735028549</v>
      </c>
      <c r="L415" s="81">
        <v>4.6227190201323376</v>
      </c>
      <c r="M415" s="81">
        <v>4.4502242576042743</v>
      </c>
      <c r="N415" s="81">
        <v>6.3604369715749627</v>
      </c>
      <c r="O415" s="81">
        <v>4.4632270986960414</v>
      </c>
      <c r="P415" s="81">
        <v>6.7397990924956348</v>
      </c>
      <c r="Q415" s="81">
        <v>0.23692199404320999</v>
      </c>
      <c r="R415" s="81">
        <v>0</v>
      </c>
      <c r="S415" s="81">
        <v>0.12377341783951448</v>
      </c>
      <c r="T415" s="82"/>
      <c r="U415" s="81">
        <v>0</v>
      </c>
      <c r="V415" s="81">
        <v>143</v>
      </c>
      <c r="W415" s="81">
        <v>88</v>
      </c>
      <c r="X415" s="81">
        <v>864</v>
      </c>
      <c r="Y415" s="81">
        <v>1262</v>
      </c>
      <c r="Z415" s="81">
        <v>2316</v>
      </c>
      <c r="AA415" s="81">
        <v>1362</v>
      </c>
      <c r="AB415" s="81">
        <v>3376</v>
      </c>
      <c r="AC415" s="81">
        <v>0</v>
      </c>
      <c r="AD415" s="81">
        <v>0.12377341783951448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4.8380000000000001</v>
      </c>
      <c r="BJ415" s="81">
        <v>0</v>
      </c>
      <c r="BK415" s="81">
        <v>0</v>
      </c>
      <c r="BL415" s="81">
        <v>0</v>
      </c>
      <c r="BM415" s="82"/>
      <c r="BN415" s="81">
        <v>0</v>
      </c>
      <c r="BO415" s="81">
        <v>0</v>
      </c>
      <c r="BP415" s="81">
        <v>1</v>
      </c>
      <c r="BQ415" s="81">
        <v>0</v>
      </c>
      <c r="BR415" s="81">
        <v>0</v>
      </c>
      <c r="BS415" s="81">
        <v>0</v>
      </c>
      <c r="BT415"/>
      <c r="BU415" s="80">
        <v>4.8380000000000001</v>
      </c>
      <c r="BV415" s="80">
        <v>0</v>
      </c>
      <c r="BW415" s="80">
        <v>0</v>
      </c>
      <c r="BX415" s="80">
        <v>0</v>
      </c>
      <c r="BY415" s="80">
        <v>0</v>
      </c>
      <c r="BZ415" s="80">
        <v>0</v>
      </c>
      <c r="CA415" s="80">
        <v>0</v>
      </c>
      <c r="CB415" s="80">
        <v>0</v>
      </c>
      <c r="CC415" s="80">
        <v>0</v>
      </c>
    </row>
    <row r="416" spans="1:81">
      <c r="A416" s="80" t="s">
        <v>2202</v>
      </c>
      <c r="B416" s="80">
        <v>230</v>
      </c>
      <c r="C416" s="80">
        <v>9</v>
      </c>
      <c r="D416" s="80">
        <v>14</v>
      </c>
      <c r="E416" s="80">
        <v>2012</v>
      </c>
      <c r="F416" s="80" t="s">
        <v>88</v>
      </c>
      <c r="G416" s="80" t="s">
        <v>1699</v>
      </c>
      <c r="H416" s="80" t="s">
        <v>1700</v>
      </c>
      <c r="I416" s="177"/>
      <c r="J416" s="81">
        <v>0</v>
      </c>
      <c r="K416" s="81">
        <v>0.50701773979864817</v>
      </c>
      <c r="L416" s="81">
        <v>4.6641860310937542</v>
      </c>
      <c r="M416" s="81">
        <v>5.5271643880826415</v>
      </c>
      <c r="N416" s="81">
        <v>7.1697048222780442</v>
      </c>
      <c r="O416" s="81">
        <v>4.4931118315528975</v>
      </c>
      <c r="P416" s="81">
        <v>6.8428419813723353</v>
      </c>
      <c r="Q416" s="81">
        <v>0.259163766083369</v>
      </c>
      <c r="R416" s="81">
        <v>0</v>
      </c>
      <c r="S416" s="81">
        <v>0.17585710809576482</v>
      </c>
      <c r="T416" s="82"/>
      <c r="U416" s="81">
        <v>0</v>
      </c>
      <c r="V416" s="81">
        <v>143</v>
      </c>
      <c r="W416" s="81">
        <v>88</v>
      </c>
      <c r="X416" s="81">
        <v>864</v>
      </c>
      <c r="Y416" s="81">
        <v>1295</v>
      </c>
      <c r="Z416" s="81">
        <v>2350</v>
      </c>
      <c r="AA416" s="81">
        <v>1375</v>
      </c>
      <c r="AB416" s="81">
        <v>3399</v>
      </c>
      <c r="AC416" s="81">
        <v>0</v>
      </c>
      <c r="AD416" s="81">
        <v>0.17585710809576482</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5.9189999999999996</v>
      </c>
      <c r="BJ416" s="81">
        <v>0</v>
      </c>
      <c r="BK416" s="81">
        <v>0</v>
      </c>
      <c r="BL416" s="81">
        <v>0</v>
      </c>
      <c r="BM416" s="82"/>
      <c r="BN416" s="81">
        <v>0</v>
      </c>
      <c r="BO416" s="81">
        <v>0</v>
      </c>
      <c r="BP416" s="81">
        <v>1</v>
      </c>
      <c r="BQ416" s="81">
        <v>0</v>
      </c>
      <c r="BR416" s="81">
        <v>0</v>
      </c>
      <c r="BS416" s="81">
        <v>0</v>
      </c>
      <c r="BT416"/>
      <c r="BU416" s="80">
        <v>5.9189999999999996</v>
      </c>
      <c r="BV416" s="80">
        <v>0</v>
      </c>
      <c r="BW416" s="80">
        <v>0</v>
      </c>
      <c r="BX416" s="80">
        <v>0</v>
      </c>
      <c r="BY416" s="80">
        <v>0</v>
      </c>
      <c r="BZ416" s="80">
        <v>0</v>
      </c>
      <c r="CA416" s="80">
        <v>0</v>
      </c>
      <c r="CB416" s="80">
        <v>0</v>
      </c>
      <c r="CC416" s="80">
        <v>0</v>
      </c>
    </row>
    <row r="417" spans="1:81">
      <c r="A417" s="80" t="s">
        <v>2203</v>
      </c>
      <c r="B417" s="80">
        <v>231</v>
      </c>
      <c r="C417" s="80">
        <v>10</v>
      </c>
      <c r="D417" s="80">
        <v>14</v>
      </c>
      <c r="E417" s="80">
        <v>2013</v>
      </c>
      <c r="F417" s="80" t="s">
        <v>89</v>
      </c>
      <c r="G417" s="80" t="s">
        <v>1699</v>
      </c>
      <c r="H417" s="80" t="s">
        <v>1700</v>
      </c>
      <c r="I417" s="177"/>
      <c r="J417" s="81">
        <v>0</v>
      </c>
      <c r="K417" s="81">
        <v>0.41905189136415516</v>
      </c>
      <c r="L417" s="81">
        <v>4.1188440440887666</v>
      </c>
      <c r="M417" s="81">
        <v>5.1403950254748407</v>
      </c>
      <c r="N417" s="81">
        <v>6.889376475241404</v>
      </c>
      <c r="O417" s="81">
        <v>4.3303605945653514</v>
      </c>
      <c r="P417" s="81">
        <v>6.8936018924105804</v>
      </c>
      <c r="Q417" s="81">
        <v>0.25983952830396517</v>
      </c>
      <c r="R417" s="81">
        <v>0</v>
      </c>
      <c r="S417" s="81">
        <v>0.19540432720934292</v>
      </c>
      <c r="T417" s="82"/>
      <c r="U417" s="81">
        <v>0</v>
      </c>
      <c r="V417" s="81">
        <v>143</v>
      </c>
      <c r="W417" s="81">
        <v>88</v>
      </c>
      <c r="X417" s="81">
        <v>864</v>
      </c>
      <c r="Y417" s="81">
        <v>1284</v>
      </c>
      <c r="Z417" s="81">
        <v>2366</v>
      </c>
      <c r="AA417" s="81">
        <v>1380</v>
      </c>
      <c r="AB417" s="81">
        <v>3359</v>
      </c>
      <c r="AC417" s="81">
        <v>0</v>
      </c>
      <c r="AD417" s="81">
        <v>0.19540432720934292</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6.6289999999999996</v>
      </c>
      <c r="BJ417" s="81">
        <v>0</v>
      </c>
      <c r="BK417" s="81">
        <v>0</v>
      </c>
      <c r="BL417" s="81">
        <v>0</v>
      </c>
      <c r="BM417" s="82"/>
      <c r="BN417" s="81">
        <v>0</v>
      </c>
      <c r="BO417" s="81">
        <v>0</v>
      </c>
      <c r="BP417" s="81">
        <v>1</v>
      </c>
      <c r="BQ417" s="81">
        <v>0</v>
      </c>
      <c r="BR417" s="81">
        <v>0</v>
      </c>
      <c r="BS417" s="81">
        <v>0</v>
      </c>
      <c r="BT417"/>
      <c r="BU417" s="80">
        <v>6.6289999999999996</v>
      </c>
      <c r="BV417" s="80">
        <v>0</v>
      </c>
      <c r="BW417" s="80">
        <v>0</v>
      </c>
      <c r="BX417" s="80">
        <v>0</v>
      </c>
      <c r="BY417" s="80">
        <v>0</v>
      </c>
      <c r="BZ417" s="80">
        <v>0</v>
      </c>
      <c r="CA417" s="80">
        <v>0</v>
      </c>
      <c r="CB417" s="80">
        <v>0</v>
      </c>
      <c r="CC417" s="80">
        <v>0</v>
      </c>
    </row>
    <row r="418" spans="1:81">
      <c r="A418" s="80" t="s">
        <v>2204</v>
      </c>
      <c r="B418" s="80">
        <v>232</v>
      </c>
      <c r="C418" s="80">
        <v>11</v>
      </c>
      <c r="D418" s="80">
        <v>14</v>
      </c>
      <c r="E418" s="80">
        <v>2014</v>
      </c>
      <c r="F418" s="80" t="s">
        <v>90</v>
      </c>
      <c r="G418" s="80" t="s">
        <v>1699</v>
      </c>
      <c r="H418" s="80" t="s">
        <v>1700</v>
      </c>
      <c r="I418" s="177"/>
      <c r="J418" s="81">
        <v>0</v>
      </c>
      <c r="K418" s="81">
        <v>0.37099388995372268</v>
      </c>
      <c r="L418" s="81">
        <v>5.7774858035080356</v>
      </c>
      <c r="M418" s="81">
        <v>6.13288363753637</v>
      </c>
      <c r="N418" s="81">
        <v>7.3176860992555754</v>
      </c>
      <c r="O418" s="81">
        <v>4.1411206788598358</v>
      </c>
      <c r="P418" s="81">
        <v>6.9997549309145022</v>
      </c>
      <c r="Q418" s="81">
        <v>0.24744879925893037</v>
      </c>
      <c r="R418" s="81">
        <v>0</v>
      </c>
      <c r="S418" s="81">
        <v>0.16449623630889632</v>
      </c>
      <c r="T418" s="82"/>
      <c r="U418" s="81">
        <v>0</v>
      </c>
      <c r="V418" s="81">
        <v>110</v>
      </c>
      <c r="W418" s="81">
        <v>126</v>
      </c>
      <c r="X418" s="81">
        <v>980</v>
      </c>
      <c r="Y418" s="81">
        <v>1288</v>
      </c>
      <c r="Z418" s="81">
        <v>2383</v>
      </c>
      <c r="AA418" s="81">
        <v>1394</v>
      </c>
      <c r="AB418" s="81">
        <v>3334</v>
      </c>
      <c r="AC418" s="81">
        <v>0</v>
      </c>
      <c r="AD418" s="81">
        <v>0.16449623630889632</v>
      </c>
      <c r="AE418" s="82"/>
      <c r="AF418" s="81">
        <v>0</v>
      </c>
      <c r="AG418" s="81">
        <v>260324.42428880784</v>
      </c>
      <c r="AH418" s="81">
        <v>939708.66258540342</v>
      </c>
      <c r="AI418" s="81">
        <v>6453705.4817441413</v>
      </c>
      <c r="AJ418" s="81">
        <v>5539656.9264310813</v>
      </c>
      <c r="AK418" s="81">
        <v>0</v>
      </c>
      <c r="AL418" s="81">
        <v>0</v>
      </c>
      <c r="AM418" s="81">
        <v>457708.37932129827</v>
      </c>
      <c r="AN418" s="81">
        <v>0</v>
      </c>
      <c r="AO418" s="81">
        <v>0</v>
      </c>
      <c r="AP418" s="82"/>
      <c r="AQ418" s="81">
        <v>78</v>
      </c>
      <c r="AR418" s="81">
        <v>31</v>
      </c>
      <c r="AS418" s="81">
        <v>0</v>
      </c>
      <c r="AT418" s="81">
        <v>0</v>
      </c>
      <c r="AU418" s="81">
        <v>0</v>
      </c>
      <c r="AV418" s="81">
        <v>0</v>
      </c>
      <c r="AW418" s="81" t="s">
        <v>564</v>
      </c>
      <c r="AX418" s="82"/>
      <c r="AY418" s="81">
        <v>492.17500000000001</v>
      </c>
      <c r="AZ418" s="81">
        <v>2309.6000000000004</v>
      </c>
      <c r="BA418" s="81">
        <v>0</v>
      </c>
      <c r="BB418" s="81">
        <v>0</v>
      </c>
      <c r="BC418" s="81">
        <v>0</v>
      </c>
      <c r="BD418" s="81">
        <v>0</v>
      </c>
      <c r="BE418" s="81" t="s">
        <v>564</v>
      </c>
      <c r="BF418" s="82"/>
      <c r="BG418" s="81">
        <v>0</v>
      </c>
      <c r="BH418" s="81">
        <v>0</v>
      </c>
      <c r="BI418" s="81">
        <v>7.5439999999999996</v>
      </c>
      <c r="BJ418" s="81">
        <v>0</v>
      </c>
      <c r="BK418" s="81">
        <v>0</v>
      </c>
      <c r="BL418" s="81">
        <v>0</v>
      </c>
      <c r="BM418" s="82"/>
      <c r="BN418" s="81">
        <v>0</v>
      </c>
      <c r="BO418" s="81">
        <v>0</v>
      </c>
      <c r="BP418" s="81">
        <v>1</v>
      </c>
      <c r="BQ418" s="81">
        <v>0</v>
      </c>
      <c r="BR418" s="81">
        <v>0</v>
      </c>
      <c r="BS418" s="81">
        <v>0</v>
      </c>
      <c r="BT418"/>
      <c r="BU418" s="80">
        <v>7.5439999999999996</v>
      </c>
      <c r="BV418" s="80">
        <v>0</v>
      </c>
      <c r="BW418" s="80">
        <v>0</v>
      </c>
      <c r="BX418" s="80">
        <v>0</v>
      </c>
      <c r="BY418" s="80">
        <v>0</v>
      </c>
      <c r="BZ418" s="80">
        <v>0</v>
      </c>
      <c r="CA418" s="80">
        <v>0</v>
      </c>
      <c r="CB418" s="80">
        <v>0</v>
      </c>
      <c r="CC418" s="80">
        <v>0</v>
      </c>
    </row>
    <row r="419" spans="1:81">
      <c r="A419" s="80" t="s">
        <v>2205</v>
      </c>
      <c r="B419" s="80">
        <v>233</v>
      </c>
      <c r="C419" s="80">
        <v>12</v>
      </c>
      <c r="D419" s="80">
        <v>14</v>
      </c>
      <c r="E419" s="80">
        <v>2015</v>
      </c>
      <c r="F419" s="80" t="s">
        <v>91</v>
      </c>
      <c r="G419" s="80" t="s">
        <v>1699</v>
      </c>
      <c r="H419" s="80" t="s">
        <v>1700</v>
      </c>
      <c r="I419" s="177"/>
      <c r="J419" s="81">
        <v>7.8006803782372041</v>
      </c>
      <c r="K419" s="81">
        <v>0.35574457461643322</v>
      </c>
      <c r="L419" s="81">
        <v>6.0814065370790349</v>
      </c>
      <c r="M419" s="81">
        <v>5.934011648308263</v>
      </c>
      <c r="N419" s="81">
        <v>6.7927139936927681</v>
      </c>
      <c r="O419" s="81">
        <v>4.1497961197328772</v>
      </c>
      <c r="P419" s="81">
        <v>6.929883017375932</v>
      </c>
      <c r="Q419" s="81">
        <v>0.23817127050863421</v>
      </c>
      <c r="R419" s="81">
        <v>0</v>
      </c>
      <c r="S419" s="81">
        <v>0.17586480831673157</v>
      </c>
      <c r="T419" s="82"/>
      <c r="U419" s="81">
        <v>311302</v>
      </c>
      <c r="V419" s="81">
        <v>110</v>
      </c>
      <c r="W419" s="81">
        <v>126</v>
      </c>
      <c r="X419" s="81">
        <v>980</v>
      </c>
      <c r="Y419" s="81">
        <v>1299</v>
      </c>
      <c r="Z419" s="81">
        <v>2411</v>
      </c>
      <c r="AA419" s="81">
        <v>1379</v>
      </c>
      <c r="AB419" s="81">
        <v>3278</v>
      </c>
      <c r="AC419" s="81">
        <v>0</v>
      </c>
      <c r="AD419" s="81">
        <v>0.17586480831673157</v>
      </c>
      <c r="AE419" s="82"/>
      <c r="AF419" s="81">
        <v>2402411.101480518</v>
      </c>
      <c r="AG419" s="81">
        <v>237004.10346964395</v>
      </c>
      <c r="AH419" s="81">
        <v>786337.20333004615</v>
      </c>
      <c r="AI419" s="81">
        <v>6232879.5409369627</v>
      </c>
      <c r="AJ419" s="81">
        <v>5361693.5708709061</v>
      </c>
      <c r="AK419" s="81">
        <v>0</v>
      </c>
      <c r="AL419" s="81">
        <v>0</v>
      </c>
      <c r="AM419" s="81">
        <v>449236.1493071735</v>
      </c>
      <c r="AN419" s="81">
        <v>0</v>
      </c>
      <c r="AO419" s="81">
        <v>0</v>
      </c>
      <c r="AP419" s="82"/>
      <c r="AQ419" s="81">
        <v>81</v>
      </c>
      <c r="AR419" s="81">
        <v>34</v>
      </c>
      <c r="AS419" s="81">
        <v>0</v>
      </c>
      <c r="AT419" s="81">
        <v>0</v>
      </c>
      <c r="AU419" s="81">
        <v>0</v>
      </c>
      <c r="AV419" s="81">
        <v>0</v>
      </c>
      <c r="AW419" s="81" t="s">
        <v>564</v>
      </c>
      <c r="AX419" s="82"/>
      <c r="AY419" s="81">
        <v>517.96299999999997</v>
      </c>
      <c r="AZ419" s="81">
        <v>18125.099999999999</v>
      </c>
      <c r="BA419" s="81">
        <v>0</v>
      </c>
      <c r="BB419" s="81">
        <v>0</v>
      </c>
      <c r="BC419" s="81">
        <v>0</v>
      </c>
      <c r="BD419" s="81">
        <v>0</v>
      </c>
      <c r="BE419" s="81" t="s">
        <v>564</v>
      </c>
      <c r="BF419" s="82"/>
      <c r="BG419" s="81">
        <v>0</v>
      </c>
      <c r="BH419" s="81">
        <v>0</v>
      </c>
      <c r="BI419" s="81">
        <v>6.4020000000000001</v>
      </c>
      <c r="BJ419" s="81">
        <v>0</v>
      </c>
      <c r="BK419" s="81">
        <v>0</v>
      </c>
      <c r="BL419" s="81">
        <v>0</v>
      </c>
      <c r="BM419" s="82"/>
      <c r="BN419" s="81">
        <v>0</v>
      </c>
      <c r="BO419" s="81">
        <v>0</v>
      </c>
      <c r="BP419" s="81">
        <v>1</v>
      </c>
      <c r="BQ419" s="81">
        <v>0</v>
      </c>
      <c r="BR419" s="81">
        <v>0</v>
      </c>
      <c r="BS419" s="81">
        <v>0</v>
      </c>
      <c r="BT419"/>
      <c r="BU419" s="80">
        <v>6.4020000000000001</v>
      </c>
      <c r="BV419" s="80">
        <v>0</v>
      </c>
      <c r="BW419" s="80">
        <v>0</v>
      </c>
      <c r="BX419" s="80">
        <v>0</v>
      </c>
      <c r="BY419" s="80">
        <v>0</v>
      </c>
      <c r="BZ419" s="80">
        <v>0</v>
      </c>
      <c r="CA419" s="80">
        <v>0</v>
      </c>
      <c r="CB419" s="80">
        <v>0</v>
      </c>
      <c r="CC419" s="80">
        <v>0</v>
      </c>
    </row>
    <row r="420" spans="1:81">
      <c r="A420" s="80" t="s">
        <v>2206</v>
      </c>
      <c r="B420" s="80">
        <v>234</v>
      </c>
      <c r="C420" s="80">
        <v>13</v>
      </c>
      <c r="D420" s="80">
        <v>14</v>
      </c>
      <c r="E420" s="80">
        <v>2016</v>
      </c>
      <c r="F420" s="80" t="s">
        <v>92</v>
      </c>
      <c r="G420" s="80" t="s">
        <v>1699</v>
      </c>
      <c r="H420" s="80" t="s">
        <v>1700</v>
      </c>
      <c r="I420" s="177"/>
      <c r="J420" s="81">
        <v>0</v>
      </c>
      <c r="K420" s="81">
        <v>0.33556605151765151</v>
      </c>
      <c r="L420" s="81">
        <v>6.5396294146223379</v>
      </c>
      <c r="M420" s="81">
        <v>5.0877267991065001</v>
      </c>
      <c r="N420" s="81">
        <v>6.9662364644790564</v>
      </c>
      <c r="O420" s="81">
        <v>4.0994032913957072</v>
      </c>
      <c r="P420" s="81">
        <v>8.089772020211095</v>
      </c>
      <c r="Q420" s="81">
        <v>0.23068420296236566</v>
      </c>
      <c r="R420" s="81">
        <v>0</v>
      </c>
      <c r="S420" s="81">
        <v>0.16694347691281408</v>
      </c>
      <c r="T420" s="82"/>
      <c r="U420" s="81">
        <v>0</v>
      </c>
      <c r="V420" s="81">
        <v>110</v>
      </c>
      <c r="W420" s="81">
        <v>126</v>
      </c>
      <c r="X420" s="81">
        <v>980</v>
      </c>
      <c r="Y420" s="81">
        <v>1310</v>
      </c>
      <c r="Z420" s="81">
        <v>2411</v>
      </c>
      <c r="AA420" s="81">
        <v>1665</v>
      </c>
      <c r="AB420" s="81">
        <v>3266</v>
      </c>
      <c r="AC420" s="81">
        <v>0</v>
      </c>
      <c r="AD420" s="81">
        <v>0.16694347691281411</v>
      </c>
      <c r="AE420" s="82"/>
      <c r="AF420" s="81">
        <v>0</v>
      </c>
      <c r="AG420" s="81">
        <v>225913.3804922023</v>
      </c>
      <c r="AH420" s="81">
        <v>666459.52706200629</v>
      </c>
      <c r="AI420" s="81">
        <v>6221656.47803762</v>
      </c>
      <c r="AJ420" s="81">
        <v>5628015.7137018293</v>
      </c>
      <c r="AK420" s="81">
        <v>0</v>
      </c>
      <c r="AL420" s="81">
        <v>0</v>
      </c>
      <c r="AM420" s="81">
        <v>447939.33440091048</v>
      </c>
      <c r="AN420" s="81">
        <v>0</v>
      </c>
      <c r="AO420" s="81">
        <v>0</v>
      </c>
      <c r="AP420" s="82"/>
      <c r="AQ420" s="81">
        <v>88</v>
      </c>
      <c r="AR420" s="81">
        <v>40</v>
      </c>
      <c r="AS420" s="81">
        <v>0</v>
      </c>
      <c r="AT420" s="81">
        <v>0</v>
      </c>
      <c r="AU420" s="81">
        <v>0</v>
      </c>
      <c r="AV420" s="81">
        <v>0</v>
      </c>
      <c r="AW420" s="81" t="s">
        <v>564</v>
      </c>
      <c r="AX420" s="82"/>
      <c r="AY420" s="81">
        <v>568.96299999999997</v>
      </c>
      <c r="AZ420" s="81">
        <v>18380.7</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2207</v>
      </c>
      <c r="B421" s="80">
        <v>235</v>
      </c>
      <c r="C421" s="80">
        <v>14</v>
      </c>
      <c r="D421" s="80">
        <v>14</v>
      </c>
      <c r="E421" s="80">
        <v>2017</v>
      </c>
      <c r="F421" s="80" t="s">
        <v>71</v>
      </c>
      <c r="G421" s="80" t="s">
        <v>1699</v>
      </c>
      <c r="H421" s="80" t="s">
        <v>1700</v>
      </c>
      <c r="I421" s="177"/>
      <c r="J421" s="81">
        <v>0</v>
      </c>
      <c r="K421" s="81">
        <v>0.34289826101191684</v>
      </c>
      <c r="L421" s="81">
        <v>5.9033892289110934</v>
      </c>
      <c r="M421" s="81">
        <v>5.1014126340377031</v>
      </c>
      <c r="N421" s="81">
        <v>6.9313462163757853</v>
      </c>
      <c r="O421" s="81">
        <v>4.0977401301926992</v>
      </c>
      <c r="P421" s="81">
        <v>8.2509557245024467</v>
      </c>
      <c r="Q421" s="81">
        <v>0.22095263142972976</v>
      </c>
      <c r="R421" s="81">
        <v>0</v>
      </c>
      <c r="S421" s="81">
        <v>0.18584983529319338</v>
      </c>
      <c r="T421" s="82"/>
      <c r="U421" s="81">
        <v>0</v>
      </c>
      <c r="V421" s="81">
        <v>110</v>
      </c>
      <c r="W421" s="81">
        <v>126</v>
      </c>
      <c r="X421" s="81">
        <v>980</v>
      </c>
      <c r="Y421" s="81">
        <v>1332</v>
      </c>
      <c r="Z421" s="81">
        <v>2450</v>
      </c>
      <c r="AA421" s="81">
        <v>1709</v>
      </c>
      <c r="AB421" s="81">
        <v>3235</v>
      </c>
      <c r="AC421" s="81">
        <v>0</v>
      </c>
      <c r="AD421" s="81">
        <v>0.18584983529319341</v>
      </c>
      <c r="AE421" s="82"/>
      <c r="AF421" s="81">
        <v>0</v>
      </c>
      <c r="AG421" s="81">
        <v>226569.78270067889</v>
      </c>
      <c r="AH421" s="81">
        <v>814150.82583965524</v>
      </c>
      <c r="AI421" s="81">
        <v>6067728.78046358</v>
      </c>
      <c r="AJ421" s="81">
        <v>5014875.0641310858</v>
      </c>
      <c r="AK421" s="81">
        <v>0</v>
      </c>
      <c r="AL421" s="81">
        <v>0</v>
      </c>
      <c r="AM421" s="81">
        <v>444381.86383751308</v>
      </c>
      <c r="AN421" s="81">
        <v>0</v>
      </c>
      <c r="AO421" s="81">
        <v>0</v>
      </c>
      <c r="AP421" s="82"/>
      <c r="AQ421" s="81">
        <v>92</v>
      </c>
      <c r="AR421" s="81">
        <v>46</v>
      </c>
      <c r="AS421" s="81">
        <v>0</v>
      </c>
      <c r="AT421" s="81">
        <v>0</v>
      </c>
      <c r="AU421" s="81">
        <v>0</v>
      </c>
      <c r="AV421" s="81">
        <v>0</v>
      </c>
      <c r="AW421" s="81" t="s">
        <v>564</v>
      </c>
      <c r="AX421" s="82"/>
      <c r="AY421" s="81">
        <v>597.66300000000001</v>
      </c>
      <c r="AZ421" s="81">
        <v>18629.3</v>
      </c>
      <c r="BA421" s="81">
        <v>0</v>
      </c>
      <c r="BB421" s="81">
        <v>0</v>
      </c>
      <c r="BC421" s="81">
        <v>0</v>
      </c>
      <c r="BD421" s="81">
        <v>0</v>
      </c>
      <c r="BE421" s="81" t="s">
        <v>564</v>
      </c>
      <c r="BF421" s="82"/>
      <c r="BG421" s="81">
        <v>0</v>
      </c>
      <c r="BH421" s="81">
        <v>0</v>
      </c>
      <c r="BI421" s="81">
        <v>5.8789999999999996</v>
      </c>
      <c r="BJ421" s="81">
        <v>0</v>
      </c>
      <c r="BK421" s="81">
        <v>0</v>
      </c>
      <c r="BL421" s="81">
        <v>0</v>
      </c>
      <c r="BM421" s="82"/>
      <c r="BN421" s="81">
        <v>0</v>
      </c>
      <c r="BO421" s="81">
        <v>0</v>
      </c>
      <c r="BP421" s="81">
        <v>1</v>
      </c>
      <c r="BQ421" s="81">
        <v>0</v>
      </c>
      <c r="BR421" s="81">
        <v>0</v>
      </c>
      <c r="BS421" s="81">
        <v>0</v>
      </c>
      <c r="BT421"/>
      <c r="BU421" s="80">
        <v>5.8789999999999996</v>
      </c>
      <c r="BV421" s="80">
        <v>0</v>
      </c>
      <c r="BW421" s="80">
        <v>0</v>
      </c>
      <c r="BX421" s="80">
        <v>0</v>
      </c>
      <c r="BY421" s="80">
        <v>0</v>
      </c>
      <c r="BZ421" s="80">
        <v>0</v>
      </c>
      <c r="CA421" s="80">
        <v>0</v>
      </c>
      <c r="CB421" s="80">
        <v>0</v>
      </c>
      <c r="CC421" s="80">
        <v>0</v>
      </c>
    </row>
    <row r="422" spans="1:81">
      <c r="A422" s="80" t="s">
        <v>2208</v>
      </c>
      <c r="B422" s="80">
        <v>236</v>
      </c>
      <c r="C422" s="80">
        <v>15</v>
      </c>
      <c r="D422" s="80">
        <v>14</v>
      </c>
      <c r="E422" s="80">
        <v>2018</v>
      </c>
      <c r="F422" s="80" t="s">
        <v>93</v>
      </c>
      <c r="G422" s="80" t="s">
        <v>1699</v>
      </c>
      <c r="H422" s="80" t="s">
        <v>1700</v>
      </c>
      <c r="I422" s="177"/>
      <c r="J422" s="81">
        <v>0</v>
      </c>
      <c r="K422" s="81">
        <v>0.31914540559713706</v>
      </c>
      <c r="L422" s="81">
        <v>5.4155992401931581</v>
      </c>
      <c r="M422" s="81">
        <v>5.1265731907951988</v>
      </c>
      <c r="N422" s="81">
        <v>6.3240817283877684</v>
      </c>
      <c r="O422" s="81">
        <v>4.0207525362325471</v>
      </c>
      <c r="P422" s="81">
        <v>8.3026605375147611</v>
      </c>
      <c r="Q422" s="81">
        <v>0.20123011752320555</v>
      </c>
      <c r="R422" s="81">
        <v>0</v>
      </c>
      <c r="S422" s="81">
        <v>0.22866061941713275</v>
      </c>
      <c r="T422" s="82"/>
      <c r="U422" s="81">
        <v>0</v>
      </c>
      <c r="V422" s="81">
        <v>110</v>
      </c>
      <c r="W422" s="81">
        <v>126</v>
      </c>
      <c r="X422" s="81">
        <v>980</v>
      </c>
      <c r="Y422" s="81">
        <v>1320</v>
      </c>
      <c r="Z422" s="81">
        <v>2450</v>
      </c>
      <c r="AA422" s="81">
        <v>1737</v>
      </c>
      <c r="AB422" s="81">
        <v>3175</v>
      </c>
      <c r="AC422" s="81">
        <v>0</v>
      </c>
      <c r="AD422" s="81">
        <v>0.22866061941713281</v>
      </c>
      <c r="AE422" s="82"/>
      <c r="AF422" s="81">
        <v>0</v>
      </c>
      <c r="AG422" s="81">
        <v>204991.45289725569</v>
      </c>
      <c r="AH422" s="81">
        <v>767337.25353068172</v>
      </c>
      <c r="AI422" s="81">
        <v>6202458.2353455247</v>
      </c>
      <c r="AJ422" s="81">
        <v>4816518.0769404257</v>
      </c>
      <c r="AK422" s="81">
        <v>0</v>
      </c>
      <c r="AL422" s="81">
        <v>0</v>
      </c>
      <c r="AM422" s="81">
        <v>437042.27650948509</v>
      </c>
      <c r="AN422" s="81">
        <v>0</v>
      </c>
      <c r="AO422" s="81">
        <v>0</v>
      </c>
      <c r="AP422" s="82"/>
      <c r="AQ422" s="81">
        <v>97</v>
      </c>
      <c r="AR422" s="81">
        <v>56</v>
      </c>
      <c r="AS422" s="81">
        <v>0</v>
      </c>
      <c r="AT422" s="81">
        <v>0</v>
      </c>
      <c r="AU422" s="81">
        <v>0</v>
      </c>
      <c r="AV422" s="81">
        <v>0</v>
      </c>
      <c r="AW422" s="81" t="s">
        <v>564</v>
      </c>
      <c r="AX422" s="82"/>
      <c r="AY422" s="81">
        <v>626.61900000000003</v>
      </c>
      <c r="AZ422" s="81">
        <v>21069.8</v>
      </c>
      <c r="BA422" s="81">
        <v>0</v>
      </c>
      <c r="BB422" s="81">
        <v>0</v>
      </c>
      <c r="BC422" s="81">
        <v>0</v>
      </c>
      <c r="BD422" s="81">
        <v>0</v>
      </c>
      <c r="BE422" s="81" t="s">
        <v>564</v>
      </c>
      <c r="BF422" s="82"/>
      <c r="BG422" s="81">
        <v>0</v>
      </c>
      <c r="BH422" s="81">
        <v>0</v>
      </c>
      <c r="BI422" s="81">
        <v>6.1239999999999997</v>
      </c>
      <c r="BJ422" s="81">
        <v>0</v>
      </c>
      <c r="BK422" s="81">
        <v>0</v>
      </c>
      <c r="BL422" s="81">
        <v>0</v>
      </c>
      <c r="BM422" s="82"/>
      <c r="BN422" s="81">
        <v>0</v>
      </c>
      <c r="BO422" s="81">
        <v>0</v>
      </c>
      <c r="BP422" s="81">
        <v>1</v>
      </c>
      <c r="BQ422" s="81">
        <v>0</v>
      </c>
      <c r="BR422" s="81">
        <v>0</v>
      </c>
      <c r="BS422" s="81">
        <v>0</v>
      </c>
      <c r="BT422"/>
      <c r="BU422" s="80">
        <v>6.1239999999999997</v>
      </c>
      <c r="BV422" s="80">
        <v>0</v>
      </c>
      <c r="BW422" s="80">
        <v>0</v>
      </c>
      <c r="BX422" s="80">
        <v>0</v>
      </c>
      <c r="BY422" s="80">
        <v>0</v>
      </c>
      <c r="BZ422" s="80">
        <v>0</v>
      </c>
      <c r="CA422" s="80">
        <v>0</v>
      </c>
      <c r="CB422" s="80">
        <v>0</v>
      </c>
      <c r="CC422" s="80">
        <v>0</v>
      </c>
    </row>
    <row r="423" spans="1:81">
      <c r="A423" s="80" t="s">
        <v>2209</v>
      </c>
      <c r="B423" s="80">
        <v>237</v>
      </c>
      <c r="C423" s="80">
        <v>16</v>
      </c>
      <c r="D423" s="80">
        <v>14</v>
      </c>
      <c r="E423" s="80">
        <v>2019</v>
      </c>
      <c r="F423" s="80" t="s">
        <v>73</v>
      </c>
      <c r="G423" s="80" t="s">
        <v>1699</v>
      </c>
      <c r="H423" s="80" t="s">
        <v>1700</v>
      </c>
      <c r="I423" s="177"/>
      <c r="J423" s="81">
        <v>0</v>
      </c>
      <c r="K423" s="81">
        <v>0.2961434360533351</v>
      </c>
      <c r="L423" s="81">
        <v>5.4398629726515493</v>
      </c>
      <c r="M423" s="81">
        <v>4.5990016601088115</v>
      </c>
      <c r="N423" s="81">
        <v>6.4409859244305583</v>
      </c>
      <c r="O423" s="81">
        <v>3.948449590494115</v>
      </c>
      <c r="P423" s="81">
        <v>7.0505211482080643</v>
      </c>
      <c r="Q423" s="81">
        <v>0.19481464977993923</v>
      </c>
      <c r="R423" s="81">
        <v>0</v>
      </c>
      <c r="S423" s="81">
        <v>0.16120524513974371</v>
      </c>
      <c r="T423" s="82"/>
      <c r="U423" s="81">
        <v>0</v>
      </c>
      <c r="V423" s="81">
        <v>110</v>
      </c>
      <c r="W423" s="81">
        <v>126</v>
      </c>
      <c r="X423" s="81">
        <v>980</v>
      </c>
      <c r="Y423" s="81">
        <v>1328</v>
      </c>
      <c r="Z423" s="81">
        <v>2472</v>
      </c>
      <c r="AA423" s="81">
        <v>1464</v>
      </c>
      <c r="AB423" s="81">
        <v>3157</v>
      </c>
      <c r="AC423" s="81">
        <v>0</v>
      </c>
      <c r="AD423" s="81">
        <v>0.16120524513974371</v>
      </c>
      <c r="AE423" s="82"/>
      <c r="AF423" s="81">
        <v>0</v>
      </c>
      <c r="AG423" s="81">
        <v>204930.74917501389</v>
      </c>
      <c r="AH423" s="81">
        <v>828495.02852489473</v>
      </c>
      <c r="AI423" s="81">
        <v>6077894.1721389331</v>
      </c>
      <c r="AJ423" s="81">
        <v>4928291.2452283502</v>
      </c>
      <c r="AK423" s="81">
        <v>0</v>
      </c>
      <c r="AL423" s="81">
        <v>0</v>
      </c>
      <c r="AM423" s="81">
        <v>429959.63411672419</v>
      </c>
      <c r="AN423" s="81">
        <v>0</v>
      </c>
      <c r="AO423" s="81">
        <v>0</v>
      </c>
      <c r="AP423" s="82"/>
      <c r="AQ423" s="81">
        <v>103</v>
      </c>
      <c r="AR423" s="81">
        <v>64</v>
      </c>
      <c r="AS423" s="81">
        <v>0</v>
      </c>
      <c r="AT423" s="81">
        <v>0</v>
      </c>
      <c r="AU423" s="81">
        <v>0</v>
      </c>
      <c r="AV423" s="81">
        <v>0</v>
      </c>
      <c r="AW423" s="81" t="s">
        <v>564</v>
      </c>
      <c r="AX423" s="82"/>
      <c r="AY423" s="81">
        <v>676.077</v>
      </c>
      <c r="AZ423" s="81">
        <v>24737.5</v>
      </c>
      <c r="BA423" s="81">
        <v>0</v>
      </c>
      <c r="BB423" s="81">
        <v>0</v>
      </c>
      <c r="BC423" s="81">
        <v>0</v>
      </c>
      <c r="BD423" s="81">
        <v>0</v>
      </c>
      <c r="BE423" s="81" t="s">
        <v>564</v>
      </c>
      <c r="BF423" s="82"/>
      <c r="BG423" s="81">
        <v>0</v>
      </c>
      <c r="BH423" s="81">
        <v>0</v>
      </c>
      <c r="BI423" s="81">
        <v>6.2850000000000001</v>
      </c>
      <c r="BJ423" s="81">
        <v>0</v>
      </c>
      <c r="BK423" s="81">
        <v>0</v>
      </c>
      <c r="BL423" s="81">
        <v>0</v>
      </c>
      <c r="BM423" s="82"/>
      <c r="BN423" s="81">
        <v>0</v>
      </c>
      <c r="BO423" s="81">
        <v>0</v>
      </c>
      <c r="BP423" s="81">
        <v>1</v>
      </c>
      <c r="BQ423" s="81">
        <v>0</v>
      </c>
      <c r="BR423" s="81">
        <v>0</v>
      </c>
      <c r="BS423" s="81">
        <v>0</v>
      </c>
      <c r="BT423"/>
      <c r="BU423" s="80">
        <v>6.2850000000000001</v>
      </c>
      <c r="BV423" s="80">
        <v>0</v>
      </c>
      <c r="BW423" s="80">
        <v>0</v>
      </c>
      <c r="BX423" s="80">
        <v>0</v>
      </c>
      <c r="BY423" s="80">
        <v>0</v>
      </c>
      <c r="BZ423" s="80">
        <v>0</v>
      </c>
      <c r="CA423" s="80">
        <v>0</v>
      </c>
      <c r="CB423" s="80">
        <v>0</v>
      </c>
      <c r="CC423" s="80">
        <v>0</v>
      </c>
    </row>
    <row r="424" spans="1:81">
      <c r="A424" s="80" t="s">
        <v>2210</v>
      </c>
      <c r="B424" s="80">
        <v>238</v>
      </c>
      <c r="C424" s="80">
        <v>17</v>
      </c>
      <c r="D424" s="80">
        <v>14</v>
      </c>
      <c r="E424" s="80">
        <v>2020</v>
      </c>
      <c r="F424" s="80" t="s">
        <v>218</v>
      </c>
      <c r="G424" s="80" t="s">
        <v>1699</v>
      </c>
      <c r="H424" s="80" t="s">
        <v>1700</v>
      </c>
      <c r="I424" s="177"/>
      <c r="J424" s="81">
        <v>6.9604675210446736</v>
      </c>
      <c r="K424" s="81">
        <v>0.3259097350194583</v>
      </c>
      <c r="L424" s="81">
        <v>6.6079423405005793</v>
      </c>
      <c r="M424" s="81">
        <v>4.2529667784063943</v>
      </c>
      <c r="N424" s="81">
        <v>5.9213089484877699</v>
      </c>
      <c r="O424" s="81">
        <v>3.4761937594400001</v>
      </c>
      <c r="P424" s="81">
        <v>7.9431941608455556</v>
      </c>
      <c r="Q424" s="81">
        <v>0.18579295198547605</v>
      </c>
      <c r="R424" s="81">
        <v>0</v>
      </c>
      <c r="S424" s="81">
        <v>0.14864620871369449</v>
      </c>
      <c r="T424" s="82"/>
      <c r="U424" s="81">
        <v>324166</v>
      </c>
      <c r="V424" s="81">
        <v>112</v>
      </c>
      <c r="W424" s="81">
        <v>136</v>
      </c>
      <c r="X424" s="81">
        <v>953</v>
      </c>
      <c r="Y424" s="81">
        <v>1332</v>
      </c>
      <c r="Z424" s="81">
        <v>2484</v>
      </c>
      <c r="AA424" s="81">
        <v>1792</v>
      </c>
      <c r="AB424" s="81">
        <v>3151</v>
      </c>
      <c r="AC424" s="81">
        <v>0</v>
      </c>
      <c r="AD424" s="81">
        <v>0.14864620871369449</v>
      </c>
      <c r="AE424" s="82"/>
      <c r="AF424" s="81">
        <v>2531058.121314059</v>
      </c>
      <c r="AG424" s="81">
        <v>208810.56144917206</v>
      </c>
      <c r="AH424" s="81">
        <v>969043.43196753343</v>
      </c>
      <c r="AI424" s="81">
        <v>5471822.6201353064</v>
      </c>
      <c r="AJ424" s="81">
        <v>5046440.80609948</v>
      </c>
      <c r="AK424" s="81"/>
      <c r="AL424" s="81"/>
      <c r="AM424" s="81">
        <v>411240.50834017055</v>
      </c>
      <c r="AN424" s="81"/>
      <c r="AO424" s="81"/>
      <c r="AP424" s="82"/>
      <c r="AQ424" s="81">
        <v>111</v>
      </c>
      <c r="AR424" s="81">
        <v>72</v>
      </c>
      <c r="AS424" s="81">
        <v>0</v>
      </c>
      <c r="AT424" s="81">
        <v>0</v>
      </c>
      <c r="AU424" s="81">
        <v>0</v>
      </c>
      <c r="AV424" s="81">
        <v>0</v>
      </c>
      <c r="AW424" s="81">
        <v>0</v>
      </c>
      <c r="AX424" s="82"/>
      <c r="AY424" s="81">
        <v>734.77699999999982</v>
      </c>
      <c r="AZ424" s="81">
        <v>29022.799999999999</v>
      </c>
      <c r="BA424" s="81">
        <v>0</v>
      </c>
      <c r="BB424" s="81">
        <v>0</v>
      </c>
      <c r="BC424" s="81">
        <v>0</v>
      </c>
      <c r="BD424" s="81">
        <v>0</v>
      </c>
      <c r="BE424" s="81">
        <v>0</v>
      </c>
      <c r="BF424" s="82"/>
      <c r="BG424" s="81">
        <v>0</v>
      </c>
      <c r="BH424" s="81">
        <v>0</v>
      </c>
      <c r="BI424" s="81">
        <v>5.8620000000000001</v>
      </c>
      <c r="BJ424" s="81">
        <v>0</v>
      </c>
      <c r="BK424" s="81">
        <v>0</v>
      </c>
      <c r="BL424" s="81">
        <v>0</v>
      </c>
      <c r="BM424" s="82"/>
      <c r="BN424" s="81">
        <v>0</v>
      </c>
      <c r="BO424" s="81">
        <v>0</v>
      </c>
      <c r="BP424" s="81">
        <v>1</v>
      </c>
      <c r="BQ424" s="81">
        <v>0</v>
      </c>
      <c r="BR424" s="81">
        <v>0</v>
      </c>
      <c r="BS424" s="81">
        <v>0</v>
      </c>
      <c r="BT424"/>
      <c r="BU424" s="80">
        <v>5.8620000000000001</v>
      </c>
      <c r="BV424" s="80">
        <v>0</v>
      </c>
      <c r="BW424" s="80">
        <v>0</v>
      </c>
      <c r="BX424" s="80">
        <v>0</v>
      </c>
      <c r="BY424" s="80">
        <v>0</v>
      </c>
      <c r="BZ424" s="80">
        <v>0</v>
      </c>
      <c r="CA424" s="80">
        <v>0</v>
      </c>
      <c r="CB424" s="80">
        <v>0</v>
      </c>
      <c r="CC424" s="80">
        <v>0</v>
      </c>
    </row>
    <row r="425" spans="1:81">
      <c r="A425" s="80" t="s">
        <v>1702</v>
      </c>
      <c r="B425" s="80">
        <v>238</v>
      </c>
      <c r="C425" s="80">
        <v>18</v>
      </c>
      <c r="D425" s="80">
        <v>14</v>
      </c>
      <c r="E425" s="80">
        <v>2021</v>
      </c>
      <c r="F425" s="80" t="s">
        <v>75</v>
      </c>
      <c r="G425" s="174" t="s">
        <v>1699</v>
      </c>
      <c r="H425" s="80" t="s">
        <v>1700</v>
      </c>
      <c r="I425" s="177"/>
      <c r="J425" s="81">
        <v>1.8078392774028151</v>
      </c>
      <c r="K425" s="81">
        <v>0.31394154180401268</v>
      </c>
      <c r="L425" s="81">
        <v>6.0303351209032199</v>
      </c>
      <c r="M425" s="81">
        <v>4.2956316681972755</v>
      </c>
      <c r="N425" s="81">
        <v>5.7387115537149347</v>
      </c>
      <c r="O425" s="81">
        <v>3.4153904617069144</v>
      </c>
      <c r="P425" s="81">
        <v>8.2997030309114042</v>
      </c>
      <c r="Q425" s="81">
        <v>0.18957405826824889</v>
      </c>
      <c r="R425" s="81">
        <v>0</v>
      </c>
      <c r="S425" s="81">
        <v>0.13984358158095681</v>
      </c>
      <c r="T425" s="82"/>
      <c r="U425" s="81">
        <v>86463</v>
      </c>
      <c r="V425" s="81">
        <v>112</v>
      </c>
      <c r="W425" s="81">
        <v>136</v>
      </c>
      <c r="X425" s="81">
        <v>953</v>
      </c>
      <c r="Y425" s="81">
        <v>1359</v>
      </c>
      <c r="Z425" s="81">
        <v>2513</v>
      </c>
      <c r="AA425" s="81">
        <v>1826</v>
      </c>
      <c r="AB425" s="81">
        <v>3177</v>
      </c>
      <c r="AC425" s="81">
        <v>0</v>
      </c>
      <c r="AD425" s="81">
        <v>0.13984358158095681</v>
      </c>
      <c r="AE425" s="82"/>
      <c r="AF425" s="81">
        <v>662269.36325012369</v>
      </c>
      <c r="AG425" s="81">
        <v>212416.39208288377</v>
      </c>
      <c r="AH425" s="81">
        <v>868803.83157957252</v>
      </c>
      <c r="AI425" s="81">
        <v>5970566.8563312395</v>
      </c>
      <c r="AJ425" s="81">
        <v>5017562.1343842894</v>
      </c>
      <c r="AK425" s="81">
        <v>0</v>
      </c>
      <c r="AL425" s="81">
        <v>0</v>
      </c>
      <c r="AM425" s="81">
        <v>417025.37156538985</v>
      </c>
      <c r="AN425" s="81">
        <v>0</v>
      </c>
      <c r="AO425" s="81">
        <v>0</v>
      </c>
      <c r="AP425" s="82"/>
      <c r="AQ425" s="81">
        <v>113</v>
      </c>
      <c r="AR425" s="81">
        <v>76</v>
      </c>
      <c r="AS425" s="81">
        <v>0</v>
      </c>
      <c r="AT425" s="81">
        <v>0</v>
      </c>
      <c r="AU425" s="81">
        <v>0</v>
      </c>
      <c r="AV425" s="81">
        <v>0</v>
      </c>
      <c r="AW425" s="81"/>
      <c r="AX425" s="82"/>
      <c r="AY425" s="81">
        <v>749.98899999999981</v>
      </c>
      <c r="AZ425" s="81">
        <v>29219.3</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1698</v>
      </c>
      <c r="B426" s="80">
        <v>238</v>
      </c>
      <c r="C426" s="80">
        <v>19</v>
      </c>
      <c r="D426" s="80">
        <v>14</v>
      </c>
      <c r="E426" s="80">
        <v>2022</v>
      </c>
      <c r="F426" s="80" t="s">
        <v>568</v>
      </c>
      <c r="G426" s="174" t="s">
        <v>1699</v>
      </c>
      <c r="H426" s="80" t="s">
        <v>1700</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125</v>
      </c>
      <c r="AR426" s="81">
        <v>75</v>
      </c>
      <c r="AS426" s="81">
        <v>0</v>
      </c>
      <c r="AT426" s="81">
        <v>0</v>
      </c>
      <c r="AU426" s="81">
        <v>0</v>
      </c>
      <c r="AV426" s="81">
        <v>0</v>
      </c>
      <c r="AW426" s="81"/>
      <c r="AX426" s="82"/>
      <c r="AY426" s="81">
        <v>842.98899999999969</v>
      </c>
      <c r="AZ426" s="81">
        <v>29237.000000000004</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2211</v>
      </c>
      <c r="B427" s="80">
        <v>426</v>
      </c>
      <c r="C427" s="80">
        <v>1</v>
      </c>
      <c r="D427" s="80">
        <v>26</v>
      </c>
      <c r="E427" s="80">
        <v>1990</v>
      </c>
      <c r="F427" s="80" t="s">
        <v>562</v>
      </c>
      <c r="G427" s="80" t="s">
        <v>1659</v>
      </c>
      <c r="H427" s="80" t="s">
        <v>1660</v>
      </c>
      <c r="I427" s="177"/>
      <c r="J427" s="81">
        <v>5.6568401623699396</v>
      </c>
      <c r="K427" s="81">
        <v>0.94550967488325066</v>
      </c>
      <c r="L427" s="81">
        <v>8.3785628934832044</v>
      </c>
      <c r="M427" s="81">
        <v>2.9493706216930913</v>
      </c>
      <c r="N427" s="81">
        <v>6.5162645024779788</v>
      </c>
      <c r="O427" s="81">
        <v>2.8251081057984337</v>
      </c>
      <c r="P427" s="81">
        <v>3.8383748736023535</v>
      </c>
      <c r="Q427" s="81">
        <v>0.2830025433024268</v>
      </c>
      <c r="R427" s="81">
        <v>0</v>
      </c>
      <c r="S427" s="81">
        <v>0.23045242599333371</v>
      </c>
      <c r="T427" s="82"/>
      <c r="U427" s="81">
        <v>158824</v>
      </c>
      <c r="V427" s="81">
        <v>173</v>
      </c>
      <c r="W427" s="81">
        <v>98</v>
      </c>
      <c r="X427" s="81">
        <v>989</v>
      </c>
      <c r="Y427" s="81">
        <v>1394</v>
      </c>
      <c r="Z427" s="81">
        <v>1162</v>
      </c>
      <c r="AA427" s="81">
        <v>932</v>
      </c>
      <c r="AB427" s="81">
        <v>4595</v>
      </c>
      <c r="AC427" s="81">
        <v>0</v>
      </c>
      <c r="AD427" s="81">
        <v>0.23045242599333371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2212</v>
      </c>
      <c r="B428" s="80">
        <v>427</v>
      </c>
      <c r="C428" s="80">
        <v>2</v>
      </c>
      <c r="D428" s="80">
        <v>26</v>
      </c>
      <c r="E428" s="80">
        <v>2005</v>
      </c>
      <c r="F428" s="80" t="s">
        <v>565</v>
      </c>
      <c r="G428" s="80" t="s">
        <v>1659</v>
      </c>
      <c r="H428" s="80" t="s">
        <v>1660</v>
      </c>
      <c r="I428" s="177"/>
      <c r="J428" s="81">
        <v>8.054944831599439</v>
      </c>
      <c r="K428" s="81">
        <v>0.40978658273109103</v>
      </c>
      <c r="L428" s="81">
        <v>5.0676328999035842</v>
      </c>
      <c r="M428" s="81">
        <v>5.5604435361641054</v>
      </c>
      <c r="N428" s="81">
        <v>8.6178836596965276</v>
      </c>
      <c r="O428" s="81">
        <v>3.7292575448540397</v>
      </c>
      <c r="P428" s="81">
        <v>4.4654531951343888</v>
      </c>
      <c r="Q428" s="81">
        <v>0.23618944480030402</v>
      </c>
      <c r="R428" s="81">
        <v>0</v>
      </c>
      <c r="S428" s="81">
        <v>0.56596234616822438</v>
      </c>
      <c r="T428" s="82"/>
      <c r="U428" s="81">
        <v>248780</v>
      </c>
      <c r="V428" s="81">
        <v>125</v>
      </c>
      <c r="W428" s="81">
        <v>45</v>
      </c>
      <c r="X428" s="81">
        <v>903</v>
      </c>
      <c r="Y428" s="81">
        <v>1757</v>
      </c>
      <c r="Z428" s="81">
        <v>1775</v>
      </c>
      <c r="AA428" s="81">
        <v>888</v>
      </c>
      <c r="AB428" s="81">
        <v>4009</v>
      </c>
      <c r="AC428" s="81">
        <v>0</v>
      </c>
      <c r="AD428" s="81">
        <v>0.56596234616822438</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2213</v>
      </c>
      <c r="B429" s="80">
        <v>428</v>
      </c>
      <c r="C429" s="80">
        <v>3</v>
      </c>
      <c r="D429" s="80">
        <v>26</v>
      </c>
      <c r="E429" s="80">
        <v>2006</v>
      </c>
      <c r="F429" s="80" t="s">
        <v>566</v>
      </c>
      <c r="G429" s="80" t="s">
        <v>1659</v>
      </c>
      <c r="H429" s="80" t="s">
        <v>1660</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2214</v>
      </c>
      <c r="B430" s="80">
        <v>429</v>
      </c>
      <c r="C430" s="80">
        <v>4</v>
      </c>
      <c r="D430" s="80">
        <v>26</v>
      </c>
      <c r="E430" s="80">
        <v>2007</v>
      </c>
      <c r="F430" s="80" t="s">
        <v>567</v>
      </c>
      <c r="G430" s="80" t="s">
        <v>1659</v>
      </c>
      <c r="H430" s="80" t="s">
        <v>1660</v>
      </c>
      <c r="I430" s="177"/>
      <c r="J430" s="81">
        <v>8.5128859704789086</v>
      </c>
      <c r="K430" s="81">
        <v>0.29454556663270925</v>
      </c>
      <c r="L430" s="81">
        <v>3.0365462132780303</v>
      </c>
      <c r="M430" s="81">
        <v>5.0243216752633693</v>
      </c>
      <c r="N430" s="81">
        <v>8.7273492904410936</v>
      </c>
      <c r="O430" s="81">
        <v>3.5186553818544817</v>
      </c>
      <c r="P430" s="81">
        <v>4.6418097820424959</v>
      </c>
      <c r="Q430" s="81">
        <v>0.24359284803442474</v>
      </c>
      <c r="R430" s="81">
        <v>0</v>
      </c>
      <c r="S430" s="81">
        <v>0.1633534993145051</v>
      </c>
      <c r="T430" s="82"/>
      <c r="U430" s="81">
        <v>279565</v>
      </c>
      <c r="V430" s="81">
        <v>98</v>
      </c>
      <c r="W430" s="81">
        <v>37</v>
      </c>
      <c r="X430" s="81">
        <v>1022</v>
      </c>
      <c r="Y430" s="81">
        <v>1784</v>
      </c>
      <c r="Z430" s="81">
        <v>1741</v>
      </c>
      <c r="AA430" s="81">
        <v>909</v>
      </c>
      <c r="AB430" s="81">
        <v>3916</v>
      </c>
      <c r="AC430" s="81">
        <v>0</v>
      </c>
      <c r="AD430" s="81">
        <v>0.1633534993145051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2215</v>
      </c>
      <c r="B431" s="80">
        <v>430</v>
      </c>
      <c r="C431" s="80">
        <v>5</v>
      </c>
      <c r="D431" s="80">
        <v>26</v>
      </c>
      <c r="E431" s="80">
        <v>2008</v>
      </c>
      <c r="F431" s="80" t="s">
        <v>84</v>
      </c>
      <c r="G431" s="80" t="s">
        <v>1659</v>
      </c>
      <c r="H431" s="80" t="s">
        <v>1660</v>
      </c>
      <c r="I431" s="177"/>
      <c r="J431" s="81">
        <v>8.7241292024893244</v>
      </c>
      <c r="K431" s="81">
        <v>0.25851011811536101</v>
      </c>
      <c r="L431" s="81">
        <v>2.6219430500522871</v>
      </c>
      <c r="M431" s="81">
        <v>5.8789428926349725</v>
      </c>
      <c r="N431" s="81">
        <v>8.8101139942736477</v>
      </c>
      <c r="O431" s="81">
        <v>3.3856766841026165</v>
      </c>
      <c r="P431" s="81">
        <v>4.611016343730082</v>
      </c>
      <c r="Q431" s="81">
        <v>0.23708444803119028</v>
      </c>
      <c r="R431" s="81">
        <v>0</v>
      </c>
      <c r="S431" s="81">
        <v>0.2673164540527917</v>
      </c>
      <c r="T431" s="82"/>
      <c r="U431" s="81">
        <v>301025</v>
      </c>
      <c r="V431" s="81">
        <v>98</v>
      </c>
      <c r="W431" s="81">
        <v>37</v>
      </c>
      <c r="X431" s="81">
        <v>1022</v>
      </c>
      <c r="Y431" s="81">
        <v>1777</v>
      </c>
      <c r="Z431" s="81">
        <v>1734</v>
      </c>
      <c r="AA431" s="81">
        <v>904</v>
      </c>
      <c r="AB431" s="81">
        <v>3874</v>
      </c>
      <c r="AC431" s="81">
        <v>0</v>
      </c>
      <c r="AD431" s="81">
        <v>0.2673164540527917</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2216</v>
      </c>
      <c r="B432" s="80">
        <v>431</v>
      </c>
      <c r="C432" s="80">
        <v>6</v>
      </c>
      <c r="D432" s="80">
        <v>26</v>
      </c>
      <c r="E432" s="80">
        <v>2009</v>
      </c>
      <c r="F432" s="80" t="s">
        <v>85</v>
      </c>
      <c r="G432" s="80" t="s">
        <v>1659</v>
      </c>
      <c r="H432" s="80" t="s">
        <v>1660</v>
      </c>
      <c r="I432" s="177"/>
      <c r="J432" s="81">
        <v>7.6287666034905506</v>
      </c>
      <c r="K432" s="81">
        <v>0.16584053313299987</v>
      </c>
      <c r="L432" s="81">
        <v>3.215653789962031</v>
      </c>
      <c r="M432" s="81">
        <v>5.169794683735474</v>
      </c>
      <c r="N432" s="81">
        <v>7.5630058648531513</v>
      </c>
      <c r="O432" s="81">
        <v>3.459773488008214</v>
      </c>
      <c r="P432" s="81">
        <v>4.5610434143518974</v>
      </c>
      <c r="Q432" s="81">
        <v>0.22322387541150301</v>
      </c>
      <c r="R432" s="81">
        <v>0</v>
      </c>
      <c r="S432" s="81">
        <v>0.17195810844872406</v>
      </c>
      <c r="T432" s="82"/>
      <c r="U432" s="81">
        <v>265825</v>
      </c>
      <c r="V432" s="81">
        <v>77</v>
      </c>
      <c r="W432" s="81">
        <v>52</v>
      </c>
      <c r="X432" s="81">
        <v>1135</v>
      </c>
      <c r="Y432" s="81">
        <v>1776</v>
      </c>
      <c r="Z432" s="81">
        <v>1749</v>
      </c>
      <c r="AA432" s="81">
        <v>918</v>
      </c>
      <c r="AB432" s="81">
        <v>3829</v>
      </c>
      <c r="AC432" s="81">
        <v>0</v>
      </c>
      <c r="AD432" s="81">
        <v>0.17195810844872406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2217</v>
      </c>
      <c r="B433" s="80">
        <v>432</v>
      </c>
      <c r="C433" s="80">
        <v>7</v>
      </c>
      <c r="D433" s="80">
        <v>26</v>
      </c>
      <c r="E433" s="80">
        <v>2010</v>
      </c>
      <c r="F433" s="80" t="s">
        <v>86</v>
      </c>
      <c r="G433" s="80" t="s">
        <v>1659</v>
      </c>
      <c r="H433" s="80" t="s">
        <v>1660</v>
      </c>
      <c r="I433" s="177"/>
      <c r="J433" s="81">
        <v>8.4518162822020777</v>
      </c>
      <c r="K433" s="81">
        <v>0.17295612429775661</v>
      </c>
      <c r="L433" s="81">
        <v>2.9275384556164581</v>
      </c>
      <c r="M433" s="81">
        <v>4.6276872620484051</v>
      </c>
      <c r="N433" s="81">
        <v>7.4447266058231074</v>
      </c>
      <c r="O433" s="81">
        <v>3.4437709746516023</v>
      </c>
      <c r="P433" s="81">
        <v>4.7695898952773703</v>
      </c>
      <c r="Q433" s="81">
        <v>0.22998001413430125</v>
      </c>
      <c r="R433" s="81">
        <v>0</v>
      </c>
      <c r="S433" s="81">
        <v>0.14253531036995168</v>
      </c>
      <c r="T433" s="82"/>
      <c r="U433" s="81">
        <v>329673</v>
      </c>
      <c r="V433" s="81">
        <v>77</v>
      </c>
      <c r="W433" s="81">
        <v>52</v>
      </c>
      <c r="X433" s="81">
        <v>1135</v>
      </c>
      <c r="Y433" s="81">
        <v>1778</v>
      </c>
      <c r="Z433" s="81">
        <v>1749</v>
      </c>
      <c r="AA433" s="81">
        <v>936</v>
      </c>
      <c r="AB433" s="81">
        <v>3780</v>
      </c>
      <c r="AC433" s="81">
        <v>0</v>
      </c>
      <c r="AD433" s="81">
        <v>0.14253531036995168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2218</v>
      </c>
      <c r="B434" s="80">
        <v>433</v>
      </c>
      <c r="C434" s="80">
        <v>8</v>
      </c>
      <c r="D434" s="80">
        <v>26</v>
      </c>
      <c r="E434" s="80">
        <v>2011</v>
      </c>
      <c r="F434" s="80" t="s">
        <v>87</v>
      </c>
      <c r="G434" s="80" t="s">
        <v>1659</v>
      </c>
      <c r="H434" s="80" t="s">
        <v>1660</v>
      </c>
      <c r="I434" s="177"/>
      <c r="J434" s="81">
        <v>9.7807129624452731</v>
      </c>
      <c r="K434" s="81">
        <v>0.24234370111692188</v>
      </c>
      <c r="L434" s="81">
        <v>2.7316066937145629</v>
      </c>
      <c r="M434" s="81">
        <v>5.8460700606259861</v>
      </c>
      <c r="N434" s="81">
        <v>8.935859548813319</v>
      </c>
      <c r="O434" s="81">
        <v>3.395598509457006</v>
      </c>
      <c r="P434" s="81">
        <v>4.6614469494353061</v>
      </c>
      <c r="Q434" s="81">
        <v>0.2612036913000082</v>
      </c>
      <c r="R434" s="81">
        <v>0</v>
      </c>
      <c r="S434" s="81">
        <v>0.14127084505008039</v>
      </c>
      <c r="T434" s="82"/>
      <c r="U434" s="81">
        <v>359303</v>
      </c>
      <c r="V434" s="81">
        <v>77</v>
      </c>
      <c r="W434" s="81">
        <v>52</v>
      </c>
      <c r="X434" s="81">
        <v>1135</v>
      </c>
      <c r="Y434" s="81">
        <v>1773</v>
      </c>
      <c r="Z434" s="81">
        <v>1762</v>
      </c>
      <c r="AA434" s="81">
        <v>942</v>
      </c>
      <c r="AB434" s="81">
        <v>3722</v>
      </c>
      <c r="AC434" s="81">
        <v>0</v>
      </c>
      <c r="AD434" s="81">
        <v>0.14127084505008039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2219</v>
      </c>
      <c r="B435" s="80">
        <v>434</v>
      </c>
      <c r="C435" s="80">
        <v>9</v>
      </c>
      <c r="D435" s="80">
        <v>26</v>
      </c>
      <c r="E435" s="80">
        <v>2012</v>
      </c>
      <c r="F435" s="80" t="s">
        <v>88</v>
      </c>
      <c r="G435" s="80" t="s">
        <v>1659</v>
      </c>
      <c r="H435" s="80" t="s">
        <v>1660</v>
      </c>
      <c r="I435" s="177"/>
      <c r="J435" s="81">
        <v>12.053788419413545</v>
      </c>
      <c r="K435" s="81">
        <v>0.27300955219927203</v>
      </c>
      <c r="L435" s="81">
        <v>2.7561099274644909</v>
      </c>
      <c r="M435" s="81">
        <v>7.2608004403631936</v>
      </c>
      <c r="N435" s="81">
        <v>9.915784815984539</v>
      </c>
      <c r="O435" s="81">
        <v>3.3344625677567028</v>
      </c>
      <c r="P435" s="81">
        <v>4.6979220584839885</v>
      </c>
      <c r="Q435" s="81">
        <v>0.28013170832312384</v>
      </c>
      <c r="R435" s="81">
        <v>0</v>
      </c>
      <c r="S435" s="81">
        <v>0.17119188445718755</v>
      </c>
      <c r="T435" s="82"/>
      <c r="U435" s="81">
        <v>424269</v>
      </c>
      <c r="V435" s="81">
        <v>77</v>
      </c>
      <c r="W435" s="81">
        <v>52</v>
      </c>
      <c r="X435" s="81">
        <v>1135</v>
      </c>
      <c r="Y435" s="81">
        <v>1791</v>
      </c>
      <c r="Z435" s="81">
        <v>1744</v>
      </c>
      <c r="AA435" s="81">
        <v>944</v>
      </c>
      <c r="AB435" s="81">
        <v>3674</v>
      </c>
      <c r="AC435" s="81">
        <v>0</v>
      </c>
      <c r="AD435" s="81">
        <v>0.17119188445718755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2220</v>
      </c>
      <c r="B436" s="80">
        <v>435</v>
      </c>
      <c r="C436" s="80">
        <v>10</v>
      </c>
      <c r="D436" s="80">
        <v>26</v>
      </c>
      <c r="E436" s="80">
        <v>2013</v>
      </c>
      <c r="F436" s="80" t="s">
        <v>89</v>
      </c>
      <c r="G436" s="80" t="s">
        <v>1659</v>
      </c>
      <c r="H436" s="80" t="s">
        <v>1660</v>
      </c>
      <c r="I436" s="177"/>
      <c r="J436" s="81">
        <v>13.99088016586048</v>
      </c>
      <c r="K436" s="81">
        <v>0.22564332611916046</v>
      </c>
      <c r="L436" s="81">
        <v>2.4338623896888172</v>
      </c>
      <c r="M436" s="81">
        <v>6.7527180022152136</v>
      </c>
      <c r="N436" s="81">
        <v>9.5345965704859612</v>
      </c>
      <c r="O436" s="81">
        <v>3.1846269799423967</v>
      </c>
      <c r="P436" s="81">
        <v>4.7306094145745066</v>
      </c>
      <c r="Q436" s="81">
        <v>0.27809559519284155</v>
      </c>
      <c r="R436" s="81">
        <v>0</v>
      </c>
      <c r="S436" s="81">
        <v>0.12728743880019508</v>
      </c>
      <c r="T436" s="82"/>
      <c r="U436" s="81">
        <v>501416</v>
      </c>
      <c r="V436" s="81">
        <v>77</v>
      </c>
      <c r="W436" s="81">
        <v>52</v>
      </c>
      <c r="X436" s="81">
        <v>1135</v>
      </c>
      <c r="Y436" s="81">
        <v>1777</v>
      </c>
      <c r="Z436" s="81">
        <v>1740</v>
      </c>
      <c r="AA436" s="81">
        <v>947</v>
      </c>
      <c r="AB436" s="81">
        <v>3595</v>
      </c>
      <c r="AC436" s="81">
        <v>0</v>
      </c>
      <c r="AD436" s="81">
        <v>0.12728743880019508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4.3239999999999998</v>
      </c>
      <c r="BJ436" s="81">
        <v>0</v>
      </c>
      <c r="BK436" s="81">
        <v>0</v>
      </c>
      <c r="BL436" s="81">
        <v>0</v>
      </c>
      <c r="BM436" s="82"/>
      <c r="BN436" s="81">
        <v>0</v>
      </c>
      <c r="BO436" s="81">
        <v>0</v>
      </c>
      <c r="BP436" s="81">
        <v>1</v>
      </c>
      <c r="BQ436" s="81">
        <v>0</v>
      </c>
      <c r="BR436" s="81">
        <v>0</v>
      </c>
      <c r="BS436" s="81">
        <v>0</v>
      </c>
      <c r="BT436"/>
      <c r="BU436" s="80">
        <v>4.3239999999999998</v>
      </c>
      <c r="BV436" s="80">
        <v>0</v>
      </c>
      <c r="BW436" s="80">
        <v>0</v>
      </c>
      <c r="BX436" s="80">
        <v>0</v>
      </c>
      <c r="BY436" s="80">
        <v>0</v>
      </c>
      <c r="BZ436" s="80">
        <v>0</v>
      </c>
      <c r="CA436" s="80">
        <v>0</v>
      </c>
      <c r="CB436" s="80">
        <v>0</v>
      </c>
      <c r="CC436" s="80">
        <v>0</v>
      </c>
    </row>
    <row r="437" spans="1:81">
      <c r="A437" s="80" t="s">
        <v>2221</v>
      </c>
      <c r="B437" s="80">
        <v>436</v>
      </c>
      <c r="C437" s="80">
        <v>11</v>
      </c>
      <c r="D437" s="80">
        <v>26</v>
      </c>
      <c r="E437" s="80">
        <v>2014</v>
      </c>
      <c r="F437" s="80" t="s">
        <v>90</v>
      </c>
      <c r="G437" s="80" t="s">
        <v>1659</v>
      </c>
      <c r="H437" s="80" t="s">
        <v>1660</v>
      </c>
      <c r="I437" s="177"/>
      <c r="J437" s="81">
        <v>15.271515168038633</v>
      </c>
      <c r="K437" s="81">
        <v>0.20910564706482554</v>
      </c>
      <c r="L437" s="81">
        <v>4.677012317125552</v>
      </c>
      <c r="M437" s="81">
        <v>7.1529448956163995</v>
      </c>
      <c r="N437" s="81">
        <v>10.005004053407662</v>
      </c>
      <c r="O437" s="81">
        <v>2.995926164647233</v>
      </c>
      <c r="P437" s="81">
        <v>4.825512545630442</v>
      </c>
      <c r="Q437" s="81">
        <v>0.26110524168953725</v>
      </c>
      <c r="R437" s="81">
        <v>0</v>
      </c>
      <c r="S437" s="81">
        <v>0.12342304745812155</v>
      </c>
      <c r="T437" s="82"/>
      <c r="U437" s="81">
        <v>607854</v>
      </c>
      <c r="V437" s="81">
        <v>62</v>
      </c>
      <c r="W437" s="81">
        <v>102</v>
      </c>
      <c r="X437" s="81">
        <v>1143</v>
      </c>
      <c r="Y437" s="81">
        <v>1761</v>
      </c>
      <c r="Z437" s="81">
        <v>1724</v>
      </c>
      <c r="AA437" s="81">
        <v>961</v>
      </c>
      <c r="AB437" s="81">
        <v>3518</v>
      </c>
      <c r="AC437" s="81">
        <v>0</v>
      </c>
      <c r="AD437" s="81">
        <v>0.12342304745812155</v>
      </c>
      <c r="AE437" s="82"/>
      <c r="AF437" s="81">
        <v>4950456.2209758544</v>
      </c>
      <c r="AG437" s="81">
        <v>146728.31187187353</v>
      </c>
      <c r="AH437" s="81">
        <v>760716.53637865977</v>
      </c>
      <c r="AI437" s="81">
        <v>7527127.924115872</v>
      </c>
      <c r="AJ437" s="81">
        <v>7574018.5150971543</v>
      </c>
      <c r="AK437" s="81">
        <v>0</v>
      </c>
      <c r="AL437" s="81">
        <v>0</v>
      </c>
      <c r="AM437" s="81">
        <v>482968.82976974425</v>
      </c>
      <c r="AN437" s="81">
        <v>0</v>
      </c>
      <c r="AO437" s="81">
        <v>0</v>
      </c>
      <c r="AP437" s="82"/>
      <c r="AQ437" s="81">
        <v>9</v>
      </c>
      <c r="AR437" s="81">
        <v>0</v>
      </c>
      <c r="AS437" s="81">
        <v>0</v>
      </c>
      <c r="AT437" s="81">
        <v>0</v>
      </c>
      <c r="AU437" s="81">
        <v>0</v>
      </c>
      <c r="AV437" s="81">
        <v>0</v>
      </c>
      <c r="AW437" s="81" t="s">
        <v>564</v>
      </c>
      <c r="AX437" s="82"/>
      <c r="AY437" s="81">
        <v>49.6</v>
      </c>
      <c r="AZ437" s="81">
        <v>0</v>
      </c>
      <c r="BA437" s="81">
        <v>0</v>
      </c>
      <c r="BB437" s="81">
        <v>0</v>
      </c>
      <c r="BC437" s="81">
        <v>0</v>
      </c>
      <c r="BD437" s="81">
        <v>0</v>
      </c>
      <c r="BE437" s="81" t="s">
        <v>564</v>
      </c>
      <c r="BF437" s="82"/>
      <c r="BG437" s="81">
        <v>0</v>
      </c>
      <c r="BH437" s="81">
        <v>0</v>
      </c>
      <c r="BI437" s="81">
        <v>4.4279999999999999</v>
      </c>
      <c r="BJ437" s="81">
        <v>0</v>
      </c>
      <c r="BK437" s="81">
        <v>0</v>
      </c>
      <c r="BL437" s="81">
        <v>0</v>
      </c>
      <c r="BM437" s="82"/>
      <c r="BN437" s="81">
        <v>0</v>
      </c>
      <c r="BO437" s="81">
        <v>0</v>
      </c>
      <c r="BP437" s="81">
        <v>1</v>
      </c>
      <c r="BQ437" s="81">
        <v>0</v>
      </c>
      <c r="BR437" s="81">
        <v>0</v>
      </c>
      <c r="BS437" s="81">
        <v>0</v>
      </c>
      <c r="BT437"/>
      <c r="BU437" s="80">
        <v>4.4279999999999999</v>
      </c>
      <c r="BV437" s="80">
        <v>0</v>
      </c>
      <c r="BW437" s="80">
        <v>0</v>
      </c>
      <c r="BX437" s="80">
        <v>0</v>
      </c>
      <c r="BY437" s="80">
        <v>0</v>
      </c>
      <c r="BZ437" s="80">
        <v>0</v>
      </c>
      <c r="CA437" s="80">
        <v>0</v>
      </c>
      <c r="CB437" s="80">
        <v>0</v>
      </c>
      <c r="CC437" s="80">
        <v>0</v>
      </c>
    </row>
    <row r="438" spans="1:81">
      <c r="A438" s="80" t="s">
        <v>2222</v>
      </c>
      <c r="B438" s="80">
        <v>437</v>
      </c>
      <c r="C438" s="80">
        <v>12</v>
      </c>
      <c r="D438" s="80">
        <v>26</v>
      </c>
      <c r="E438" s="80">
        <v>2015</v>
      </c>
      <c r="F438" s="80" t="s">
        <v>91</v>
      </c>
      <c r="G438" s="80" t="s">
        <v>1659</v>
      </c>
      <c r="H438" s="80" t="s">
        <v>1660</v>
      </c>
      <c r="I438" s="177"/>
      <c r="J438" s="81">
        <v>17.638295008699405</v>
      </c>
      <c r="K438" s="81">
        <v>0.20051057842017145</v>
      </c>
      <c r="L438" s="81">
        <v>4.9230433871592192</v>
      </c>
      <c r="M438" s="81">
        <v>6.9209952183840242</v>
      </c>
      <c r="N438" s="81">
        <v>9.1406189845842647</v>
      </c>
      <c r="O438" s="81">
        <v>3.0000392520507697</v>
      </c>
      <c r="P438" s="81">
        <v>4.8192587481243798</v>
      </c>
      <c r="Q438" s="81">
        <v>0.25066835974825752</v>
      </c>
      <c r="R438" s="81">
        <v>0</v>
      </c>
      <c r="S438" s="81">
        <v>0.12794780244411499</v>
      </c>
      <c r="T438" s="82"/>
      <c r="U438" s="81">
        <v>703892</v>
      </c>
      <c r="V438" s="81">
        <v>62</v>
      </c>
      <c r="W438" s="81">
        <v>102</v>
      </c>
      <c r="X438" s="81">
        <v>1143</v>
      </c>
      <c r="Y438" s="81">
        <v>1748</v>
      </c>
      <c r="Z438" s="81">
        <v>1743</v>
      </c>
      <c r="AA438" s="81">
        <v>959</v>
      </c>
      <c r="AB438" s="81">
        <v>3450</v>
      </c>
      <c r="AC438" s="81">
        <v>0</v>
      </c>
      <c r="AD438" s="81">
        <v>0.12794780244411499</v>
      </c>
      <c r="AE438" s="82"/>
      <c r="AF438" s="81">
        <v>5432146.1315485444</v>
      </c>
      <c r="AG438" s="81">
        <v>133584.13104652657</v>
      </c>
      <c r="AH438" s="81">
        <v>636558.68841003743</v>
      </c>
      <c r="AI438" s="81">
        <v>7269572.770705048</v>
      </c>
      <c r="AJ438" s="81">
        <v>7214965.6365529979</v>
      </c>
      <c r="AK438" s="81">
        <v>0</v>
      </c>
      <c r="AL438" s="81">
        <v>0</v>
      </c>
      <c r="AM438" s="81">
        <v>472808.02779431001</v>
      </c>
      <c r="AN438" s="81">
        <v>0</v>
      </c>
      <c r="AO438" s="81">
        <v>0</v>
      </c>
      <c r="AP438" s="82"/>
      <c r="AQ438" s="81">
        <v>9</v>
      </c>
      <c r="AR438" s="81">
        <v>1</v>
      </c>
      <c r="AS438" s="81">
        <v>0</v>
      </c>
      <c r="AT438" s="81">
        <v>0</v>
      </c>
      <c r="AU438" s="81">
        <v>0</v>
      </c>
      <c r="AV438" s="81">
        <v>0</v>
      </c>
      <c r="AW438" s="81" t="s">
        <v>564</v>
      </c>
      <c r="AX438" s="82"/>
      <c r="AY438" s="81">
        <v>49.6</v>
      </c>
      <c r="AZ438" s="81">
        <v>10</v>
      </c>
      <c r="BA438" s="81">
        <v>0</v>
      </c>
      <c r="BB438" s="81">
        <v>0</v>
      </c>
      <c r="BC438" s="81">
        <v>0</v>
      </c>
      <c r="BD438" s="81">
        <v>0</v>
      </c>
      <c r="BE438" s="81" t="s">
        <v>564</v>
      </c>
      <c r="BF438" s="82"/>
      <c r="BG438" s="81">
        <v>0</v>
      </c>
      <c r="BH438" s="81">
        <v>0</v>
      </c>
      <c r="BI438" s="81">
        <v>4.4989999999999997</v>
      </c>
      <c r="BJ438" s="81">
        <v>0</v>
      </c>
      <c r="BK438" s="81">
        <v>0</v>
      </c>
      <c r="BL438" s="81">
        <v>0</v>
      </c>
      <c r="BM438" s="82"/>
      <c r="BN438" s="81">
        <v>0</v>
      </c>
      <c r="BO438" s="81">
        <v>0</v>
      </c>
      <c r="BP438" s="81">
        <v>1</v>
      </c>
      <c r="BQ438" s="81">
        <v>0</v>
      </c>
      <c r="BR438" s="81">
        <v>0</v>
      </c>
      <c r="BS438" s="81">
        <v>0</v>
      </c>
      <c r="BT438"/>
      <c r="BU438" s="80">
        <v>4.4989999999999997</v>
      </c>
      <c r="BV438" s="80">
        <v>0</v>
      </c>
      <c r="BW438" s="80">
        <v>0</v>
      </c>
      <c r="BX438" s="80">
        <v>0</v>
      </c>
      <c r="BY438" s="80">
        <v>0</v>
      </c>
      <c r="BZ438" s="80">
        <v>0</v>
      </c>
      <c r="CA438" s="80">
        <v>0</v>
      </c>
      <c r="CB438" s="80">
        <v>0</v>
      </c>
      <c r="CC438" s="80">
        <v>0</v>
      </c>
    </row>
    <row r="439" spans="1:81">
      <c r="A439" s="80" t="s">
        <v>2223</v>
      </c>
      <c r="B439" s="80">
        <v>438</v>
      </c>
      <c r="C439" s="80">
        <v>13</v>
      </c>
      <c r="D439" s="80">
        <v>26</v>
      </c>
      <c r="E439" s="80">
        <v>2016</v>
      </c>
      <c r="F439" s="80" t="s">
        <v>92</v>
      </c>
      <c r="G439" s="80" t="s">
        <v>1659</v>
      </c>
      <c r="H439" s="80" t="s">
        <v>1660</v>
      </c>
      <c r="I439" s="177"/>
      <c r="J439" s="81">
        <v>20.498285175117484</v>
      </c>
      <c r="K439" s="81">
        <v>0.18913722903722174</v>
      </c>
      <c r="L439" s="81">
        <v>5.2939857165990363</v>
      </c>
      <c r="M439" s="81">
        <v>5.9339507463048253</v>
      </c>
      <c r="N439" s="81">
        <v>9.2209572743562482</v>
      </c>
      <c r="O439" s="81">
        <v>2.9602078516465893</v>
      </c>
      <c r="P439" s="81">
        <v>5.1696801378406043</v>
      </c>
      <c r="Q439" s="81">
        <v>0.23958383847163023</v>
      </c>
      <c r="R439" s="81">
        <v>0</v>
      </c>
      <c r="S439" s="81">
        <v>0.22759188505807698</v>
      </c>
      <c r="T439" s="82"/>
      <c r="U439" s="81">
        <v>778650</v>
      </c>
      <c r="V439" s="81">
        <v>62</v>
      </c>
      <c r="W439" s="81">
        <v>102</v>
      </c>
      <c r="X439" s="81">
        <v>1143</v>
      </c>
      <c r="Y439" s="81">
        <v>1734</v>
      </c>
      <c r="Z439" s="81">
        <v>1741</v>
      </c>
      <c r="AA439" s="81">
        <v>1064</v>
      </c>
      <c r="AB439" s="81">
        <v>3392</v>
      </c>
      <c r="AC439" s="81">
        <v>0</v>
      </c>
      <c r="AD439" s="81">
        <v>0.22759188505807701</v>
      </c>
      <c r="AE439" s="82"/>
      <c r="AF439" s="81">
        <v>6423469.9784916854</v>
      </c>
      <c r="AG439" s="81">
        <v>127332.9962774231</v>
      </c>
      <c r="AH439" s="81">
        <v>539514.8552406719</v>
      </c>
      <c r="AI439" s="81">
        <v>7256483.0146908145</v>
      </c>
      <c r="AJ439" s="81">
        <v>7449602.4790526517</v>
      </c>
      <c r="AK439" s="81">
        <v>0</v>
      </c>
      <c r="AL439" s="81">
        <v>0</v>
      </c>
      <c r="AM439" s="81">
        <v>465220.52121490758</v>
      </c>
      <c r="AN439" s="81">
        <v>0</v>
      </c>
      <c r="AO439" s="81">
        <v>0</v>
      </c>
      <c r="AP439" s="82"/>
      <c r="AQ439" s="81">
        <v>11</v>
      </c>
      <c r="AR439" s="81">
        <v>1</v>
      </c>
      <c r="AS439" s="81">
        <v>0</v>
      </c>
      <c r="AT439" s="81">
        <v>0</v>
      </c>
      <c r="AU439" s="81">
        <v>0</v>
      </c>
      <c r="AV439" s="81">
        <v>0</v>
      </c>
      <c r="AW439" s="81" t="s">
        <v>564</v>
      </c>
      <c r="AX439" s="82"/>
      <c r="AY439" s="81">
        <v>67.400000000000006</v>
      </c>
      <c r="AZ439" s="81">
        <v>10</v>
      </c>
      <c r="BA439" s="81">
        <v>0</v>
      </c>
      <c r="BB439" s="81">
        <v>0</v>
      </c>
      <c r="BC439" s="81">
        <v>0</v>
      </c>
      <c r="BD439" s="81">
        <v>0</v>
      </c>
      <c r="BE439" s="81" t="s">
        <v>564</v>
      </c>
      <c r="BF439" s="82"/>
      <c r="BG439" s="81">
        <v>0</v>
      </c>
      <c r="BH439" s="81">
        <v>0</v>
      </c>
      <c r="BI439" s="81">
        <v>4.484</v>
      </c>
      <c r="BJ439" s="81">
        <v>0</v>
      </c>
      <c r="BK439" s="81">
        <v>0</v>
      </c>
      <c r="BL439" s="81">
        <v>0</v>
      </c>
      <c r="BM439" s="82"/>
      <c r="BN439" s="81">
        <v>0</v>
      </c>
      <c r="BO439" s="81">
        <v>0</v>
      </c>
      <c r="BP439" s="81">
        <v>1</v>
      </c>
      <c r="BQ439" s="81">
        <v>0</v>
      </c>
      <c r="BR439" s="81">
        <v>0</v>
      </c>
      <c r="BS439" s="81">
        <v>0</v>
      </c>
      <c r="BT439"/>
      <c r="BU439" s="80">
        <v>4.484</v>
      </c>
      <c r="BV439" s="80">
        <v>0</v>
      </c>
      <c r="BW439" s="80">
        <v>0</v>
      </c>
      <c r="BX439" s="80">
        <v>0</v>
      </c>
      <c r="BY439" s="80">
        <v>0</v>
      </c>
      <c r="BZ439" s="80">
        <v>0</v>
      </c>
      <c r="CA439" s="80">
        <v>0</v>
      </c>
      <c r="CB439" s="80">
        <v>0</v>
      </c>
      <c r="CC439" s="80">
        <v>0</v>
      </c>
    </row>
    <row r="440" spans="1:81">
      <c r="A440" s="80" t="s">
        <v>2224</v>
      </c>
      <c r="B440" s="80">
        <v>439</v>
      </c>
      <c r="C440" s="80">
        <v>14</v>
      </c>
      <c r="D440" s="80">
        <v>26</v>
      </c>
      <c r="E440" s="80">
        <v>2017</v>
      </c>
      <c r="F440" s="80" t="s">
        <v>71</v>
      </c>
      <c r="G440" s="80" t="s">
        <v>1659</v>
      </c>
      <c r="H440" s="80" t="s">
        <v>1660</v>
      </c>
      <c r="I440" s="177"/>
      <c r="J440" s="81">
        <v>22.52409555159857</v>
      </c>
      <c r="K440" s="81">
        <v>0.1932699289339895</v>
      </c>
      <c r="L440" s="81">
        <v>4.7789341376899328</v>
      </c>
      <c r="M440" s="81">
        <v>5.9499128986786678</v>
      </c>
      <c r="N440" s="81">
        <v>9.0908872672736454</v>
      </c>
      <c r="O440" s="81">
        <v>2.9152494069085204</v>
      </c>
      <c r="P440" s="81">
        <v>5.1948673841805926</v>
      </c>
      <c r="Q440" s="81">
        <v>0.23126603091841269</v>
      </c>
      <c r="R440" s="81">
        <v>0</v>
      </c>
      <c r="S440" s="81">
        <v>0.17014422196907522</v>
      </c>
      <c r="T440" s="82"/>
      <c r="U440" s="81">
        <v>841896.99999999988</v>
      </c>
      <c r="V440" s="81">
        <v>62</v>
      </c>
      <c r="W440" s="81">
        <v>102</v>
      </c>
      <c r="X440" s="81">
        <v>1143</v>
      </c>
      <c r="Y440" s="81">
        <v>1747</v>
      </c>
      <c r="Z440" s="81">
        <v>1743</v>
      </c>
      <c r="AA440" s="81">
        <v>1076</v>
      </c>
      <c r="AB440" s="81">
        <v>3386</v>
      </c>
      <c r="AC440" s="81">
        <v>0</v>
      </c>
      <c r="AD440" s="81">
        <v>0.17014422196907519</v>
      </c>
      <c r="AE440" s="82"/>
      <c r="AF440" s="81">
        <v>6824647.2461272404</v>
      </c>
      <c r="AG440" s="81">
        <v>127702.9684312918</v>
      </c>
      <c r="AH440" s="81">
        <v>659074.47806067322</v>
      </c>
      <c r="AI440" s="81">
        <v>7076953.0572141549</v>
      </c>
      <c r="AJ440" s="81">
        <v>6577317.3701479034</v>
      </c>
      <c r="AK440" s="81">
        <v>0</v>
      </c>
      <c r="AL440" s="81">
        <v>0</v>
      </c>
      <c r="AM440" s="81">
        <v>465124.26304600277</v>
      </c>
      <c r="AN440" s="81">
        <v>0</v>
      </c>
      <c r="AO440" s="81">
        <v>0</v>
      </c>
      <c r="AP440" s="82"/>
      <c r="AQ440" s="81">
        <v>15</v>
      </c>
      <c r="AR440" s="81">
        <v>1</v>
      </c>
      <c r="AS440" s="81">
        <v>0</v>
      </c>
      <c r="AT440" s="81">
        <v>0</v>
      </c>
      <c r="AU440" s="81">
        <v>0</v>
      </c>
      <c r="AV440" s="81">
        <v>0</v>
      </c>
      <c r="AW440" s="81" t="s">
        <v>564</v>
      </c>
      <c r="AX440" s="82"/>
      <c r="AY440" s="81">
        <v>93.600000000000009</v>
      </c>
      <c r="AZ440" s="81">
        <v>10</v>
      </c>
      <c r="BA440" s="81">
        <v>0</v>
      </c>
      <c r="BB440" s="81">
        <v>0</v>
      </c>
      <c r="BC440" s="81">
        <v>0</v>
      </c>
      <c r="BD440" s="81">
        <v>0</v>
      </c>
      <c r="BE440" s="81" t="s">
        <v>564</v>
      </c>
      <c r="BF440" s="82"/>
      <c r="BG440" s="81">
        <v>0</v>
      </c>
      <c r="BH440" s="81">
        <v>0</v>
      </c>
      <c r="BI440" s="81">
        <v>4.2969999999999997</v>
      </c>
      <c r="BJ440" s="81">
        <v>0</v>
      </c>
      <c r="BK440" s="81">
        <v>0</v>
      </c>
      <c r="BL440" s="81">
        <v>0</v>
      </c>
      <c r="BM440" s="82"/>
      <c r="BN440" s="81">
        <v>0</v>
      </c>
      <c r="BO440" s="81">
        <v>0</v>
      </c>
      <c r="BP440" s="81">
        <v>1</v>
      </c>
      <c r="BQ440" s="81">
        <v>0</v>
      </c>
      <c r="BR440" s="81">
        <v>0</v>
      </c>
      <c r="BS440" s="81">
        <v>0</v>
      </c>
      <c r="BT440"/>
      <c r="BU440" s="80">
        <v>4.2969999999999997</v>
      </c>
      <c r="BV440" s="80">
        <v>0</v>
      </c>
      <c r="BW440" s="80">
        <v>0</v>
      </c>
      <c r="BX440" s="80">
        <v>0</v>
      </c>
      <c r="BY440" s="80">
        <v>0</v>
      </c>
      <c r="BZ440" s="80">
        <v>0</v>
      </c>
      <c r="CA440" s="80">
        <v>0</v>
      </c>
      <c r="CB440" s="80">
        <v>0</v>
      </c>
      <c r="CC440" s="80">
        <v>0</v>
      </c>
    </row>
    <row r="441" spans="1:81">
      <c r="A441" s="80" t="s">
        <v>2225</v>
      </c>
      <c r="B441" s="80">
        <v>440</v>
      </c>
      <c r="C441" s="80">
        <v>15</v>
      </c>
      <c r="D441" s="80">
        <v>26</v>
      </c>
      <c r="E441" s="80">
        <v>2018</v>
      </c>
      <c r="F441" s="80" t="s">
        <v>93</v>
      </c>
      <c r="G441" s="80" t="s">
        <v>1659</v>
      </c>
      <c r="H441" s="80" t="s">
        <v>1660</v>
      </c>
      <c r="I441" s="177"/>
      <c r="J441" s="81">
        <v>24.80187664462915</v>
      </c>
      <c r="K441" s="81">
        <v>0.17988195588202269</v>
      </c>
      <c r="L441" s="81">
        <v>4.3840565277754138</v>
      </c>
      <c r="M441" s="81">
        <v>5.9792583235499102</v>
      </c>
      <c r="N441" s="81">
        <v>8.1542326528151374</v>
      </c>
      <c r="O441" s="81">
        <v>2.8079622814260774</v>
      </c>
      <c r="P441" s="81">
        <v>5.1622759818744646</v>
      </c>
      <c r="Q441" s="81">
        <v>0.21048353395104427</v>
      </c>
      <c r="R441" s="81">
        <v>0</v>
      </c>
      <c r="S441" s="81">
        <v>0.22602844633155642</v>
      </c>
      <c r="T441" s="82"/>
      <c r="U441" s="81">
        <v>968642</v>
      </c>
      <c r="V441" s="81">
        <v>62</v>
      </c>
      <c r="W441" s="81">
        <v>102</v>
      </c>
      <c r="X441" s="81">
        <v>1143</v>
      </c>
      <c r="Y441" s="81">
        <v>1702</v>
      </c>
      <c r="Z441" s="81">
        <v>1711</v>
      </c>
      <c r="AA441" s="81">
        <v>1080</v>
      </c>
      <c r="AB441" s="81">
        <v>3321</v>
      </c>
      <c r="AC441" s="81">
        <v>0</v>
      </c>
      <c r="AD441" s="81">
        <v>0.22602844633155639</v>
      </c>
      <c r="AE441" s="82"/>
      <c r="AF441" s="81">
        <v>7882105.0298279244</v>
      </c>
      <c r="AG441" s="81">
        <v>115540.63708754411</v>
      </c>
      <c r="AH441" s="81">
        <v>621177.77666769468</v>
      </c>
      <c r="AI441" s="81">
        <v>7234091.5948978942</v>
      </c>
      <c r="AJ441" s="81">
        <v>6210389.2173883365</v>
      </c>
      <c r="AK441" s="81">
        <v>0</v>
      </c>
      <c r="AL441" s="81">
        <v>0</v>
      </c>
      <c r="AM441" s="81">
        <v>457139.33867338579</v>
      </c>
      <c r="AN441" s="81">
        <v>0</v>
      </c>
      <c r="AO441" s="81">
        <v>0</v>
      </c>
      <c r="AP441" s="82"/>
      <c r="AQ441" s="81">
        <v>19</v>
      </c>
      <c r="AR441" s="81">
        <v>1</v>
      </c>
      <c r="AS441" s="81">
        <v>0</v>
      </c>
      <c r="AT441" s="81">
        <v>0</v>
      </c>
      <c r="AU441" s="81">
        <v>0</v>
      </c>
      <c r="AV441" s="81">
        <v>0</v>
      </c>
      <c r="AW441" s="81" t="s">
        <v>564</v>
      </c>
      <c r="AX441" s="82"/>
      <c r="AY441" s="81">
        <v>112.4</v>
      </c>
      <c r="AZ441" s="81">
        <v>10</v>
      </c>
      <c r="BA441" s="81">
        <v>0</v>
      </c>
      <c r="BB441" s="81">
        <v>0</v>
      </c>
      <c r="BC441" s="81">
        <v>0</v>
      </c>
      <c r="BD441" s="81">
        <v>0</v>
      </c>
      <c r="BE441" s="81" t="s">
        <v>564</v>
      </c>
      <c r="BF441" s="82"/>
      <c r="BG441" s="81">
        <v>0</v>
      </c>
      <c r="BH441" s="81">
        <v>0</v>
      </c>
      <c r="BI441" s="81">
        <v>4.2949999999999999</v>
      </c>
      <c r="BJ441" s="81">
        <v>0</v>
      </c>
      <c r="BK441" s="81">
        <v>0</v>
      </c>
      <c r="BL441" s="81">
        <v>0</v>
      </c>
      <c r="BM441" s="82"/>
      <c r="BN441" s="81">
        <v>0</v>
      </c>
      <c r="BO441" s="81">
        <v>0</v>
      </c>
      <c r="BP441" s="81">
        <v>1</v>
      </c>
      <c r="BQ441" s="81">
        <v>0</v>
      </c>
      <c r="BR441" s="81">
        <v>0</v>
      </c>
      <c r="BS441" s="81">
        <v>0</v>
      </c>
      <c r="BT441"/>
      <c r="BU441" s="80">
        <v>4.2949999999999999</v>
      </c>
      <c r="BV441" s="80">
        <v>0</v>
      </c>
      <c r="BW441" s="80">
        <v>0</v>
      </c>
      <c r="BX441" s="80">
        <v>0</v>
      </c>
      <c r="BY441" s="80">
        <v>0</v>
      </c>
      <c r="BZ441" s="80">
        <v>0</v>
      </c>
      <c r="CA441" s="80">
        <v>0</v>
      </c>
      <c r="CB441" s="80">
        <v>0</v>
      </c>
      <c r="CC441" s="80">
        <v>0</v>
      </c>
    </row>
    <row r="442" spans="1:81">
      <c r="A442" s="80" t="s">
        <v>2226</v>
      </c>
      <c r="B442" s="80">
        <v>441</v>
      </c>
      <c r="C442" s="80">
        <v>16</v>
      </c>
      <c r="D442" s="80">
        <v>26</v>
      </c>
      <c r="E442" s="80">
        <v>2019</v>
      </c>
      <c r="F442" s="80" t="s">
        <v>73</v>
      </c>
      <c r="G442" s="80" t="s">
        <v>1659</v>
      </c>
      <c r="H442" s="80" t="s">
        <v>1660</v>
      </c>
      <c r="I442" s="177"/>
      <c r="J442" s="81">
        <v>25.013229947364941</v>
      </c>
      <c r="K442" s="81">
        <v>0.16691720941187976</v>
      </c>
      <c r="L442" s="81">
        <v>4.4036985969083968</v>
      </c>
      <c r="M442" s="81">
        <v>5.3639376505146652</v>
      </c>
      <c r="N442" s="81">
        <v>8.1724859056216044</v>
      </c>
      <c r="O442" s="81">
        <v>2.7201495358460672</v>
      </c>
      <c r="P442" s="81">
        <v>4.8448253245200226</v>
      </c>
      <c r="Q442" s="81">
        <v>0.20061527603249366</v>
      </c>
      <c r="R442" s="81">
        <v>0</v>
      </c>
      <c r="S442" s="81">
        <v>0.21621526256990273</v>
      </c>
      <c r="T442" s="82"/>
      <c r="U442" s="81">
        <v>1027646</v>
      </c>
      <c r="V442" s="81">
        <v>62</v>
      </c>
      <c r="W442" s="81">
        <v>102</v>
      </c>
      <c r="X442" s="81">
        <v>1143</v>
      </c>
      <c r="Y442" s="81">
        <v>1685</v>
      </c>
      <c r="Z442" s="81">
        <v>1703</v>
      </c>
      <c r="AA442" s="81">
        <v>1006</v>
      </c>
      <c r="AB442" s="81">
        <v>3251</v>
      </c>
      <c r="AC442" s="81">
        <v>0</v>
      </c>
      <c r="AD442" s="81">
        <v>0.2162152625699027</v>
      </c>
      <c r="AE442" s="82"/>
      <c r="AF442" s="81">
        <v>8205578.719482176</v>
      </c>
      <c r="AG442" s="81">
        <v>115506.4222622806</v>
      </c>
      <c r="AH442" s="81">
        <v>670686.45166301006</v>
      </c>
      <c r="AI442" s="81">
        <v>7088809.2232191851</v>
      </c>
      <c r="AJ442" s="81">
        <v>6253140.6236519357</v>
      </c>
      <c r="AK442" s="81">
        <v>0</v>
      </c>
      <c r="AL442" s="81">
        <v>0</v>
      </c>
      <c r="AM442" s="81">
        <v>442761.72648510302</v>
      </c>
      <c r="AN442" s="81">
        <v>0</v>
      </c>
      <c r="AO442" s="81">
        <v>0</v>
      </c>
      <c r="AP442" s="82"/>
      <c r="AQ442" s="81">
        <v>21</v>
      </c>
      <c r="AR442" s="81">
        <v>4</v>
      </c>
      <c r="AS442" s="81">
        <v>0</v>
      </c>
      <c r="AT442" s="81">
        <v>0</v>
      </c>
      <c r="AU442" s="81">
        <v>0</v>
      </c>
      <c r="AV442" s="81">
        <v>0</v>
      </c>
      <c r="AW442" s="81" t="s">
        <v>564</v>
      </c>
      <c r="AX442" s="82"/>
      <c r="AY442" s="81">
        <v>121.3</v>
      </c>
      <c r="AZ442" s="81">
        <v>1207.2</v>
      </c>
      <c r="BA442" s="81">
        <v>0</v>
      </c>
      <c r="BB442" s="81">
        <v>0</v>
      </c>
      <c r="BC442" s="81">
        <v>0</v>
      </c>
      <c r="BD442" s="81">
        <v>0</v>
      </c>
      <c r="BE442" s="81" t="s">
        <v>564</v>
      </c>
      <c r="BF442" s="82"/>
      <c r="BG442" s="81">
        <v>0</v>
      </c>
      <c r="BH442" s="81">
        <v>0</v>
      </c>
      <c r="BI442" s="81">
        <v>3.9649999999999999</v>
      </c>
      <c r="BJ442" s="81">
        <v>0</v>
      </c>
      <c r="BK442" s="81">
        <v>0</v>
      </c>
      <c r="BL442" s="81">
        <v>0</v>
      </c>
      <c r="BM442" s="82"/>
      <c r="BN442" s="81">
        <v>0</v>
      </c>
      <c r="BO442" s="81">
        <v>0</v>
      </c>
      <c r="BP442" s="81">
        <v>1</v>
      </c>
      <c r="BQ442" s="81">
        <v>0</v>
      </c>
      <c r="BR442" s="81">
        <v>0</v>
      </c>
      <c r="BS442" s="81">
        <v>0</v>
      </c>
      <c r="BT442"/>
      <c r="BU442" s="80">
        <v>3.9649999999999999</v>
      </c>
      <c r="BV442" s="80">
        <v>0</v>
      </c>
      <c r="BW442" s="80">
        <v>0</v>
      </c>
      <c r="BX442" s="80">
        <v>0</v>
      </c>
      <c r="BY442" s="80">
        <v>0</v>
      </c>
      <c r="BZ442" s="80">
        <v>0</v>
      </c>
      <c r="CA442" s="80">
        <v>0</v>
      </c>
      <c r="CB442" s="80">
        <v>0</v>
      </c>
      <c r="CC442" s="80">
        <v>0</v>
      </c>
    </row>
    <row r="443" spans="1:81">
      <c r="A443" s="80" t="s">
        <v>2227</v>
      </c>
      <c r="B443" s="80">
        <v>442</v>
      </c>
      <c r="C443" s="80">
        <v>17</v>
      </c>
      <c r="D443" s="80">
        <v>26</v>
      </c>
      <c r="E443" s="80">
        <v>2020</v>
      </c>
      <c r="F443" s="80" t="s">
        <v>218</v>
      </c>
      <c r="G443" s="80" t="s">
        <v>1659</v>
      </c>
      <c r="H443" s="80" t="s">
        <v>1660</v>
      </c>
      <c r="I443" s="177"/>
      <c r="J443" s="81">
        <v>23.649842062929959</v>
      </c>
      <c r="K443" s="81">
        <v>0.13385578402584891</v>
      </c>
      <c r="L443" s="81">
        <v>10.057676944732499</v>
      </c>
      <c r="M443" s="81">
        <v>4.5296550682922243</v>
      </c>
      <c r="N443" s="81">
        <v>7.5483352811803544</v>
      </c>
      <c r="O443" s="81">
        <v>2.4196211795780034</v>
      </c>
      <c r="P443" s="81">
        <v>4.9423334203921838</v>
      </c>
      <c r="Q443" s="81">
        <v>0.18962555810386891</v>
      </c>
      <c r="R443" s="81">
        <v>0</v>
      </c>
      <c r="S443" s="81">
        <v>0.14170253691912971</v>
      </c>
      <c r="T443" s="82"/>
      <c r="U443" s="81">
        <v>1101431</v>
      </c>
      <c r="V443" s="81">
        <v>46</v>
      </c>
      <c r="W443" s="81">
        <v>207</v>
      </c>
      <c r="X443" s="81">
        <v>1015</v>
      </c>
      <c r="Y443" s="81">
        <v>1698</v>
      </c>
      <c r="Z443" s="81">
        <v>1729</v>
      </c>
      <c r="AA443" s="81">
        <v>1115</v>
      </c>
      <c r="AB443" s="81">
        <v>3216</v>
      </c>
      <c r="AC443" s="81">
        <v>0</v>
      </c>
      <c r="AD443" s="81">
        <v>0.14170253691912971</v>
      </c>
      <c r="AE443" s="82"/>
      <c r="AF443" s="81">
        <v>8599871.2931555621</v>
      </c>
      <c r="AG443" s="81">
        <v>85761.480595195666</v>
      </c>
      <c r="AH443" s="81">
        <v>1474941.1060094074</v>
      </c>
      <c r="AI443" s="81">
        <v>5827806.8829352958</v>
      </c>
      <c r="AJ443" s="81">
        <v>6433075.4420096977</v>
      </c>
      <c r="AK443" s="81"/>
      <c r="AL443" s="81"/>
      <c r="AM443" s="81">
        <v>419723.73050523282</v>
      </c>
      <c r="AN443" s="81"/>
      <c r="AO443" s="81"/>
      <c r="AP443" s="82"/>
      <c r="AQ443" s="81">
        <v>23</v>
      </c>
      <c r="AR443" s="81">
        <v>4</v>
      </c>
      <c r="AS443" s="81">
        <v>0</v>
      </c>
      <c r="AT443" s="81">
        <v>0</v>
      </c>
      <c r="AU443" s="81">
        <v>0</v>
      </c>
      <c r="AV443" s="81">
        <v>0</v>
      </c>
      <c r="AW443" s="81">
        <v>0</v>
      </c>
      <c r="AX443" s="82"/>
      <c r="AY443" s="81">
        <v>135.69999999999999</v>
      </c>
      <c r="AZ443" s="81">
        <v>1207.2</v>
      </c>
      <c r="BA443" s="81">
        <v>0</v>
      </c>
      <c r="BB443" s="81">
        <v>0</v>
      </c>
      <c r="BC443" s="81">
        <v>0</v>
      </c>
      <c r="BD443" s="81">
        <v>0</v>
      </c>
      <c r="BE443" s="81">
        <v>0</v>
      </c>
      <c r="BF443" s="82"/>
      <c r="BG443" s="81">
        <v>0</v>
      </c>
      <c r="BH443" s="81">
        <v>0</v>
      </c>
      <c r="BI443" s="81">
        <v>4.0670000000000002</v>
      </c>
      <c r="BJ443" s="81">
        <v>0</v>
      </c>
      <c r="BK443" s="81">
        <v>0</v>
      </c>
      <c r="BL443" s="81">
        <v>0</v>
      </c>
      <c r="BM443" s="82"/>
      <c r="BN443" s="81">
        <v>0</v>
      </c>
      <c r="BO443" s="81">
        <v>0</v>
      </c>
      <c r="BP443" s="81">
        <v>1</v>
      </c>
      <c r="BQ443" s="81">
        <v>0</v>
      </c>
      <c r="BR443" s="81">
        <v>0</v>
      </c>
      <c r="BS443" s="81">
        <v>0</v>
      </c>
      <c r="BT443"/>
      <c r="BU443" s="80">
        <v>4.0670000000000002</v>
      </c>
      <c r="BV443" s="80">
        <v>0</v>
      </c>
      <c r="BW443" s="80">
        <v>0</v>
      </c>
      <c r="BX443" s="80">
        <v>0</v>
      </c>
      <c r="BY443" s="80">
        <v>0</v>
      </c>
      <c r="BZ443" s="80">
        <v>0</v>
      </c>
      <c r="CA443" s="80">
        <v>0</v>
      </c>
      <c r="CB443" s="80">
        <v>0</v>
      </c>
      <c r="CC443" s="80">
        <v>0</v>
      </c>
    </row>
    <row r="444" spans="1:81">
      <c r="A444" s="80" t="s">
        <v>1661</v>
      </c>
      <c r="B444" s="80">
        <v>442</v>
      </c>
      <c r="C444" s="80">
        <v>18</v>
      </c>
      <c r="D444" s="80">
        <v>26</v>
      </c>
      <c r="E444" s="80">
        <v>2021</v>
      </c>
      <c r="F444" s="80" t="s">
        <v>75</v>
      </c>
      <c r="G444" s="174" t="s">
        <v>1659</v>
      </c>
      <c r="H444" s="80" t="s">
        <v>1660</v>
      </c>
      <c r="I444" s="177"/>
      <c r="J444" s="81">
        <v>23.03135761897094</v>
      </c>
      <c r="K444" s="81">
        <v>0.12894027609807668</v>
      </c>
      <c r="L444" s="81">
        <v>9.1785247796100471</v>
      </c>
      <c r="M444" s="81">
        <v>4.5750956382164061</v>
      </c>
      <c r="N444" s="81">
        <v>6.9759760755975515</v>
      </c>
      <c r="O444" s="81">
        <v>2.3335556795665626</v>
      </c>
      <c r="P444" s="81">
        <v>5.2134498228123656</v>
      </c>
      <c r="Q444" s="81">
        <v>0.18885800894523377</v>
      </c>
      <c r="R444" s="81">
        <v>0</v>
      </c>
      <c r="S444" s="81">
        <v>0.1245284318866661</v>
      </c>
      <c r="T444" s="82"/>
      <c r="U444" s="81">
        <v>1101514</v>
      </c>
      <c r="V444" s="81">
        <v>46</v>
      </c>
      <c r="W444" s="81">
        <v>207</v>
      </c>
      <c r="X444" s="81">
        <v>1015</v>
      </c>
      <c r="Y444" s="81">
        <v>1652</v>
      </c>
      <c r="Z444" s="81">
        <v>1717</v>
      </c>
      <c r="AA444" s="81">
        <v>1147</v>
      </c>
      <c r="AB444" s="81">
        <v>3165</v>
      </c>
      <c r="AC444" s="81">
        <v>0</v>
      </c>
      <c r="AD444" s="81">
        <v>0.1245284318866661</v>
      </c>
      <c r="AE444" s="82"/>
      <c r="AF444" s="81">
        <v>8437123.1092038993</v>
      </c>
      <c r="AG444" s="81">
        <v>87242.44674832726</v>
      </c>
      <c r="AH444" s="81">
        <v>1322370.5377718494</v>
      </c>
      <c r="AI444" s="81">
        <v>6358998.2782541532</v>
      </c>
      <c r="AJ444" s="81">
        <v>6099347.0537180621</v>
      </c>
      <c r="AK444" s="81">
        <v>0</v>
      </c>
      <c r="AL444" s="81">
        <v>0</v>
      </c>
      <c r="AM444" s="81">
        <v>415450.20491169626</v>
      </c>
      <c r="AN444" s="81">
        <v>0</v>
      </c>
      <c r="AO444" s="81">
        <v>0</v>
      </c>
      <c r="AP444" s="82"/>
      <c r="AQ444" s="81">
        <v>26</v>
      </c>
      <c r="AR444" s="81">
        <v>4</v>
      </c>
      <c r="AS444" s="81">
        <v>0</v>
      </c>
      <c r="AT444" s="81">
        <v>0</v>
      </c>
      <c r="AU444" s="81">
        <v>0</v>
      </c>
      <c r="AV444" s="81">
        <v>0</v>
      </c>
      <c r="AW444" s="81"/>
      <c r="AX444" s="82"/>
      <c r="AY444" s="81">
        <v>155.19999999999999</v>
      </c>
      <c r="AZ444" s="81">
        <v>1207.2</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1658</v>
      </c>
      <c r="B445" s="80">
        <v>442</v>
      </c>
      <c r="C445" s="80">
        <v>19</v>
      </c>
      <c r="D445" s="80">
        <v>26</v>
      </c>
      <c r="E445" s="80">
        <v>2022</v>
      </c>
      <c r="F445" s="80" t="s">
        <v>568</v>
      </c>
      <c r="G445" s="174" t="s">
        <v>1659</v>
      </c>
      <c r="H445" s="80" t="s">
        <v>1660</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31</v>
      </c>
      <c r="AR445" s="81">
        <v>4</v>
      </c>
      <c r="AS445" s="81">
        <v>0</v>
      </c>
      <c r="AT445" s="81">
        <v>0</v>
      </c>
      <c r="AU445" s="81">
        <v>0</v>
      </c>
      <c r="AV445" s="81">
        <v>0</v>
      </c>
      <c r="AW445" s="81"/>
      <c r="AX445" s="82"/>
      <c r="AY445" s="81">
        <v>186.30000000000007</v>
      </c>
      <c r="AZ445" s="81">
        <v>1207.2</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2228</v>
      </c>
      <c r="B446" s="80">
        <v>273</v>
      </c>
      <c r="C446" s="80">
        <v>1</v>
      </c>
      <c r="D446" s="80">
        <v>17</v>
      </c>
      <c r="E446" s="80">
        <v>1990</v>
      </c>
      <c r="F446" s="80" t="s">
        <v>562</v>
      </c>
      <c r="G446" s="80" t="s">
        <v>2229</v>
      </c>
      <c r="H446" s="80" t="s">
        <v>2230</v>
      </c>
      <c r="I446" s="177"/>
      <c r="J446" s="81">
        <v>13.392166321233722</v>
      </c>
      <c r="K446" s="81">
        <v>0.57795933477962658</v>
      </c>
      <c r="L446" s="81">
        <v>1.9987107114511815</v>
      </c>
      <c r="M446" s="81">
        <v>2.5084491402083127</v>
      </c>
      <c r="N446" s="81">
        <v>2.4567070910395943</v>
      </c>
      <c r="O446" s="81">
        <v>2.9369454318455319</v>
      </c>
      <c r="P446" s="81">
        <v>5.9181810014662899</v>
      </c>
      <c r="Q446" s="81">
        <v>0.16321147763904917</v>
      </c>
      <c r="R446" s="81">
        <v>0</v>
      </c>
      <c r="S446" s="81">
        <v>0.1411678959067536</v>
      </c>
      <c r="T446" s="82"/>
      <c r="U446" s="81">
        <v>3475531</v>
      </c>
      <c r="V446" s="81">
        <v>170</v>
      </c>
      <c r="W446" s="81">
        <v>27</v>
      </c>
      <c r="X446" s="81">
        <v>921</v>
      </c>
      <c r="Y446" s="81">
        <v>722</v>
      </c>
      <c r="Z446" s="81">
        <v>1208</v>
      </c>
      <c r="AA446" s="81">
        <v>1437</v>
      </c>
      <c r="AB446" s="81">
        <v>2650</v>
      </c>
      <c r="AC446" s="81">
        <v>0</v>
      </c>
      <c r="AD446" s="81">
        <v>0.1411678959067536</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2231</v>
      </c>
      <c r="B447" s="80">
        <v>274</v>
      </c>
      <c r="C447" s="80">
        <v>2</v>
      </c>
      <c r="D447" s="80">
        <v>17</v>
      </c>
      <c r="E447" s="80">
        <v>2005</v>
      </c>
      <c r="F447" s="80" t="s">
        <v>565</v>
      </c>
      <c r="G447" s="80" t="s">
        <v>2229</v>
      </c>
      <c r="H447" s="80" t="s">
        <v>2230</v>
      </c>
      <c r="I447" s="177"/>
      <c r="J447" s="81">
        <v>19.143980913144901</v>
      </c>
      <c r="K447" s="81">
        <v>0.33471465371199144</v>
      </c>
      <c r="L447" s="81">
        <v>1.3278369809601924</v>
      </c>
      <c r="M447" s="81">
        <v>4.4196827864745867</v>
      </c>
      <c r="N447" s="81">
        <v>3.893121509185268</v>
      </c>
      <c r="O447" s="81">
        <v>4.4898159849876524</v>
      </c>
      <c r="P447" s="81">
        <v>6.7585237547979924</v>
      </c>
      <c r="Q447" s="81">
        <v>0.18558162911473128</v>
      </c>
      <c r="R447" s="81">
        <v>0</v>
      </c>
      <c r="S447" s="81">
        <v>0</v>
      </c>
      <c r="T447" s="82"/>
      <c r="U447" s="81">
        <v>4369971</v>
      </c>
      <c r="V447" s="81">
        <v>138</v>
      </c>
      <c r="W447" s="81">
        <v>18</v>
      </c>
      <c r="X447" s="81">
        <v>890</v>
      </c>
      <c r="Y447" s="81">
        <v>1045</v>
      </c>
      <c r="Z447" s="81">
        <v>2137</v>
      </c>
      <c r="AA447" s="81">
        <v>1344</v>
      </c>
      <c r="AB447" s="81">
        <v>3150</v>
      </c>
      <c r="AC447" s="81">
        <v>0</v>
      </c>
      <c r="AD447" s="81">
        <v>0</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2232</v>
      </c>
      <c r="B448" s="80">
        <v>275</v>
      </c>
      <c r="C448" s="80">
        <v>3</v>
      </c>
      <c r="D448" s="80">
        <v>17</v>
      </c>
      <c r="E448" s="80">
        <v>2006</v>
      </c>
      <c r="F448" s="80" t="s">
        <v>566</v>
      </c>
      <c r="G448" s="80" t="s">
        <v>2229</v>
      </c>
      <c r="H448" s="80" t="s">
        <v>2230</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2233</v>
      </c>
      <c r="B449" s="80">
        <v>276</v>
      </c>
      <c r="C449" s="80">
        <v>4</v>
      </c>
      <c r="D449" s="80">
        <v>17</v>
      </c>
      <c r="E449" s="80">
        <v>2007</v>
      </c>
      <c r="F449" s="80" t="s">
        <v>567</v>
      </c>
      <c r="G449" s="80" t="s">
        <v>2229</v>
      </c>
      <c r="H449" s="80" t="s">
        <v>2230</v>
      </c>
      <c r="I449" s="177"/>
      <c r="J449" s="81">
        <v>27.88257774711175</v>
      </c>
      <c r="K449" s="81">
        <v>0.41021998511995339</v>
      </c>
      <c r="L449" s="81">
        <v>1.7941588146630616</v>
      </c>
      <c r="M449" s="81">
        <v>3.8167921794398896</v>
      </c>
      <c r="N449" s="81">
        <v>4.2594866565971348</v>
      </c>
      <c r="O449" s="81">
        <v>4.331119174792736</v>
      </c>
      <c r="P449" s="81">
        <v>6.5465348081171397</v>
      </c>
      <c r="Q449" s="81">
        <v>0.19681505903496421</v>
      </c>
      <c r="R449" s="81">
        <v>0</v>
      </c>
      <c r="S449" s="81">
        <v>0</v>
      </c>
      <c r="T449" s="82"/>
      <c r="U449" s="81">
        <v>5619491</v>
      </c>
      <c r="V449" s="81">
        <v>147</v>
      </c>
      <c r="W449" s="81">
        <v>27</v>
      </c>
      <c r="X449" s="81">
        <v>935</v>
      </c>
      <c r="Y449" s="81">
        <v>1098</v>
      </c>
      <c r="Z449" s="81">
        <v>2143</v>
      </c>
      <c r="AA449" s="81">
        <v>1282</v>
      </c>
      <c r="AB449" s="81">
        <v>3164</v>
      </c>
      <c r="AC449" s="81">
        <v>0</v>
      </c>
      <c r="AD449" s="81">
        <v>0</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2234</v>
      </c>
      <c r="B450" s="80">
        <v>277</v>
      </c>
      <c r="C450" s="80">
        <v>5</v>
      </c>
      <c r="D450" s="80">
        <v>17</v>
      </c>
      <c r="E450" s="80">
        <v>2008</v>
      </c>
      <c r="F450" s="80" t="s">
        <v>84</v>
      </c>
      <c r="G450" s="80" t="s">
        <v>2229</v>
      </c>
      <c r="H450" s="80" t="s">
        <v>2230</v>
      </c>
      <c r="I450" s="177"/>
      <c r="J450" s="81">
        <v>15.663037725191936</v>
      </c>
      <c r="K450" s="81">
        <v>0.31402673775097328</v>
      </c>
      <c r="L450" s="81">
        <v>1.5888548438999499</v>
      </c>
      <c r="M450" s="81">
        <v>4.5940179074881371</v>
      </c>
      <c r="N450" s="81">
        <v>4.1213871155919017</v>
      </c>
      <c r="O450" s="81">
        <v>4.2740751219726798</v>
      </c>
      <c r="P450" s="81">
        <v>6.2330331549094691</v>
      </c>
      <c r="Q450" s="81">
        <v>0.19210327371448277</v>
      </c>
      <c r="R450" s="81">
        <v>0</v>
      </c>
      <c r="S450" s="81">
        <v>0</v>
      </c>
      <c r="T450" s="82"/>
      <c r="U450" s="81">
        <v>3471481</v>
      </c>
      <c r="V450" s="81">
        <v>147</v>
      </c>
      <c r="W450" s="81">
        <v>27</v>
      </c>
      <c r="X450" s="81">
        <v>935</v>
      </c>
      <c r="Y450" s="81">
        <v>1102</v>
      </c>
      <c r="Z450" s="81">
        <v>2189</v>
      </c>
      <c r="AA450" s="81">
        <v>1222</v>
      </c>
      <c r="AB450" s="81">
        <v>3139</v>
      </c>
      <c r="AC450" s="81">
        <v>0</v>
      </c>
      <c r="AD450" s="81">
        <v>0</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2235</v>
      </c>
      <c r="B451" s="80">
        <v>278</v>
      </c>
      <c r="C451" s="80">
        <v>6</v>
      </c>
      <c r="D451" s="80">
        <v>17</v>
      </c>
      <c r="E451" s="80">
        <v>2009</v>
      </c>
      <c r="F451" s="80" t="s">
        <v>85</v>
      </c>
      <c r="G451" s="80" t="s">
        <v>2229</v>
      </c>
      <c r="H451" s="80" t="s">
        <v>2230</v>
      </c>
      <c r="I451" s="177"/>
      <c r="J451" s="81">
        <v>16.292611481103542</v>
      </c>
      <c r="K451" s="81">
        <v>0.24303136829707453</v>
      </c>
      <c r="L451" s="81">
        <v>0.89545222760348397</v>
      </c>
      <c r="M451" s="81">
        <v>5.372187640398252</v>
      </c>
      <c r="N451" s="81">
        <v>3.8131845386258822</v>
      </c>
      <c r="O451" s="81">
        <v>4.3974136442780223</v>
      </c>
      <c r="P451" s="81">
        <v>6.0764227622574838</v>
      </c>
      <c r="Q451" s="81">
        <v>0.18457215710441852</v>
      </c>
      <c r="R451" s="81">
        <v>0</v>
      </c>
      <c r="S451" s="81">
        <v>0</v>
      </c>
      <c r="T451" s="82"/>
      <c r="U451" s="81">
        <v>2701841</v>
      </c>
      <c r="V451" s="81">
        <v>113</v>
      </c>
      <c r="W451" s="81">
        <v>26</v>
      </c>
      <c r="X451" s="81">
        <v>1137</v>
      </c>
      <c r="Y451" s="81">
        <v>1132</v>
      </c>
      <c r="Z451" s="81">
        <v>2223</v>
      </c>
      <c r="AA451" s="81">
        <v>1223</v>
      </c>
      <c r="AB451" s="81">
        <v>3166</v>
      </c>
      <c r="AC451" s="81">
        <v>0</v>
      </c>
      <c r="AD451" s="81">
        <v>0</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4.1399999999999997</v>
      </c>
      <c r="BJ451" s="81">
        <v>0</v>
      </c>
      <c r="BK451" s="81">
        <v>0</v>
      </c>
      <c r="BL451" s="81">
        <v>0</v>
      </c>
      <c r="BM451" s="82"/>
      <c r="BN451" s="81">
        <v>0</v>
      </c>
      <c r="BO451" s="81">
        <v>0</v>
      </c>
      <c r="BP451" s="81">
        <v>1</v>
      </c>
      <c r="BQ451" s="81">
        <v>0</v>
      </c>
      <c r="BR451" s="81">
        <v>0</v>
      </c>
      <c r="BS451" s="81">
        <v>0</v>
      </c>
      <c r="BT451"/>
      <c r="BU451" s="80"/>
      <c r="BV451" s="80"/>
      <c r="BW451" s="80"/>
      <c r="BX451" s="80"/>
      <c r="BY451" s="80"/>
      <c r="BZ451" s="80"/>
      <c r="CA451" s="80"/>
      <c r="CB451" s="80"/>
      <c r="CC451" s="80"/>
    </row>
    <row r="452" spans="1:81">
      <c r="A452" s="80" t="s">
        <v>2236</v>
      </c>
      <c r="B452" s="80">
        <v>279</v>
      </c>
      <c r="C452" s="80">
        <v>7</v>
      </c>
      <c r="D452" s="80">
        <v>17</v>
      </c>
      <c r="E452" s="80">
        <v>2010</v>
      </c>
      <c r="F452" s="80" t="s">
        <v>86</v>
      </c>
      <c r="G452" s="80" t="s">
        <v>2229</v>
      </c>
      <c r="H452" s="80" t="s">
        <v>2230</v>
      </c>
      <c r="I452" s="177"/>
      <c r="J452" s="81">
        <v>16.863653751411704</v>
      </c>
      <c r="K452" s="81">
        <v>0.2550219590442257</v>
      </c>
      <c r="L452" s="81">
        <v>0.84347575515614992</v>
      </c>
      <c r="M452" s="81">
        <v>5.5628133541579237</v>
      </c>
      <c r="N452" s="81">
        <v>3.7598210648905379</v>
      </c>
      <c r="O452" s="81">
        <v>4.3947952060733995</v>
      </c>
      <c r="P452" s="81">
        <v>6.2473474483013423</v>
      </c>
      <c r="Q452" s="81">
        <v>0.19274515470303344</v>
      </c>
      <c r="R452" s="81">
        <v>0</v>
      </c>
      <c r="S452" s="81">
        <v>0</v>
      </c>
      <c r="T452" s="82"/>
      <c r="U452" s="81">
        <v>3306139</v>
      </c>
      <c r="V452" s="81">
        <v>113</v>
      </c>
      <c r="W452" s="81">
        <v>26</v>
      </c>
      <c r="X452" s="81">
        <v>1137</v>
      </c>
      <c r="Y452" s="81">
        <v>1147</v>
      </c>
      <c r="Z452" s="81">
        <v>2232</v>
      </c>
      <c r="AA452" s="81">
        <v>1226</v>
      </c>
      <c r="AB452" s="81">
        <v>3168</v>
      </c>
      <c r="AC452" s="81">
        <v>0</v>
      </c>
      <c r="AD452" s="81">
        <v>0</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3.9590000000000001</v>
      </c>
      <c r="BJ452" s="81">
        <v>0</v>
      </c>
      <c r="BK452" s="81">
        <v>0</v>
      </c>
      <c r="BL452" s="81">
        <v>0</v>
      </c>
      <c r="BM452" s="82"/>
      <c r="BN452" s="81">
        <v>0</v>
      </c>
      <c r="BO452" s="81">
        <v>0</v>
      </c>
      <c r="BP452" s="81">
        <v>1</v>
      </c>
      <c r="BQ452" s="81">
        <v>0</v>
      </c>
      <c r="BR452" s="81">
        <v>0</v>
      </c>
      <c r="BS452" s="81">
        <v>0</v>
      </c>
      <c r="BT452"/>
      <c r="BU452" s="80">
        <v>3.9590000000000001</v>
      </c>
      <c r="BV452" s="80">
        <v>0</v>
      </c>
      <c r="BW452" s="80">
        <v>0</v>
      </c>
      <c r="BX452" s="80">
        <v>0</v>
      </c>
      <c r="BY452" s="80">
        <v>0</v>
      </c>
      <c r="BZ452" s="80">
        <v>0</v>
      </c>
      <c r="CA452" s="80">
        <v>0</v>
      </c>
      <c r="CB452" s="80">
        <v>0</v>
      </c>
      <c r="CC452" s="80">
        <v>0</v>
      </c>
    </row>
    <row r="453" spans="1:81">
      <c r="A453" s="80" t="s">
        <v>2237</v>
      </c>
      <c r="B453" s="80">
        <v>280</v>
      </c>
      <c r="C453" s="80">
        <v>8</v>
      </c>
      <c r="D453" s="80">
        <v>17</v>
      </c>
      <c r="E453" s="80">
        <v>2011</v>
      </c>
      <c r="F453" s="80" t="s">
        <v>87</v>
      </c>
      <c r="G453" s="80" t="s">
        <v>2229</v>
      </c>
      <c r="H453" s="80" t="s">
        <v>2230</v>
      </c>
      <c r="I453" s="177"/>
      <c r="J453" s="81">
        <v>2.2876029073050672</v>
      </c>
      <c r="K453" s="81">
        <v>0.29444094738080834</v>
      </c>
      <c r="L453" s="81">
        <v>0.88427170101094354</v>
      </c>
      <c r="M453" s="81">
        <v>6.331251122362282</v>
      </c>
      <c r="N453" s="81">
        <v>4.5111888471272614</v>
      </c>
      <c r="O453" s="81">
        <v>4.3687978552434918</v>
      </c>
      <c r="P453" s="81">
        <v>6.0074273849410424</v>
      </c>
      <c r="Q453" s="81">
        <v>0.22436007552018433</v>
      </c>
      <c r="R453" s="81">
        <v>0</v>
      </c>
      <c r="S453" s="81">
        <v>0</v>
      </c>
      <c r="T453" s="82"/>
      <c r="U453" s="81">
        <v>485762</v>
      </c>
      <c r="V453" s="81">
        <v>113</v>
      </c>
      <c r="W453" s="81">
        <v>26</v>
      </c>
      <c r="X453" s="81">
        <v>1137</v>
      </c>
      <c r="Y453" s="81">
        <v>1189</v>
      </c>
      <c r="Z453" s="81">
        <v>2267</v>
      </c>
      <c r="AA453" s="81">
        <v>1214</v>
      </c>
      <c r="AB453" s="81">
        <v>3197</v>
      </c>
      <c r="AC453" s="81">
        <v>0</v>
      </c>
      <c r="AD453" s="81">
        <v>0</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3.625</v>
      </c>
      <c r="BJ453" s="81">
        <v>0</v>
      </c>
      <c r="BK453" s="81">
        <v>0</v>
      </c>
      <c r="BL453" s="81">
        <v>0</v>
      </c>
      <c r="BM453" s="82"/>
      <c r="BN453" s="81">
        <v>0</v>
      </c>
      <c r="BO453" s="81">
        <v>0</v>
      </c>
      <c r="BP453" s="81">
        <v>1</v>
      </c>
      <c r="BQ453" s="81">
        <v>0</v>
      </c>
      <c r="BR453" s="81">
        <v>0</v>
      </c>
      <c r="BS453" s="81">
        <v>0</v>
      </c>
      <c r="BT453"/>
      <c r="BU453" s="80">
        <v>3.625</v>
      </c>
      <c r="BV453" s="80">
        <v>0</v>
      </c>
      <c r="BW453" s="80">
        <v>0</v>
      </c>
      <c r="BX453" s="80">
        <v>0</v>
      </c>
      <c r="BY453" s="80">
        <v>0</v>
      </c>
      <c r="BZ453" s="80">
        <v>0</v>
      </c>
      <c r="CA453" s="80">
        <v>0</v>
      </c>
      <c r="CB453" s="80">
        <v>0</v>
      </c>
      <c r="CC453" s="80">
        <v>0</v>
      </c>
    </row>
    <row r="454" spans="1:81">
      <c r="A454" s="80" t="s">
        <v>2238</v>
      </c>
      <c r="B454" s="80">
        <v>281</v>
      </c>
      <c r="C454" s="80">
        <v>9</v>
      </c>
      <c r="D454" s="80">
        <v>17</v>
      </c>
      <c r="E454" s="80">
        <v>2012</v>
      </c>
      <c r="F454" s="80" t="s">
        <v>88</v>
      </c>
      <c r="G454" s="80" t="s">
        <v>2229</v>
      </c>
      <c r="H454" s="80" t="s">
        <v>2230</v>
      </c>
      <c r="I454" s="177"/>
      <c r="J454" s="81">
        <v>21.4330818576281</v>
      </c>
      <c r="K454" s="81">
        <v>0.2818947380542613</v>
      </c>
      <c r="L454" s="81">
        <v>0.87131095485713372</v>
      </c>
      <c r="M454" s="81">
        <v>6.2296532996457525</v>
      </c>
      <c r="N454" s="81">
        <v>5.1875688885848001</v>
      </c>
      <c r="O454" s="81">
        <v>4.5026716439604559</v>
      </c>
      <c r="P454" s="81">
        <v>5.8923090225053416</v>
      </c>
      <c r="Q454" s="81">
        <v>0.24284689466770532</v>
      </c>
      <c r="R454" s="81">
        <v>0</v>
      </c>
      <c r="S454" s="81">
        <v>0</v>
      </c>
      <c r="T454" s="82"/>
      <c r="U454" s="81">
        <v>3581785</v>
      </c>
      <c r="V454" s="81">
        <v>113</v>
      </c>
      <c r="W454" s="81">
        <v>26</v>
      </c>
      <c r="X454" s="81">
        <v>1137</v>
      </c>
      <c r="Y454" s="81">
        <v>1197</v>
      </c>
      <c r="Z454" s="81">
        <v>2355</v>
      </c>
      <c r="AA454" s="81">
        <v>1184</v>
      </c>
      <c r="AB454" s="81">
        <v>3185</v>
      </c>
      <c r="AC454" s="81">
        <v>0</v>
      </c>
      <c r="AD454" s="81">
        <v>0</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3.665</v>
      </c>
      <c r="BJ454" s="81">
        <v>0</v>
      </c>
      <c r="BK454" s="81">
        <v>0</v>
      </c>
      <c r="BL454" s="81">
        <v>0</v>
      </c>
      <c r="BM454" s="82"/>
      <c r="BN454" s="81">
        <v>0</v>
      </c>
      <c r="BO454" s="81">
        <v>0</v>
      </c>
      <c r="BP454" s="81">
        <v>1</v>
      </c>
      <c r="BQ454" s="81">
        <v>0</v>
      </c>
      <c r="BR454" s="81">
        <v>0</v>
      </c>
      <c r="BS454" s="81">
        <v>0</v>
      </c>
      <c r="BT454"/>
      <c r="BU454" s="80">
        <v>3.665</v>
      </c>
      <c r="BV454" s="80">
        <v>0</v>
      </c>
      <c r="BW454" s="80">
        <v>0</v>
      </c>
      <c r="BX454" s="80">
        <v>0</v>
      </c>
      <c r="BY454" s="80">
        <v>0</v>
      </c>
      <c r="BZ454" s="80">
        <v>0</v>
      </c>
      <c r="CA454" s="80">
        <v>0</v>
      </c>
      <c r="CB454" s="80">
        <v>0</v>
      </c>
      <c r="CC454" s="80">
        <v>0</v>
      </c>
    </row>
    <row r="455" spans="1:81">
      <c r="A455" s="80" t="s">
        <v>2239</v>
      </c>
      <c r="B455" s="80">
        <v>282</v>
      </c>
      <c r="C455" s="80">
        <v>10</v>
      </c>
      <c r="D455" s="80">
        <v>17</v>
      </c>
      <c r="E455" s="80">
        <v>2013</v>
      </c>
      <c r="F455" s="80" t="s">
        <v>89</v>
      </c>
      <c r="G455" s="80" t="s">
        <v>2229</v>
      </c>
      <c r="H455" s="80" t="s">
        <v>2230</v>
      </c>
      <c r="I455" s="177"/>
      <c r="J455" s="81">
        <v>11.438869872291532</v>
      </c>
      <c r="K455" s="81">
        <v>0.2760319508633618</v>
      </c>
      <c r="L455" s="81">
        <v>0.71519860973298821</v>
      </c>
      <c r="M455" s="81">
        <v>6.4416895492197357</v>
      </c>
      <c r="N455" s="81">
        <v>4.7749686943128253</v>
      </c>
      <c r="O455" s="81">
        <v>4.4108913917592973</v>
      </c>
      <c r="P455" s="81">
        <v>5.8645569722391464</v>
      </c>
      <c r="Q455" s="81">
        <v>0.24637954678420038</v>
      </c>
      <c r="R455" s="81">
        <v>0</v>
      </c>
      <c r="S455" s="81">
        <v>0</v>
      </c>
      <c r="T455" s="82"/>
      <c r="U455" s="81">
        <v>1651262</v>
      </c>
      <c r="V455" s="81">
        <v>113</v>
      </c>
      <c r="W455" s="81">
        <v>26</v>
      </c>
      <c r="X455" s="81">
        <v>1137</v>
      </c>
      <c r="Y455" s="81">
        <v>1203</v>
      </c>
      <c r="Z455" s="81">
        <v>2410</v>
      </c>
      <c r="AA455" s="81">
        <v>1174</v>
      </c>
      <c r="AB455" s="81">
        <v>3185</v>
      </c>
      <c r="AC455" s="81">
        <v>0</v>
      </c>
      <c r="AD455" s="81">
        <v>0</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3.6030000000000002</v>
      </c>
      <c r="BJ455" s="81">
        <v>0</v>
      </c>
      <c r="BK455" s="81">
        <v>0</v>
      </c>
      <c r="BL455" s="81">
        <v>0</v>
      </c>
      <c r="BM455" s="82"/>
      <c r="BN455" s="81">
        <v>0</v>
      </c>
      <c r="BO455" s="81">
        <v>0</v>
      </c>
      <c r="BP455" s="81">
        <v>1</v>
      </c>
      <c r="BQ455" s="81">
        <v>0</v>
      </c>
      <c r="BR455" s="81">
        <v>0</v>
      </c>
      <c r="BS455" s="81">
        <v>0</v>
      </c>
      <c r="BT455"/>
      <c r="BU455" s="80">
        <v>3.6030000000000002</v>
      </c>
      <c r="BV455" s="80">
        <v>0</v>
      </c>
      <c r="BW455" s="80">
        <v>0</v>
      </c>
      <c r="BX455" s="80">
        <v>0</v>
      </c>
      <c r="BY455" s="80">
        <v>0</v>
      </c>
      <c r="BZ455" s="80">
        <v>0</v>
      </c>
      <c r="CA455" s="80">
        <v>0</v>
      </c>
      <c r="CB455" s="80">
        <v>0</v>
      </c>
      <c r="CC455" s="80">
        <v>0</v>
      </c>
    </row>
    <row r="456" spans="1:81">
      <c r="A456" s="80" t="s">
        <v>2240</v>
      </c>
      <c r="B456" s="80">
        <v>283</v>
      </c>
      <c r="C456" s="80">
        <v>11</v>
      </c>
      <c r="D456" s="80">
        <v>17</v>
      </c>
      <c r="E456" s="80">
        <v>2014</v>
      </c>
      <c r="F456" s="80" t="s">
        <v>90</v>
      </c>
      <c r="G456" s="80" t="s">
        <v>2229</v>
      </c>
      <c r="H456" s="80" t="s">
        <v>2230</v>
      </c>
      <c r="I456" s="177"/>
      <c r="J456" s="81">
        <v>8.7395583213825176</v>
      </c>
      <c r="K456" s="81">
        <v>0.2569756273429149</v>
      </c>
      <c r="L456" s="81">
        <v>0.60112375275082397</v>
      </c>
      <c r="M456" s="81">
        <v>6.6076904453393199</v>
      </c>
      <c r="N456" s="81">
        <v>4.0929568203850799</v>
      </c>
      <c r="O456" s="81">
        <v>4.2280094887393957</v>
      </c>
      <c r="P456" s="81">
        <v>5.8096961657590231</v>
      </c>
      <c r="Q456" s="81">
        <v>0.23661270906942714</v>
      </c>
      <c r="R456" s="81">
        <v>0</v>
      </c>
      <c r="S456" s="81">
        <v>0</v>
      </c>
      <c r="T456" s="82"/>
      <c r="U456" s="81">
        <v>1565635</v>
      </c>
      <c r="V456" s="81">
        <v>97</v>
      </c>
      <c r="W456" s="81">
        <v>21</v>
      </c>
      <c r="X456" s="81">
        <v>1212</v>
      </c>
      <c r="Y456" s="81">
        <v>1213</v>
      </c>
      <c r="Z456" s="81">
        <v>2433</v>
      </c>
      <c r="AA456" s="81">
        <v>1157</v>
      </c>
      <c r="AB456" s="81">
        <v>3188</v>
      </c>
      <c r="AC456" s="81">
        <v>0</v>
      </c>
      <c r="AD456" s="81">
        <v>0</v>
      </c>
      <c r="AE456" s="82"/>
      <c r="AF456" s="81">
        <v>12450704.392502705</v>
      </c>
      <c r="AG456" s="81">
        <v>208444.61495960812</v>
      </c>
      <c r="AH456" s="81">
        <v>157165.10770618773</v>
      </c>
      <c r="AI456" s="81">
        <v>8171004.5278758081</v>
      </c>
      <c r="AJ456" s="81">
        <v>5433044.6853887187</v>
      </c>
      <c r="AK456" s="81">
        <v>0</v>
      </c>
      <c r="AL456" s="81">
        <v>0</v>
      </c>
      <c r="AM456" s="81">
        <v>437664.76103068347</v>
      </c>
      <c r="AN456" s="81">
        <v>0</v>
      </c>
      <c r="AO456" s="81">
        <v>0</v>
      </c>
      <c r="AP456" s="82"/>
      <c r="AQ456" s="81">
        <v>39</v>
      </c>
      <c r="AR456" s="81">
        <v>26</v>
      </c>
      <c r="AS456" s="81">
        <v>0</v>
      </c>
      <c r="AT456" s="81">
        <v>0</v>
      </c>
      <c r="AU456" s="81">
        <v>0</v>
      </c>
      <c r="AV456" s="81">
        <v>0</v>
      </c>
      <c r="AW456" s="81" t="s">
        <v>564</v>
      </c>
      <c r="AX456" s="82"/>
      <c r="AY456" s="81">
        <v>204.7</v>
      </c>
      <c r="AZ456" s="81">
        <v>1767.3</v>
      </c>
      <c r="BA456" s="81">
        <v>0</v>
      </c>
      <c r="BB456" s="81">
        <v>0</v>
      </c>
      <c r="BC456" s="81">
        <v>0</v>
      </c>
      <c r="BD456" s="81">
        <v>0</v>
      </c>
      <c r="BE456" s="81" t="s">
        <v>564</v>
      </c>
      <c r="BF456" s="82"/>
      <c r="BG456" s="81">
        <v>0</v>
      </c>
      <c r="BH456" s="81">
        <v>0</v>
      </c>
      <c r="BI456" s="81">
        <v>4.1150000000000002</v>
      </c>
      <c r="BJ456" s="81">
        <v>0</v>
      </c>
      <c r="BK456" s="81">
        <v>0</v>
      </c>
      <c r="BL456" s="81">
        <v>0</v>
      </c>
      <c r="BM456" s="82"/>
      <c r="BN456" s="81">
        <v>0</v>
      </c>
      <c r="BO456" s="81">
        <v>0</v>
      </c>
      <c r="BP456" s="81">
        <v>1</v>
      </c>
      <c r="BQ456" s="81">
        <v>0</v>
      </c>
      <c r="BR456" s="81">
        <v>0</v>
      </c>
      <c r="BS456" s="81">
        <v>0</v>
      </c>
      <c r="BT456"/>
      <c r="BU456" s="80">
        <v>4.1150000000000002</v>
      </c>
      <c r="BV456" s="80">
        <v>0</v>
      </c>
      <c r="BW456" s="80">
        <v>0</v>
      </c>
      <c r="BX456" s="80">
        <v>0</v>
      </c>
      <c r="BY456" s="80">
        <v>0</v>
      </c>
      <c r="BZ456" s="80">
        <v>0</v>
      </c>
      <c r="CA456" s="80">
        <v>0</v>
      </c>
      <c r="CB456" s="80">
        <v>0</v>
      </c>
      <c r="CC456" s="80">
        <v>0</v>
      </c>
    </row>
    <row r="457" spans="1:81">
      <c r="A457" s="80" t="s">
        <v>2241</v>
      </c>
      <c r="B457" s="80">
        <v>284</v>
      </c>
      <c r="C457" s="80">
        <v>12</v>
      </c>
      <c r="D457" s="80">
        <v>17</v>
      </c>
      <c r="E457" s="80">
        <v>2015</v>
      </c>
      <c r="F457" s="80" t="s">
        <v>91</v>
      </c>
      <c r="G457" s="80" t="s">
        <v>2229</v>
      </c>
      <c r="H457" s="80" t="s">
        <v>2230</v>
      </c>
      <c r="I457" s="177"/>
      <c r="J457" s="81">
        <v>10.432469255778807</v>
      </c>
      <c r="K457" s="81">
        <v>0.23834976396232294</v>
      </c>
      <c r="L457" s="81">
        <v>0.60649790242808144</v>
      </c>
      <c r="M457" s="81">
        <v>5.9401494961428707</v>
      </c>
      <c r="N457" s="81">
        <v>4.2884447943009611</v>
      </c>
      <c r="O457" s="81">
        <v>4.1687292418054867</v>
      </c>
      <c r="P457" s="81">
        <v>5.7690396692875785</v>
      </c>
      <c r="Q457" s="81">
        <v>0.22916174105681281</v>
      </c>
      <c r="R457" s="81">
        <v>0</v>
      </c>
      <c r="S457" s="81">
        <v>0</v>
      </c>
      <c r="T457" s="82"/>
      <c r="U457" s="81">
        <v>2117080</v>
      </c>
      <c r="V457" s="81">
        <v>97</v>
      </c>
      <c r="W457" s="81">
        <v>21</v>
      </c>
      <c r="X457" s="81">
        <v>1212</v>
      </c>
      <c r="Y457" s="81">
        <v>1206</v>
      </c>
      <c r="Z457" s="81">
        <v>2422</v>
      </c>
      <c r="AA457" s="81">
        <v>1148</v>
      </c>
      <c r="AB457" s="81">
        <v>3154</v>
      </c>
      <c r="AC457" s="81">
        <v>0</v>
      </c>
      <c r="AD457" s="81">
        <v>0</v>
      </c>
      <c r="AE457" s="82"/>
      <c r="AF457" s="81">
        <v>15847643.442070106</v>
      </c>
      <c r="AG457" s="81">
        <v>178302.27281664155</v>
      </c>
      <c r="AH457" s="81">
        <v>127430.59049716443</v>
      </c>
      <c r="AI457" s="81">
        <v>7764690.6791237108</v>
      </c>
      <c r="AJ457" s="81">
        <v>6058316.0105883507</v>
      </c>
      <c r="AK457" s="81">
        <v>0</v>
      </c>
      <c r="AL457" s="81">
        <v>0</v>
      </c>
      <c r="AM457" s="81">
        <v>432242.46946760989</v>
      </c>
      <c r="AN457" s="81">
        <v>0</v>
      </c>
      <c r="AO457" s="81">
        <v>0</v>
      </c>
      <c r="AP457" s="82"/>
      <c r="AQ457" s="81">
        <v>44</v>
      </c>
      <c r="AR457" s="81">
        <v>51</v>
      </c>
      <c r="AS457" s="81">
        <v>0</v>
      </c>
      <c r="AT457" s="81">
        <v>0</v>
      </c>
      <c r="AU457" s="81">
        <v>0</v>
      </c>
      <c r="AV457" s="81">
        <v>0</v>
      </c>
      <c r="AW457" s="81" t="s">
        <v>564</v>
      </c>
      <c r="AX457" s="82"/>
      <c r="AY457" s="81">
        <v>240</v>
      </c>
      <c r="AZ457" s="81">
        <v>2665.9</v>
      </c>
      <c r="BA457" s="81">
        <v>0</v>
      </c>
      <c r="BB457" s="81">
        <v>0</v>
      </c>
      <c r="BC457" s="81">
        <v>0</v>
      </c>
      <c r="BD457" s="81">
        <v>0</v>
      </c>
      <c r="BE457" s="81" t="s">
        <v>564</v>
      </c>
      <c r="BF457" s="82"/>
      <c r="BG457" s="81">
        <v>0</v>
      </c>
      <c r="BH457" s="81">
        <v>0</v>
      </c>
      <c r="BI457" s="81">
        <v>3.3929999999999998</v>
      </c>
      <c r="BJ457" s="81">
        <v>0</v>
      </c>
      <c r="BK457" s="81">
        <v>0</v>
      </c>
      <c r="BL457" s="81">
        <v>0</v>
      </c>
      <c r="BM457" s="82"/>
      <c r="BN457" s="81">
        <v>0</v>
      </c>
      <c r="BO457" s="81">
        <v>0</v>
      </c>
      <c r="BP457" s="81">
        <v>1</v>
      </c>
      <c r="BQ457" s="81">
        <v>0</v>
      </c>
      <c r="BR457" s="81">
        <v>0</v>
      </c>
      <c r="BS457" s="81">
        <v>0</v>
      </c>
      <c r="BT457"/>
      <c r="BU457" s="80">
        <v>3.3929999999999998</v>
      </c>
      <c r="BV457" s="80">
        <v>0</v>
      </c>
      <c r="BW457" s="80">
        <v>0</v>
      </c>
      <c r="BX457" s="80">
        <v>0</v>
      </c>
      <c r="BY457" s="80">
        <v>0</v>
      </c>
      <c r="BZ457" s="80">
        <v>0</v>
      </c>
      <c r="CA457" s="80">
        <v>0</v>
      </c>
      <c r="CB457" s="80">
        <v>0</v>
      </c>
      <c r="CC457" s="80">
        <v>0</v>
      </c>
    </row>
    <row r="458" spans="1:81">
      <c r="A458" s="80" t="s">
        <v>2242</v>
      </c>
      <c r="B458" s="80">
        <v>285</v>
      </c>
      <c r="C458" s="80">
        <v>13</v>
      </c>
      <c r="D458" s="80">
        <v>17</v>
      </c>
      <c r="E458" s="80">
        <v>2016</v>
      </c>
      <c r="F458" s="80" t="s">
        <v>92</v>
      </c>
      <c r="G458" s="80" t="s">
        <v>2229</v>
      </c>
      <c r="H458" s="80" t="s">
        <v>2230</v>
      </c>
      <c r="I458" s="177"/>
      <c r="J458" s="81">
        <v>10.789759917297278</v>
      </c>
      <c r="K458" s="81">
        <v>0.26070165963168268</v>
      </c>
      <c r="L458" s="81">
        <v>0.7048208731140353</v>
      </c>
      <c r="M458" s="81">
        <v>5.0449270207998449</v>
      </c>
      <c r="N458" s="81">
        <v>4.0522873922893972</v>
      </c>
      <c r="O458" s="81">
        <v>4.1521123341303685</v>
      </c>
      <c r="P458" s="81">
        <v>5.8450424866750437</v>
      </c>
      <c r="Q458" s="81">
        <v>0.22404479234434288</v>
      </c>
      <c r="R458" s="81">
        <v>0</v>
      </c>
      <c r="S458" s="81">
        <v>0</v>
      </c>
      <c r="T458" s="82"/>
      <c r="U458" s="81">
        <v>2092426</v>
      </c>
      <c r="V458" s="81">
        <v>97</v>
      </c>
      <c r="W458" s="81">
        <v>21</v>
      </c>
      <c r="X458" s="81">
        <v>1212</v>
      </c>
      <c r="Y458" s="81">
        <v>1224</v>
      </c>
      <c r="Z458" s="81">
        <v>2442</v>
      </c>
      <c r="AA458" s="81">
        <v>1203</v>
      </c>
      <c r="AB458" s="81">
        <v>3172</v>
      </c>
      <c r="AC458" s="81">
        <v>0</v>
      </c>
      <c r="AD458" s="81">
        <v>0</v>
      </c>
      <c r="AE458" s="82"/>
      <c r="AF458" s="81">
        <v>16234668.10849761</v>
      </c>
      <c r="AG458" s="81">
        <v>195853.9241263002</v>
      </c>
      <c r="AH458" s="81">
        <v>120696.9013933534</v>
      </c>
      <c r="AI458" s="81">
        <v>7760693.3156673871</v>
      </c>
      <c r="AJ458" s="81">
        <v>5596743.7412169613</v>
      </c>
      <c r="AK458" s="81">
        <v>0</v>
      </c>
      <c r="AL458" s="81">
        <v>0</v>
      </c>
      <c r="AM458" s="81">
        <v>435047.02042856341</v>
      </c>
      <c r="AN458" s="81">
        <v>0</v>
      </c>
      <c r="AO458" s="81">
        <v>0</v>
      </c>
      <c r="AP458" s="82"/>
      <c r="AQ458" s="81">
        <v>57</v>
      </c>
      <c r="AR458" s="81">
        <v>55</v>
      </c>
      <c r="AS458" s="81">
        <v>0</v>
      </c>
      <c r="AT458" s="81">
        <v>0</v>
      </c>
      <c r="AU458" s="81">
        <v>0</v>
      </c>
      <c r="AV458" s="81">
        <v>0</v>
      </c>
      <c r="AW458" s="81" t="s">
        <v>564</v>
      </c>
      <c r="AX458" s="82"/>
      <c r="AY458" s="81">
        <v>297.89999999999998</v>
      </c>
      <c r="AZ458" s="81">
        <v>3695.2</v>
      </c>
      <c r="BA458" s="81">
        <v>0</v>
      </c>
      <c r="BB458" s="81">
        <v>0</v>
      </c>
      <c r="BC458" s="81">
        <v>0</v>
      </c>
      <c r="BD458" s="81">
        <v>0</v>
      </c>
      <c r="BE458" s="81" t="s">
        <v>564</v>
      </c>
      <c r="BF458" s="82"/>
      <c r="BG458" s="81">
        <v>0</v>
      </c>
      <c r="BH458" s="81">
        <v>0</v>
      </c>
      <c r="BI458" s="81">
        <v>4.55</v>
      </c>
      <c r="BJ458" s="81">
        <v>0</v>
      </c>
      <c r="BK458" s="81">
        <v>0</v>
      </c>
      <c r="BL458" s="81">
        <v>0</v>
      </c>
      <c r="BM458" s="82"/>
      <c r="BN458" s="81">
        <v>0</v>
      </c>
      <c r="BO458" s="81">
        <v>0</v>
      </c>
      <c r="BP458" s="81">
        <v>1</v>
      </c>
      <c r="BQ458" s="81">
        <v>0</v>
      </c>
      <c r="BR458" s="81">
        <v>0</v>
      </c>
      <c r="BS458" s="81">
        <v>0</v>
      </c>
      <c r="BT458"/>
      <c r="BU458" s="80">
        <v>4.55</v>
      </c>
      <c r="BV458" s="80">
        <v>0</v>
      </c>
      <c r="BW458" s="80">
        <v>0</v>
      </c>
      <c r="BX458" s="80">
        <v>0</v>
      </c>
      <c r="BY458" s="80">
        <v>0</v>
      </c>
      <c r="BZ458" s="80">
        <v>0</v>
      </c>
      <c r="CA458" s="80">
        <v>0</v>
      </c>
      <c r="CB458" s="80">
        <v>0</v>
      </c>
      <c r="CC458" s="80">
        <v>0</v>
      </c>
    </row>
    <row r="459" spans="1:81">
      <c r="A459" s="80" t="s">
        <v>2243</v>
      </c>
      <c r="B459" s="80">
        <v>286</v>
      </c>
      <c r="C459" s="80">
        <v>14</v>
      </c>
      <c r="D459" s="80">
        <v>17</v>
      </c>
      <c r="E459" s="80">
        <v>2017</v>
      </c>
      <c r="F459" s="80" t="s">
        <v>71</v>
      </c>
      <c r="G459" s="80" t="s">
        <v>2229</v>
      </c>
      <c r="H459" s="80" t="s">
        <v>2230</v>
      </c>
      <c r="I459" s="177"/>
      <c r="J459" s="81">
        <v>13.858840687074709</v>
      </c>
      <c r="K459" s="81">
        <v>0.26097594365166044</v>
      </c>
      <c r="L459" s="81">
        <v>0.65707585503906363</v>
      </c>
      <c r="M459" s="81">
        <v>5.0989529507114266</v>
      </c>
      <c r="N459" s="81">
        <v>4.415512451669672</v>
      </c>
      <c r="O459" s="81">
        <v>4.1027577711684451</v>
      </c>
      <c r="P459" s="81">
        <v>5.7935323987144152</v>
      </c>
      <c r="Q459" s="81">
        <v>0.21630818662687917</v>
      </c>
      <c r="R459" s="81">
        <v>0</v>
      </c>
      <c r="S459" s="81">
        <v>0</v>
      </c>
      <c r="T459" s="82"/>
      <c r="U459" s="81">
        <v>3200528</v>
      </c>
      <c r="V459" s="81">
        <v>97</v>
      </c>
      <c r="W459" s="81">
        <v>21</v>
      </c>
      <c r="X459" s="81">
        <v>1212</v>
      </c>
      <c r="Y459" s="81">
        <v>1235</v>
      </c>
      <c r="Z459" s="81">
        <v>2453</v>
      </c>
      <c r="AA459" s="81">
        <v>1200</v>
      </c>
      <c r="AB459" s="81">
        <v>3167</v>
      </c>
      <c r="AC459" s="81">
        <v>0</v>
      </c>
      <c r="AD459" s="81">
        <v>0</v>
      </c>
      <c r="AE459" s="82"/>
      <c r="AF459" s="81">
        <v>21748739.690069821</v>
      </c>
      <c r="AG459" s="81">
        <v>198988.84572099519</v>
      </c>
      <c r="AH459" s="81">
        <v>144394.54537598931</v>
      </c>
      <c r="AI459" s="81">
        <v>8061691.3766819751</v>
      </c>
      <c r="AJ459" s="81">
        <v>6190625.9226309191</v>
      </c>
      <c r="AK459" s="81">
        <v>0</v>
      </c>
      <c r="AL459" s="81">
        <v>0</v>
      </c>
      <c r="AM459" s="81">
        <v>435040.91584958392</v>
      </c>
      <c r="AN459" s="81">
        <v>0</v>
      </c>
      <c r="AO459" s="81">
        <v>0</v>
      </c>
      <c r="AP459" s="82"/>
      <c r="AQ459" s="81">
        <v>65</v>
      </c>
      <c r="AR459" s="81">
        <v>60</v>
      </c>
      <c r="AS459" s="81">
        <v>0</v>
      </c>
      <c r="AT459" s="81">
        <v>0</v>
      </c>
      <c r="AU459" s="81">
        <v>0</v>
      </c>
      <c r="AV459" s="81">
        <v>0</v>
      </c>
      <c r="AW459" s="81" t="s">
        <v>564</v>
      </c>
      <c r="AX459" s="82"/>
      <c r="AY459" s="81">
        <v>348.7</v>
      </c>
      <c r="AZ459" s="81">
        <v>4282.3999999999996</v>
      </c>
      <c r="BA459" s="81">
        <v>0</v>
      </c>
      <c r="BB459" s="81">
        <v>0</v>
      </c>
      <c r="BC459" s="81">
        <v>0</v>
      </c>
      <c r="BD459" s="81">
        <v>0</v>
      </c>
      <c r="BE459" s="81" t="s">
        <v>564</v>
      </c>
      <c r="BF459" s="82"/>
      <c r="BG459" s="81">
        <v>0</v>
      </c>
      <c r="BH459" s="81">
        <v>0</v>
      </c>
      <c r="BI459" s="81">
        <v>5.2779999999999996</v>
      </c>
      <c r="BJ459" s="81">
        <v>0</v>
      </c>
      <c r="BK459" s="81">
        <v>0</v>
      </c>
      <c r="BL459" s="81">
        <v>0</v>
      </c>
      <c r="BM459" s="82"/>
      <c r="BN459" s="81">
        <v>0</v>
      </c>
      <c r="BO459" s="81">
        <v>0</v>
      </c>
      <c r="BP459" s="81">
        <v>1</v>
      </c>
      <c r="BQ459" s="81">
        <v>0</v>
      </c>
      <c r="BR459" s="81">
        <v>0</v>
      </c>
      <c r="BS459" s="81">
        <v>0</v>
      </c>
      <c r="BT459"/>
      <c r="BU459" s="80">
        <v>5.2779999999999996</v>
      </c>
      <c r="BV459" s="80">
        <v>0</v>
      </c>
      <c r="BW459" s="80">
        <v>0</v>
      </c>
      <c r="BX459" s="80">
        <v>0</v>
      </c>
      <c r="BY459" s="80">
        <v>0</v>
      </c>
      <c r="BZ459" s="80">
        <v>0</v>
      </c>
      <c r="CA459" s="80">
        <v>0</v>
      </c>
      <c r="CB459" s="80">
        <v>0</v>
      </c>
      <c r="CC459" s="80">
        <v>0</v>
      </c>
    </row>
    <row r="460" spans="1:81">
      <c r="A460" s="80" t="s">
        <v>2244</v>
      </c>
      <c r="B460" s="80">
        <v>287</v>
      </c>
      <c r="C460" s="80">
        <v>15</v>
      </c>
      <c r="D460" s="80">
        <v>17</v>
      </c>
      <c r="E460" s="80">
        <v>2018</v>
      </c>
      <c r="F460" s="80" t="s">
        <v>93</v>
      </c>
      <c r="G460" s="80" t="s">
        <v>2229</v>
      </c>
      <c r="H460" s="80" t="s">
        <v>2230</v>
      </c>
      <c r="I460" s="177"/>
      <c r="J460" s="81">
        <v>15.11582958610536</v>
      </c>
      <c r="K460" s="81">
        <v>0.24917261102622756</v>
      </c>
      <c r="L460" s="81">
        <v>0.58145222773909655</v>
      </c>
      <c r="M460" s="81">
        <v>4.739484446153468</v>
      </c>
      <c r="N460" s="81">
        <v>4.0848096459275789</v>
      </c>
      <c r="O460" s="81">
        <v>4.0863974755996102</v>
      </c>
      <c r="P460" s="81">
        <v>5.7980007092719665</v>
      </c>
      <c r="Q460" s="81">
        <v>0.19989914666714656</v>
      </c>
      <c r="R460" s="81">
        <v>0</v>
      </c>
      <c r="S460" s="81">
        <v>0</v>
      </c>
      <c r="T460" s="82"/>
      <c r="U460" s="81">
        <v>3543280</v>
      </c>
      <c r="V460" s="81">
        <v>97</v>
      </c>
      <c r="W460" s="81">
        <v>21</v>
      </c>
      <c r="X460" s="81">
        <v>1212</v>
      </c>
      <c r="Y460" s="81">
        <v>1239</v>
      </c>
      <c r="Z460" s="81">
        <v>2490</v>
      </c>
      <c r="AA460" s="81">
        <v>1213</v>
      </c>
      <c r="AB460" s="81">
        <v>3154</v>
      </c>
      <c r="AC460" s="81">
        <v>0</v>
      </c>
      <c r="AD460" s="81">
        <v>0</v>
      </c>
      <c r="AE460" s="82"/>
      <c r="AF460" s="81">
        <v>23124729.83604816</v>
      </c>
      <c r="AG460" s="81">
        <v>179580.80859115711</v>
      </c>
      <c r="AH460" s="81">
        <v>134941.71382239141</v>
      </c>
      <c r="AI460" s="81">
        <v>7399964.6121715736</v>
      </c>
      <c r="AJ460" s="81">
        <v>5854078.058759925</v>
      </c>
      <c r="AK460" s="81">
        <v>0</v>
      </c>
      <c r="AL460" s="81">
        <v>0</v>
      </c>
      <c r="AM460" s="81">
        <v>434151.60318454052</v>
      </c>
      <c r="AN460" s="81">
        <v>0</v>
      </c>
      <c r="AO460" s="81">
        <v>0</v>
      </c>
      <c r="AP460" s="82"/>
      <c r="AQ460" s="81">
        <v>67</v>
      </c>
      <c r="AR460" s="81">
        <v>61</v>
      </c>
      <c r="AS460" s="81">
        <v>0</v>
      </c>
      <c r="AT460" s="81">
        <v>0</v>
      </c>
      <c r="AU460" s="81">
        <v>0</v>
      </c>
      <c r="AV460" s="81">
        <v>0</v>
      </c>
      <c r="AW460" s="81" t="s">
        <v>564</v>
      </c>
      <c r="AX460" s="82"/>
      <c r="AY460" s="81">
        <v>355.1</v>
      </c>
      <c r="AZ460" s="81">
        <v>4772</v>
      </c>
      <c r="BA460" s="81">
        <v>0</v>
      </c>
      <c r="BB460" s="81">
        <v>0</v>
      </c>
      <c r="BC460" s="81">
        <v>0</v>
      </c>
      <c r="BD460" s="81">
        <v>0</v>
      </c>
      <c r="BE460" s="81" t="s">
        <v>564</v>
      </c>
      <c r="BF460" s="82"/>
      <c r="BG460" s="81">
        <v>0</v>
      </c>
      <c r="BH460" s="81">
        <v>0</v>
      </c>
      <c r="BI460" s="81">
        <v>5.391</v>
      </c>
      <c r="BJ460" s="81">
        <v>0</v>
      </c>
      <c r="BK460" s="81">
        <v>0</v>
      </c>
      <c r="BL460" s="81">
        <v>0</v>
      </c>
      <c r="BM460" s="82"/>
      <c r="BN460" s="81">
        <v>0</v>
      </c>
      <c r="BO460" s="81">
        <v>0</v>
      </c>
      <c r="BP460" s="81">
        <v>1</v>
      </c>
      <c r="BQ460" s="81">
        <v>0</v>
      </c>
      <c r="BR460" s="81">
        <v>0</v>
      </c>
      <c r="BS460" s="81">
        <v>0</v>
      </c>
      <c r="BT460"/>
      <c r="BU460" s="80">
        <v>5.391</v>
      </c>
      <c r="BV460" s="80">
        <v>0</v>
      </c>
      <c r="BW460" s="80">
        <v>0</v>
      </c>
      <c r="BX460" s="80">
        <v>0</v>
      </c>
      <c r="BY460" s="80">
        <v>0</v>
      </c>
      <c r="BZ460" s="80">
        <v>0</v>
      </c>
      <c r="CA460" s="80">
        <v>0</v>
      </c>
      <c r="CB460" s="80">
        <v>0</v>
      </c>
      <c r="CC460" s="80">
        <v>0</v>
      </c>
    </row>
    <row r="461" spans="1:81">
      <c r="A461" s="80" t="s">
        <v>2245</v>
      </c>
      <c r="B461" s="80">
        <v>288</v>
      </c>
      <c r="C461" s="80">
        <v>16</v>
      </c>
      <c r="D461" s="80">
        <v>17</v>
      </c>
      <c r="E461" s="80">
        <v>2019</v>
      </c>
      <c r="F461" s="80" t="s">
        <v>73</v>
      </c>
      <c r="G461" s="80" t="s">
        <v>2229</v>
      </c>
      <c r="H461" s="80" t="s">
        <v>2230</v>
      </c>
      <c r="I461" s="177"/>
      <c r="J461" s="81">
        <v>13.007891819759465</v>
      </c>
      <c r="K461" s="81">
        <v>0.22480025042249976</v>
      </c>
      <c r="L461" s="81">
        <v>0.58611211001652064</v>
      </c>
      <c r="M461" s="81">
        <v>4.6066051405903901</v>
      </c>
      <c r="N461" s="81">
        <v>3.6317929880245297</v>
      </c>
      <c r="O461" s="81">
        <v>4.015534899070472</v>
      </c>
      <c r="P461" s="81">
        <v>5.5816625756647174</v>
      </c>
      <c r="Q461" s="81">
        <v>0.19456781462025605</v>
      </c>
      <c r="R461" s="81">
        <v>0</v>
      </c>
      <c r="S461" s="81">
        <v>0</v>
      </c>
      <c r="T461" s="82"/>
      <c r="U461" s="81">
        <v>3053461</v>
      </c>
      <c r="V461" s="81">
        <v>97</v>
      </c>
      <c r="W461" s="81">
        <v>21</v>
      </c>
      <c r="X461" s="81">
        <v>1212</v>
      </c>
      <c r="Y461" s="81">
        <v>1260</v>
      </c>
      <c r="Z461" s="81">
        <v>2514</v>
      </c>
      <c r="AA461" s="81">
        <v>1159</v>
      </c>
      <c r="AB461" s="81">
        <v>3153</v>
      </c>
      <c r="AC461" s="81">
        <v>0</v>
      </c>
      <c r="AD461" s="81">
        <v>0</v>
      </c>
      <c r="AE461" s="82"/>
      <c r="AF461" s="81">
        <v>20424167.145852301</v>
      </c>
      <c r="AG461" s="81">
        <v>167939.4369685842</v>
      </c>
      <c r="AH461" s="81">
        <v>143735.32093021981</v>
      </c>
      <c r="AI461" s="81">
        <v>7410230.6465565329</v>
      </c>
      <c r="AJ461" s="81">
        <v>5129487.9769607708</v>
      </c>
      <c r="AK461" s="81">
        <v>0</v>
      </c>
      <c r="AL461" s="81">
        <v>0</v>
      </c>
      <c r="AM461" s="81">
        <v>429414.86422870809</v>
      </c>
      <c r="AN461" s="81">
        <v>0</v>
      </c>
      <c r="AO461" s="81">
        <v>0</v>
      </c>
      <c r="AP461" s="82"/>
      <c r="AQ461" s="81">
        <v>74</v>
      </c>
      <c r="AR461" s="81">
        <v>68</v>
      </c>
      <c r="AS461" s="81">
        <v>0</v>
      </c>
      <c r="AT461" s="81">
        <v>0</v>
      </c>
      <c r="AU461" s="81">
        <v>0</v>
      </c>
      <c r="AV461" s="81">
        <v>0</v>
      </c>
      <c r="AW461" s="81" t="s">
        <v>564</v>
      </c>
      <c r="AX461" s="82"/>
      <c r="AY461" s="81">
        <v>386.99999999999989</v>
      </c>
      <c r="AZ461" s="81">
        <v>5118.8999999999996</v>
      </c>
      <c r="BA461" s="81">
        <v>0</v>
      </c>
      <c r="BB461" s="81">
        <v>0</v>
      </c>
      <c r="BC461" s="81">
        <v>0</v>
      </c>
      <c r="BD461" s="81">
        <v>0</v>
      </c>
      <c r="BE461" s="81" t="s">
        <v>564</v>
      </c>
      <c r="BF461" s="82"/>
      <c r="BG461" s="81">
        <v>0</v>
      </c>
      <c r="BH461" s="81">
        <v>0</v>
      </c>
      <c r="BI461" s="81">
        <v>4.5430000000000001</v>
      </c>
      <c r="BJ461" s="81">
        <v>0</v>
      </c>
      <c r="BK461" s="81">
        <v>0</v>
      </c>
      <c r="BL461" s="81">
        <v>0</v>
      </c>
      <c r="BM461" s="82"/>
      <c r="BN461" s="81">
        <v>0</v>
      </c>
      <c r="BO461" s="81">
        <v>0</v>
      </c>
      <c r="BP461" s="81">
        <v>1</v>
      </c>
      <c r="BQ461" s="81">
        <v>0</v>
      </c>
      <c r="BR461" s="81">
        <v>0</v>
      </c>
      <c r="BS461" s="81">
        <v>0</v>
      </c>
      <c r="BT461"/>
      <c r="BU461" s="80">
        <v>4.5430000000000001</v>
      </c>
      <c r="BV461" s="80">
        <v>0</v>
      </c>
      <c r="BW461" s="80">
        <v>0</v>
      </c>
      <c r="BX461" s="80">
        <v>0</v>
      </c>
      <c r="BY461" s="80">
        <v>0</v>
      </c>
      <c r="BZ461" s="80">
        <v>0</v>
      </c>
      <c r="CA461" s="80">
        <v>0</v>
      </c>
      <c r="CB461" s="80">
        <v>0</v>
      </c>
      <c r="CC461" s="80">
        <v>0</v>
      </c>
    </row>
    <row r="462" spans="1:81">
      <c r="A462" s="80" t="s">
        <v>2246</v>
      </c>
      <c r="B462" s="80">
        <v>289</v>
      </c>
      <c r="C462" s="80">
        <v>17</v>
      </c>
      <c r="D462" s="80">
        <v>17</v>
      </c>
      <c r="E462" s="80">
        <v>2020</v>
      </c>
      <c r="F462" s="80" t="s">
        <v>218</v>
      </c>
      <c r="G462" s="174" t="s">
        <v>2229</v>
      </c>
      <c r="H462" s="80" t="s">
        <v>2230</v>
      </c>
      <c r="I462" s="177"/>
      <c r="J462" s="81">
        <v>11.58269589918233</v>
      </c>
      <c r="K462" s="81">
        <v>0.24628924687905165</v>
      </c>
      <c r="L462" s="81">
        <v>0.62946217977334673</v>
      </c>
      <c r="M462" s="81">
        <v>3.5673748023746059</v>
      </c>
      <c r="N462" s="81">
        <v>3.6721653548715674</v>
      </c>
      <c r="O462" s="81">
        <v>3.5965450731726243</v>
      </c>
      <c r="P462" s="81">
        <v>5.4831089157176063</v>
      </c>
      <c r="Q462" s="81">
        <v>0.18496746759074528</v>
      </c>
      <c r="R462" s="81">
        <v>0</v>
      </c>
      <c r="S462" s="81">
        <v>0</v>
      </c>
      <c r="T462" s="82"/>
      <c r="U462" s="81">
        <v>2892359</v>
      </c>
      <c r="V462" s="81">
        <v>92</v>
      </c>
      <c r="W462" s="81">
        <v>25</v>
      </c>
      <c r="X462" s="81">
        <v>959</v>
      </c>
      <c r="Y462" s="81">
        <v>1295</v>
      </c>
      <c r="Z462" s="81">
        <v>2570</v>
      </c>
      <c r="AA462" s="81">
        <v>1237</v>
      </c>
      <c r="AB462" s="81">
        <v>3137</v>
      </c>
      <c r="AC462" s="81">
        <v>0</v>
      </c>
      <c r="AD462" s="81">
        <v>0</v>
      </c>
      <c r="AE462" s="82"/>
      <c r="AF462" s="81">
        <v>18719749.479084551</v>
      </c>
      <c r="AG462" s="81">
        <v>188522.10074578441</v>
      </c>
      <c r="AH462" s="81">
        <v>163545.3753507559</v>
      </c>
      <c r="AI462" s="81">
        <v>5847606.7713704621</v>
      </c>
      <c r="AJ462" s="81">
        <v>5353999.4536392549</v>
      </c>
      <c r="AK462" s="81"/>
      <c r="AL462" s="81"/>
      <c r="AM462" s="81">
        <v>409413.3527969264</v>
      </c>
      <c r="AN462" s="81"/>
      <c r="AO462" s="81"/>
      <c r="AP462" s="82"/>
      <c r="AQ462" s="81">
        <v>79</v>
      </c>
      <c r="AR462" s="81">
        <v>68</v>
      </c>
      <c r="AS462" s="81">
        <v>0</v>
      </c>
      <c r="AT462" s="81">
        <v>0</v>
      </c>
      <c r="AU462" s="81">
        <v>0</v>
      </c>
      <c r="AV462" s="81">
        <v>0</v>
      </c>
      <c r="AW462" s="81">
        <v>0</v>
      </c>
      <c r="AX462" s="82"/>
      <c r="AY462" s="81">
        <v>418.7</v>
      </c>
      <c r="AZ462" s="81">
        <v>5118.8999999999996</v>
      </c>
      <c r="BA462" s="81">
        <v>0</v>
      </c>
      <c r="BB462" s="81">
        <v>0</v>
      </c>
      <c r="BC462" s="81">
        <v>0</v>
      </c>
      <c r="BD462" s="81">
        <v>0</v>
      </c>
      <c r="BE462" s="81">
        <v>0</v>
      </c>
      <c r="BF462" s="82"/>
      <c r="BG462" s="81">
        <v>0</v>
      </c>
      <c r="BH462" s="81">
        <v>0</v>
      </c>
      <c r="BI462" s="81">
        <v>4.2990000000000004</v>
      </c>
      <c r="BJ462" s="81">
        <v>0</v>
      </c>
      <c r="BK462" s="81">
        <v>0</v>
      </c>
      <c r="BL462" s="81">
        <v>0</v>
      </c>
      <c r="BM462" s="82"/>
      <c r="BN462" s="81">
        <v>0</v>
      </c>
      <c r="BO462" s="81">
        <v>0</v>
      </c>
      <c r="BP462" s="81">
        <v>1</v>
      </c>
      <c r="BQ462" s="81">
        <v>0</v>
      </c>
      <c r="BR462" s="81">
        <v>0</v>
      </c>
      <c r="BS462" s="81">
        <v>0</v>
      </c>
      <c r="BT462"/>
      <c r="BU462" s="80">
        <v>4.2990000000000004</v>
      </c>
      <c r="BV462" s="80">
        <v>0</v>
      </c>
      <c r="BW462" s="80">
        <v>0</v>
      </c>
      <c r="BX462" s="80">
        <v>0</v>
      </c>
      <c r="BY462" s="80">
        <v>0</v>
      </c>
      <c r="BZ462" s="80">
        <v>0</v>
      </c>
      <c r="CA462" s="80">
        <v>0</v>
      </c>
      <c r="CB462" s="80">
        <v>0</v>
      </c>
      <c r="CC462" s="80">
        <v>0</v>
      </c>
    </row>
    <row r="463" spans="1:81">
      <c r="A463" s="80" t="s">
        <v>2247</v>
      </c>
      <c r="B463" s="80">
        <v>289</v>
      </c>
      <c r="C463" s="80">
        <v>18</v>
      </c>
      <c r="D463" s="80">
        <v>17</v>
      </c>
      <c r="E463" s="80">
        <v>2021</v>
      </c>
      <c r="F463" s="80" t="s">
        <v>75</v>
      </c>
      <c r="G463" s="174" t="s">
        <v>2229</v>
      </c>
      <c r="H463" s="80" t="s">
        <v>2230</v>
      </c>
      <c r="I463" s="177"/>
      <c r="J463" s="81">
        <v>12.120499897346081</v>
      </c>
      <c r="K463" s="81">
        <v>0.25767336738890939</v>
      </c>
      <c r="L463" s="81">
        <v>0.57108506989267971</v>
      </c>
      <c r="M463" s="81">
        <v>3.9760293764145573</v>
      </c>
      <c r="N463" s="81">
        <v>3.5345290773299225</v>
      </c>
      <c r="O463" s="81">
        <v>3.4996539748887008</v>
      </c>
      <c r="P463" s="81">
        <v>5.7543395603142589</v>
      </c>
      <c r="Q463" s="81">
        <v>0.18659051942235264</v>
      </c>
      <c r="R463" s="81">
        <v>0</v>
      </c>
      <c r="S463" s="81">
        <v>0</v>
      </c>
      <c r="T463" s="82"/>
      <c r="U463" s="81">
        <v>3226707</v>
      </c>
      <c r="V463" s="81">
        <v>92</v>
      </c>
      <c r="W463" s="81">
        <v>25</v>
      </c>
      <c r="X463" s="81">
        <v>959</v>
      </c>
      <c r="Y463" s="81">
        <v>1316</v>
      </c>
      <c r="Z463" s="81">
        <v>2575</v>
      </c>
      <c r="AA463" s="81">
        <v>1266</v>
      </c>
      <c r="AB463" s="81">
        <v>3127</v>
      </c>
      <c r="AC463" s="81">
        <v>0</v>
      </c>
      <c r="AD463" s="81">
        <v>0</v>
      </c>
      <c r="AE463" s="82"/>
      <c r="AF463" s="81">
        <v>19499685.900429577</v>
      </c>
      <c r="AG463" s="81">
        <v>182355.54560965882</v>
      </c>
      <c r="AH463" s="81">
        <v>143518.98405995665</v>
      </c>
      <c r="AI463" s="81">
        <v>6446209.4372440055</v>
      </c>
      <c r="AJ463" s="81">
        <v>4784546.1828886075</v>
      </c>
      <c r="AK463" s="81">
        <v>0</v>
      </c>
      <c r="AL463" s="81">
        <v>0</v>
      </c>
      <c r="AM463" s="81">
        <v>410462.17717499973</v>
      </c>
      <c r="AN463" s="81">
        <v>0</v>
      </c>
      <c r="AO463" s="81">
        <v>0</v>
      </c>
      <c r="AP463" s="82"/>
      <c r="AQ463" s="81">
        <v>87</v>
      </c>
      <c r="AR463" s="81">
        <v>68</v>
      </c>
      <c r="AS463" s="81">
        <v>0</v>
      </c>
      <c r="AT463" s="81">
        <v>0</v>
      </c>
      <c r="AU463" s="81">
        <v>0</v>
      </c>
      <c r="AV463" s="81">
        <v>0</v>
      </c>
      <c r="AW463" s="81"/>
      <c r="AX463" s="82"/>
      <c r="AY463" s="81">
        <v>467.69999999999987</v>
      </c>
      <c r="AZ463" s="81">
        <v>5118.8999999999996</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2248</v>
      </c>
      <c r="B464" s="80">
        <v>289</v>
      </c>
      <c r="C464" s="80">
        <v>19</v>
      </c>
      <c r="D464" s="80">
        <v>17</v>
      </c>
      <c r="E464" s="80">
        <v>2022</v>
      </c>
      <c r="F464" s="80" t="s">
        <v>568</v>
      </c>
      <c r="G464" s="80" t="s">
        <v>2229</v>
      </c>
      <c r="H464" s="80" t="s">
        <v>2230</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98</v>
      </c>
      <c r="AR464" s="81">
        <v>68</v>
      </c>
      <c r="AS464" s="81">
        <v>0</v>
      </c>
      <c r="AT464" s="81">
        <v>0</v>
      </c>
      <c r="AU464" s="81">
        <v>0</v>
      </c>
      <c r="AV464" s="81">
        <v>0</v>
      </c>
      <c r="AW464" s="81"/>
      <c r="AX464" s="82"/>
      <c r="AY464" s="81">
        <v>540.19999999999982</v>
      </c>
      <c r="AZ464" s="81">
        <v>5118.8999999999996</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2249</v>
      </c>
      <c r="B465" s="80">
        <v>18</v>
      </c>
      <c r="C465" s="80">
        <v>1</v>
      </c>
      <c r="D465" s="80">
        <v>2</v>
      </c>
      <c r="E465" s="80">
        <v>1990</v>
      </c>
      <c r="F465" s="80" t="s">
        <v>562</v>
      </c>
      <c r="G465" s="80" t="s">
        <v>2250</v>
      </c>
      <c r="H465" s="80" t="s">
        <v>2251</v>
      </c>
      <c r="I465" s="177"/>
      <c r="J465" s="81">
        <v>1.2507753666808605</v>
      </c>
      <c r="K465" s="81">
        <v>0.4623305615433701</v>
      </c>
      <c r="L465" s="81">
        <v>1.3137596419646367</v>
      </c>
      <c r="M465" s="81">
        <v>2.2284641861600925</v>
      </c>
      <c r="N465" s="81">
        <v>2.5131820119256174</v>
      </c>
      <c r="O465" s="81">
        <v>3.0852514511688574</v>
      </c>
      <c r="P465" s="81">
        <v>5.8316940139709574</v>
      </c>
      <c r="Q465" s="81">
        <v>0.25159203251151541</v>
      </c>
      <c r="R465" s="81">
        <v>0</v>
      </c>
      <c r="S465" s="81">
        <v>0.26723399722316166</v>
      </c>
      <c r="T465" s="82"/>
      <c r="U465" s="81">
        <v>242233</v>
      </c>
      <c r="V465" s="81">
        <v>163</v>
      </c>
      <c r="W465" s="81">
        <v>18</v>
      </c>
      <c r="X465" s="81">
        <v>886</v>
      </c>
      <c r="Y465" s="81">
        <v>879</v>
      </c>
      <c r="Z465" s="81">
        <v>1269</v>
      </c>
      <c r="AA465" s="81">
        <v>1416</v>
      </c>
      <c r="AB465" s="81">
        <v>4085</v>
      </c>
      <c r="AC465" s="81">
        <v>0</v>
      </c>
      <c r="AD465" s="81">
        <v>0.26723399722316166</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2252</v>
      </c>
      <c r="B466" s="80">
        <v>19</v>
      </c>
      <c r="C466" s="80">
        <v>2</v>
      </c>
      <c r="D466" s="80">
        <v>2</v>
      </c>
      <c r="E466" s="80">
        <v>2005</v>
      </c>
      <c r="F466" s="80" t="s">
        <v>565</v>
      </c>
      <c r="G466" s="80" t="s">
        <v>2250</v>
      </c>
      <c r="H466" s="80" t="s">
        <v>2251</v>
      </c>
      <c r="I466" s="177"/>
      <c r="J466" s="81">
        <v>0.71522880321751103</v>
      </c>
      <c r="K466" s="81">
        <v>0.29956422465251742</v>
      </c>
      <c r="L466" s="81">
        <v>0.62571052787603687</v>
      </c>
      <c r="M466" s="81">
        <v>4.2507694727581331</v>
      </c>
      <c r="N466" s="81">
        <v>3.6320397806879812</v>
      </c>
      <c r="O466" s="81">
        <v>4.7167229229280672</v>
      </c>
      <c r="P466" s="81">
        <v>6.4417179537918372</v>
      </c>
      <c r="Q466" s="81">
        <v>0.22452431382737803</v>
      </c>
      <c r="R466" s="81">
        <v>0</v>
      </c>
      <c r="S466" s="81">
        <v>0.63626605526563806</v>
      </c>
      <c r="T466" s="82"/>
      <c r="U466" s="81">
        <v>127020</v>
      </c>
      <c r="V466" s="81">
        <v>133</v>
      </c>
      <c r="W466" s="81">
        <v>8</v>
      </c>
      <c r="X466" s="81">
        <v>925</v>
      </c>
      <c r="Y466" s="81">
        <v>1062</v>
      </c>
      <c r="Z466" s="81">
        <v>2245</v>
      </c>
      <c r="AA466" s="81">
        <v>1281</v>
      </c>
      <c r="AB466" s="81">
        <v>3811</v>
      </c>
      <c r="AC466" s="81">
        <v>0</v>
      </c>
      <c r="AD466" s="81">
        <v>0.63626605526563806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2253</v>
      </c>
      <c r="B467" s="80">
        <v>20</v>
      </c>
      <c r="C467" s="80">
        <v>3</v>
      </c>
      <c r="D467" s="80">
        <v>2</v>
      </c>
      <c r="E467" s="80">
        <v>2006</v>
      </c>
      <c r="F467" s="80" t="s">
        <v>566</v>
      </c>
      <c r="G467" s="80" t="s">
        <v>2250</v>
      </c>
      <c r="H467" s="80" t="s">
        <v>2251</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2254</v>
      </c>
      <c r="B468" s="80">
        <v>21</v>
      </c>
      <c r="C468" s="80">
        <v>4</v>
      </c>
      <c r="D468" s="80">
        <v>2</v>
      </c>
      <c r="E468" s="80">
        <v>2007</v>
      </c>
      <c r="F468" s="80" t="s">
        <v>567</v>
      </c>
      <c r="G468" s="80" t="s">
        <v>2250</v>
      </c>
      <c r="H468" s="80" t="s">
        <v>2251</v>
      </c>
      <c r="I468" s="177"/>
      <c r="J468" s="81">
        <v>0.60330630285580789</v>
      </c>
      <c r="K468" s="81">
        <v>0.28568190091314349</v>
      </c>
      <c r="L468" s="81">
        <v>0.7158389619997737</v>
      </c>
      <c r="M468" s="81">
        <v>5.171556498145975</v>
      </c>
      <c r="N468" s="81">
        <v>3.6460739557040287</v>
      </c>
      <c r="O468" s="81">
        <v>4.4725929695829798</v>
      </c>
      <c r="P468" s="81">
        <v>6.3627007573431795</v>
      </c>
      <c r="Q468" s="81">
        <v>0.23071651515824346</v>
      </c>
      <c r="R468" s="81">
        <v>0</v>
      </c>
      <c r="S468" s="81">
        <v>0.45649768887423664</v>
      </c>
      <c r="T468" s="82"/>
      <c r="U468" s="81">
        <v>108067</v>
      </c>
      <c r="V468" s="81">
        <v>122</v>
      </c>
      <c r="W468" s="81">
        <v>17</v>
      </c>
      <c r="X468" s="81">
        <v>1206</v>
      </c>
      <c r="Y468" s="81">
        <v>1084</v>
      </c>
      <c r="Z468" s="81">
        <v>2213</v>
      </c>
      <c r="AA468" s="81">
        <v>1246</v>
      </c>
      <c r="AB468" s="81">
        <v>3709</v>
      </c>
      <c r="AC468" s="81">
        <v>0</v>
      </c>
      <c r="AD468" s="81">
        <v>0.45649768887423664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2255</v>
      </c>
      <c r="B469" s="80">
        <v>22</v>
      </c>
      <c r="C469" s="80">
        <v>5</v>
      </c>
      <c r="D469" s="80">
        <v>2</v>
      </c>
      <c r="E469" s="80">
        <v>2008</v>
      </c>
      <c r="F469" s="80" t="s">
        <v>84</v>
      </c>
      <c r="G469" s="80" t="s">
        <v>2250</v>
      </c>
      <c r="H469" s="80" t="s">
        <v>2251</v>
      </c>
      <c r="I469" s="177"/>
      <c r="J469" s="81">
        <v>0.76885805957470366</v>
      </c>
      <c r="K469" s="81">
        <v>0.21342520451871788</v>
      </c>
      <c r="L469" s="81">
        <v>0.63088206048645423</v>
      </c>
      <c r="M469" s="81">
        <v>5.482662940842471</v>
      </c>
      <c r="N469" s="81">
        <v>3.74688856487876</v>
      </c>
      <c r="O469" s="81">
        <v>4.3326508431509261</v>
      </c>
      <c r="P469" s="81">
        <v>6.1514222461708838</v>
      </c>
      <c r="Q469" s="81">
        <v>0.22355949629786734</v>
      </c>
      <c r="R469" s="81">
        <v>0</v>
      </c>
      <c r="S469" s="81">
        <v>0.4952432795544045</v>
      </c>
      <c r="T469" s="82"/>
      <c r="U469" s="81">
        <v>144423</v>
      </c>
      <c r="V469" s="81">
        <v>122</v>
      </c>
      <c r="W469" s="81">
        <v>17</v>
      </c>
      <c r="X469" s="81">
        <v>1206</v>
      </c>
      <c r="Y469" s="81">
        <v>1078</v>
      </c>
      <c r="Z469" s="81">
        <v>2219</v>
      </c>
      <c r="AA469" s="81">
        <v>1206</v>
      </c>
      <c r="AB469" s="81">
        <v>3653</v>
      </c>
      <c r="AC469" s="81">
        <v>0</v>
      </c>
      <c r="AD469" s="81">
        <v>0.4952432795544045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2256</v>
      </c>
      <c r="B470" s="80">
        <v>23</v>
      </c>
      <c r="C470" s="80">
        <v>6</v>
      </c>
      <c r="D470" s="80">
        <v>2</v>
      </c>
      <c r="E470" s="80">
        <v>2009</v>
      </c>
      <c r="F470" s="80" t="s">
        <v>85</v>
      </c>
      <c r="G470" s="80" t="s">
        <v>2250</v>
      </c>
      <c r="H470" s="80" t="s">
        <v>2251</v>
      </c>
      <c r="I470" s="177"/>
      <c r="J470" s="81">
        <v>0.85480284474605106</v>
      </c>
      <c r="K470" s="81">
        <v>0.19031710080861444</v>
      </c>
      <c r="L470" s="81">
        <v>1.512353550167115</v>
      </c>
      <c r="M470" s="81">
        <v>4.6823106027247352</v>
      </c>
      <c r="N470" s="81">
        <v>3.3257403146997921</v>
      </c>
      <c r="O470" s="81">
        <v>4.3835666377508309</v>
      </c>
      <c r="P470" s="81">
        <v>5.9820220815682834</v>
      </c>
      <c r="Q470" s="81">
        <v>0.21273019623310901</v>
      </c>
      <c r="R470" s="81">
        <v>0</v>
      </c>
      <c r="S470" s="81">
        <v>0.45002121141289186</v>
      </c>
      <c r="T470" s="82"/>
      <c r="U470" s="81">
        <v>144611</v>
      </c>
      <c r="V470" s="81">
        <v>115</v>
      </c>
      <c r="W470" s="81">
        <v>59</v>
      </c>
      <c r="X470" s="81">
        <v>1102</v>
      </c>
      <c r="Y470" s="81">
        <v>1079</v>
      </c>
      <c r="Z470" s="81">
        <v>2216</v>
      </c>
      <c r="AA470" s="81">
        <v>1204</v>
      </c>
      <c r="AB470" s="81">
        <v>3649</v>
      </c>
      <c r="AC470" s="81">
        <v>0</v>
      </c>
      <c r="AD470" s="81">
        <v>0.45002121141289186</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2257</v>
      </c>
      <c r="B471" s="80">
        <v>24</v>
      </c>
      <c r="C471" s="80">
        <v>7</v>
      </c>
      <c r="D471" s="80">
        <v>2</v>
      </c>
      <c r="E471" s="80">
        <v>2010</v>
      </c>
      <c r="F471" s="80" t="s">
        <v>86</v>
      </c>
      <c r="G471" s="80" t="s">
        <v>2250</v>
      </c>
      <c r="H471" s="80" t="s">
        <v>2251</v>
      </c>
      <c r="I471" s="177"/>
      <c r="J471" s="81">
        <v>0.59163477398838749</v>
      </c>
      <c r="K471" s="81">
        <v>0.2029452311659935</v>
      </c>
      <c r="L471" s="81">
        <v>1.453440723361489</v>
      </c>
      <c r="M471" s="81">
        <v>4.8472360930323086</v>
      </c>
      <c r="N471" s="81">
        <v>3.5719877422604061</v>
      </c>
      <c r="O471" s="81">
        <v>4.4066091716811249</v>
      </c>
      <c r="P471" s="81">
        <v>6.1607202813999367</v>
      </c>
      <c r="Q471" s="81">
        <v>0.21963699762561575</v>
      </c>
      <c r="R471" s="81">
        <v>0</v>
      </c>
      <c r="S471" s="81">
        <v>0.65122854839830202</v>
      </c>
      <c r="T471" s="82"/>
      <c r="U471" s="81">
        <v>107633</v>
      </c>
      <c r="V471" s="81">
        <v>115</v>
      </c>
      <c r="W471" s="81">
        <v>59</v>
      </c>
      <c r="X471" s="81">
        <v>1102</v>
      </c>
      <c r="Y471" s="81">
        <v>1089</v>
      </c>
      <c r="Z471" s="81">
        <v>2238</v>
      </c>
      <c r="AA471" s="81">
        <v>1209</v>
      </c>
      <c r="AB471" s="81">
        <v>3610</v>
      </c>
      <c r="AC471" s="81">
        <v>0</v>
      </c>
      <c r="AD471" s="81">
        <v>0.65122854839830202</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2258</v>
      </c>
      <c r="B472" s="80">
        <v>25</v>
      </c>
      <c r="C472" s="80">
        <v>8</v>
      </c>
      <c r="D472" s="80">
        <v>2</v>
      </c>
      <c r="E472" s="80">
        <v>2011</v>
      </c>
      <c r="F472" s="80" t="s">
        <v>87</v>
      </c>
      <c r="G472" s="80" t="s">
        <v>2250</v>
      </c>
      <c r="H472" s="80" t="s">
        <v>2251</v>
      </c>
      <c r="I472" s="177"/>
      <c r="J472" s="81">
        <v>1.3325020046274032</v>
      </c>
      <c r="K472" s="81">
        <v>0.26525159210898436</v>
      </c>
      <c r="L472" s="81">
        <v>2.2886562358803482</v>
      </c>
      <c r="M472" s="81">
        <v>5.7210266486808097</v>
      </c>
      <c r="N472" s="81">
        <v>3.7593847040189257</v>
      </c>
      <c r="O472" s="81">
        <v>4.3649436004086937</v>
      </c>
      <c r="P472" s="81">
        <v>5.8490767454697803</v>
      </c>
      <c r="Q472" s="81">
        <v>0.25032605235548877</v>
      </c>
      <c r="R472" s="81">
        <v>0</v>
      </c>
      <c r="S472" s="81">
        <v>0.34866183263167277</v>
      </c>
      <c r="T472" s="82"/>
      <c r="U472" s="81">
        <v>215221</v>
      </c>
      <c r="V472" s="81">
        <v>115</v>
      </c>
      <c r="W472" s="81">
        <v>59</v>
      </c>
      <c r="X472" s="81">
        <v>1102</v>
      </c>
      <c r="Y472" s="81">
        <v>1080</v>
      </c>
      <c r="Z472" s="81">
        <v>2265</v>
      </c>
      <c r="AA472" s="81">
        <v>1182</v>
      </c>
      <c r="AB472" s="81">
        <v>3567</v>
      </c>
      <c r="AC472" s="81">
        <v>0</v>
      </c>
      <c r="AD472" s="81">
        <v>0.34866183263167277</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2259</v>
      </c>
      <c r="B473" s="80">
        <v>26</v>
      </c>
      <c r="C473" s="80">
        <v>9</v>
      </c>
      <c r="D473" s="80">
        <v>2</v>
      </c>
      <c r="E473" s="80">
        <v>2012</v>
      </c>
      <c r="F473" s="80" t="s">
        <v>88</v>
      </c>
      <c r="G473" s="80" t="s">
        <v>2250</v>
      </c>
      <c r="H473" s="80" t="s">
        <v>2251</v>
      </c>
      <c r="I473" s="177"/>
      <c r="J473" s="81">
        <v>0.8078470276378461</v>
      </c>
      <c r="K473" s="81">
        <v>0.25237875649761821</v>
      </c>
      <c r="L473" s="81">
        <v>2.2658115048458725</v>
      </c>
      <c r="M473" s="81">
        <v>5.8317305292569293</v>
      </c>
      <c r="N473" s="81">
        <v>4.3959955473117525</v>
      </c>
      <c r="O473" s="81">
        <v>4.3420667955134595</v>
      </c>
      <c r="P473" s="81">
        <v>5.7977533878536507</v>
      </c>
      <c r="Q473" s="81">
        <v>0.26899963717038128</v>
      </c>
      <c r="R473" s="81">
        <v>0</v>
      </c>
      <c r="S473" s="81">
        <v>0.28457878995504177</v>
      </c>
      <c r="T473" s="82"/>
      <c r="U473" s="81">
        <v>123423</v>
      </c>
      <c r="V473" s="81">
        <v>115</v>
      </c>
      <c r="W473" s="81">
        <v>59</v>
      </c>
      <c r="X473" s="81">
        <v>1102</v>
      </c>
      <c r="Y473" s="81">
        <v>1076</v>
      </c>
      <c r="Z473" s="81">
        <v>2271</v>
      </c>
      <c r="AA473" s="81">
        <v>1165</v>
      </c>
      <c r="AB473" s="81">
        <v>3528</v>
      </c>
      <c r="AC473" s="81">
        <v>0</v>
      </c>
      <c r="AD473" s="81">
        <v>0.28457878995504177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2260</v>
      </c>
      <c r="B474" s="80">
        <v>27</v>
      </c>
      <c r="C474" s="80">
        <v>10</v>
      </c>
      <c r="D474" s="80">
        <v>2</v>
      </c>
      <c r="E474" s="80">
        <v>2013</v>
      </c>
      <c r="F474" s="80" t="s">
        <v>89</v>
      </c>
      <c r="G474" s="80" t="s">
        <v>2250</v>
      </c>
      <c r="H474" s="80" t="s">
        <v>2251</v>
      </c>
      <c r="I474" s="177"/>
      <c r="J474" s="81">
        <v>0.89430279236445798</v>
      </c>
      <c r="K474" s="81">
        <v>0.2173521347268719</v>
      </c>
      <c r="L474" s="81">
        <v>2.1899427416305755</v>
      </c>
      <c r="M474" s="81">
        <v>5.5435898671679773</v>
      </c>
      <c r="N474" s="81">
        <v>3.6767397618552637</v>
      </c>
      <c r="O474" s="81">
        <v>4.2406785704175478</v>
      </c>
      <c r="P474" s="81">
        <v>5.7646496984360942</v>
      </c>
      <c r="Q474" s="81">
        <v>0.27206181037363669</v>
      </c>
      <c r="R474" s="81">
        <v>0</v>
      </c>
      <c r="S474" s="81">
        <v>0.23614359185224212</v>
      </c>
      <c r="T474" s="82"/>
      <c r="U474" s="81">
        <v>131546</v>
      </c>
      <c r="V474" s="81">
        <v>115</v>
      </c>
      <c r="W474" s="81">
        <v>59</v>
      </c>
      <c r="X474" s="81">
        <v>1102</v>
      </c>
      <c r="Y474" s="81">
        <v>1090</v>
      </c>
      <c r="Z474" s="81">
        <v>2317</v>
      </c>
      <c r="AA474" s="81">
        <v>1154</v>
      </c>
      <c r="AB474" s="81">
        <v>3517</v>
      </c>
      <c r="AC474" s="81">
        <v>0</v>
      </c>
      <c r="AD474" s="81">
        <v>0.23614359185224212</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2261</v>
      </c>
      <c r="B475" s="80">
        <v>28</v>
      </c>
      <c r="C475" s="80">
        <v>11</v>
      </c>
      <c r="D475" s="80">
        <v>2</v>
      </c>
      <c r="E475" s="80">
        <v>2014</v>
      </c>
      <c r="F475" s="80" t="s">
        <v>90</v>
      </c>
      <c r="G475" s="80" t="s">
        <v>2250</v>
      </c>
      <c r="H475" s="80" t="s">
        <v>2251</v>
      </c>
      <c r="I475" s="177"/>
      <c r="J475" s="81">
        <v>0.8119911805403156</v>
      </c>
      <c r="K475" s="81">
        <v>0.22307845135056806</v>
      </c>
      <c r="L475" s="81">
        <v>1.7659436699332935</v>
      </c>
      <c r="M475" s="81">
        <v>6.0630468011492056</v>
      </c>
      <c r="N475" s="81">
        <v>3.7979642531790669</v>
      </c>
      <c r="O475" s="81">
        <v>4.0716096309561873</v>
      </c>
      <c r="P475" s="81">
        <v>5.7845894407557426</v>
      </c>
      <c r="Q475" s="81">
        <v>0.25687471332788181</v>
      </c>
      <c r="R475" s="81">
        <v>0</v>
      </c>
      <c r="S475" s="81">
        <v>0.18171220787230646</v>
      </c>
      <c r="T475" s="82"/>
      <c r="U475" s="81">
        <v>142990</v>
      </c>
      <c r="V475" s="81">
        <v>105</v>
      </c>
      <c r="W475" s="81">
        <v>75</v>
      </c>
      <c r="X475" s="81">
        <v>1243</v>
      </c>
      <c r="Y475" s="81">
        <v>1089</v>
      </c>
      <c r="Z475" s="81">
        <v>2343</v>
      </c>
      <c r="AA475" s="81">
        <v>1152</v>
      </c>
      <c r="AB475" s="81">
        <v>3461</v>
      </c>
      <c r="AC475" s="81">
        <v>0</v>
      </c>
      <c r="AD475" s="81">
        <v>0.18171220787230646</v>
      </c>
      <c r="AE475" s="82"/>
      <c r="AF475" s="81">
        <v>1079887.0478347673</v>
      </c>
      <c r="AG475" s="81">
        <v>191385.2812288836</v>
      </c>
      <c r="AH475" s="81">
        <v>442825.07128569309</v>
      </c>
      <c r="AI475" s="81">
        <v>8040449.01931387</v>
      </c>
      <c r="AJ475" s="81">
        <v>4903318.4170017932</v>
      </c>
      <c r="AK475" s="81">
        <v>0</v>
      </c>
      <c r="AL475" s="81">
        <v>0</v>
      </c>
      <c r="AM475" s="81">
        <v>475143.58153299737</v>
      </c>
      <c r="AN475" s="81">
        <v>0</v>
      </c>
      <c r="AO475" s="81">
        <v>0</v>
      </c>
      <c r="AP475" s="82"/>
      <c r="AQ475" s="81">
        <v>27</v>
      </c>
      <c r="AR475" s="81">
        <v>12</v>
      </c>
      <c r="AS475" s="81">
        <v>0</v>
      </c>
      <c r="AT475" s="81">
        <v>0</v>
      </c>
      <c r="AU475" s="81">
        <v>0</v>
      </c>
      <c r="AV475" s="81">
        <v>0</v>
      </c>
      <c r="AW475" s="81" t="s">
        <v>564</v>
      </c>
      <c r="AX475" s="82"/>
      <c r="AY475" s="81">
        <v>126.3</v>
      </c>
      <c r="AZ475" s="81">
        <v>352.2</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2262</v>
      </c>
      <c r="B476" s="80">
        <v>29</v>
      </c>
      <c r="C476" s="80">
        <v>12</v>
      </c>
      <c r="D476" s="80">
        <v>2</v>
      </c>
      <c r="E476" s="80">
        <v>2015</v>
      </c>
      <c r="F476" s="80" t="s">
        <v>91</v>
      </c>
      <c r="G476" s="80" t="s">
        <v>2250</v>
      </c>
      <c r="H476" s="80" t="s">
        <v>2251</v>
      </c>
      <c r="I476" s="177"/>
      <c r="J476" s="81">
        <v>0.84559482481459425</v>
      </c>
      <c r="K476" s="81">
        <v>0.22397468434717832</v>
      </c>
      <c r="L476" s="81">
        <v>1.8988114946029397</v>
      </c>
      <c r="M476" s="81">
        <v>6.027716789888748</v>
      </c>
      <c r="N476" s="81">
        <v>3.4833518982494796</v>
      </c>
      <c r="O476" s="81">
        <v>4.0671788597796716</v>
      </c>
      <c r="P476" s="81">
        <v>5.6886349352208523</v>
      </c>
      <c r="Q476" s="81">
        <v>0.24587296504002995</v>
      </c>
      <c r="R476" s="81">
        <v>0</v>
      </c>
      <c r="S476" s="81">
        <v>0.26933934340325122</v>
      </c>
      <c r="T476" s="82"/>
      <c r="U476" s="81">
        <v>171108</v>
      </c>
      <c r="V476" s="81">
        <v>105</v>
      </c>
      <c r="W476" s="81">
        <v>75</v>
      </c>
      <c r="X476" s="81">
        <v>1243</v>
      </c>
      <c r="Y476" s="81">
        <v>1084</v>
      </c>
      <c r="Z476" s="81">
        <v>2363</v>
      </c>
      <c r="AA476" s="81">
        <v>1132</v>
      </c>
      <c r="AB476" s="81">
        <v>3384</v>
      </c>
      <c r="AC476" s="81">
        <v>0</v>
      </c>
      <c r="AD476" s="81">
        <v>0.26933934340325122</v>
      </c>
      <c r="AE476" s="82"/>
      <c r="AF476" s="81">
        <v>1167177.9756179636</v>
      </c>
      <c r="AG476" s="81">
        <v>174792.68339028739</v>
      </c>
      <c r="AH476" s="81">
        <v>400933.59634078742</v>
      </c>
      <c r="AI476" s="81">
        <v>7921608.8027982228</v>
      </c>
      <c r="AJ476" s="81">
        <v>4847234.7764024287</v>
      </c>
      <c r="AK476" s="81">
        <v>0</v>
      </c>
      <c r="AL476" s="81">
        <v>0</v>
      </c>
      <c r="AM476" s="81">
        <v>463763.00465389714</v>
      </c>
      <c r="AN476" s="81">
        <v>0</v>
      </c>
      <c r="AO476" s="81">
        <v>0</v>
      </c>
      <c r="AP476" s="82"/>
      <c r="AQ476" s="81">
        <v>35</v>
      </c>
      <c r="AR476" s="81">
        <v>26</v>
      </c>
      <c r="AS476" s="81">
        <v>0</v>
      </c>
      <c r="AT476" s="81">
        <v>0</v>
      </c>
      <c r="AU476" s="81">
        <v>0</v>
      </c>
      <c r="AV476" s="81">
        <v>0</v>
      </c>
      <c r="AW476" s="81" t="s">
        <v>564</v>
      </c>
      <c r="AX476" s="82"/>
      <c r="AY476" s="81">
        <v>162.6</v>
      </c>
      <c r="AZ476" s="81">
        <v>878.3</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2263</v>
      </c>
      <c r="B477" s="80">
        <v>30</v>
      </c>
      <c r="C477" s="80">
        <v>13</v>
      </c>
      <c r="D477" s="80">
        <v>2</v>
      </c>
      <c r="E477" s="80">
        <v>2016</v>
      </c>
      <c r="F477" s="80" t="s">
        <v>92</v>
      </c>
      <c r="G477" s="80" t="s">
        <v>2250</v>
      </c>
      <c r="H477" s="80" t="s">
        <v>2251</v>
      </c>
      <c r="I477" s="177"/>
      <c r="J477" s="81">
        <v>0.67703290877660205</v>
      </c>
      <c r="K477" s="81">
        <v>0.22366447432968845</v>
      </c>
      <c r="L477" s="81">
        <v>2.0511213863617477</v>
      </c>
      <c r="M477" s="81">
        <v>5.0481083965618536</v>
      </c>
      <c r="N477" s="81">
        <v>3.4100299995746792</v>
      </c>
      <c r="O477" s="81">
        <v>3.9888843308230317</v>
      </c>
      <c r="P477" s="81">
        <v>5.5778127803017048</v>
      </c>
      <c r="Q477" s="81">
        <v>0.2370410854689832</v>
      </c>
      <c r="R477" s="81">
        <v>0</v>
      </c>
      <c r="S477" s="81">
        <v>0.37310741417681903</v>
      </c>
      <c r="T477" s="82"/>
      <c r="U477" s="81">
        <v>133374</v>
      </c>
      <c r="V477" s="81">
        <v>105</v>
      </c>
      <c r="W477" s="81">
        <v>75</v>
      </c>
      <c r="X477" s="81">
        <v>1243</v>
      </c>
      <c r="Y477" s="81">
        <v>1075</v>
      </c>
      <c r="Z477" s="81">
        <v>2346</v>
      </c>
      <c r="AA477" s="81">
        <v>1148</v>
      </c>
      <c r="AB477" s="81">
        <v>3356</v>
      </c>
      <c r="AC477" s="81">
        <v>0</v>
      </c>
      <c r="AD477" s="81">
        <v>0.37310741417681897</v>
      </c>
      <c r="AE477" s="82"/>
      <c r="AF477" s="81">
        <v>929004.2644704429</v>
      </c>
      <c r="AG477" s="81">
        <v>168076.97042986381</v>
      </c>
      <c r="AH477" s="81">
        <v>332942.76905740768</v>
      </c>
      <c r="AI477" s="81">
        <v>7821617.966123932</v>
      </c>
      <c r="AJ477" s="81">
        <v>4820820.1995043708</v>
      </c>
      <c r="AK477" s="81">
        <v>0</v>
      </c>
      <c r="AL477" s="81">
        <v>0</v>
      </c>
      <c r="AM477" s="81">
        <v>460283.03926805139</v>
      </c>
      <c r="AN477" s="81">
        <v>0</v>
      </c>
      <c r="AO477" s="81">
        <v>0</v>
      </c>
      <c r="AP477" s="82"/>
      <c r="AQ477" s="81">
        <v>41</v>
      </c>
      <c r="AR477" s="81">
        <v>32</v>
      </c>
      <c r="AS477" s="81">
        <v>0</v>
      </c>
      <c r="AT477" s="81">
        <v>0</v>
      </c>
      <c r="AU477" s="81">
        <v>0</v>
      </c>
      <c r="AV477" s="81">
        <v>0</v>
      </c>
      <c r="AW477" s="81" t="s">
        <v>564</v>
      </c>
      <c r="AX477" s="82"/>
      <c r="AY477" s="81">
        <v>193.9</v>
      </c>
      <c r="AZ477" s="81">
        <v>1541.5</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2264</v>
      </c>
      <c r="B478" s="80">
        <v>31</v>
      </c>
      <c r="C478" s="80">
        <v>14</v>
      </c>
      <c r="D478" s="80">
        <v>2</v>
      </c>
      <c r="E478" s="80">
        <v>2017</v>
      </c>
      <c r="F478" s="80" t="s">
        <v>71</v>
      </c>
      <c r="G478" s="80" t="s">
        <v>2250</v>
      </c>
      <c r="H478" s="80" t="s">
        <v>2251</v>
      </c>
      <c r="I478" s="177"/>
      <c r="J478" s="81">
        <v>0.66357494476821532</v>
      </c>
      <c r="K478" s="81">
        <v>0.22546331417551227</v>
      </c>
      <c r="L478" s="81">
        <v>1.8095404272332987</v>
      </c>
      <c r="M478" s="81">
        <v>4.7666408144745658</v>
      </c>
      <c r="N478" s="81">
        <v>3.2849412583054178</v>
      </c>
      <c r="O478" s="81">
        <v>3.9304854310011597</v>
      </c>
      <c r="P478" s="81">
        <v>5.4990278351130994</v>
      </c>
      <c r="Q478" s="81">
        <v>0.22682648809215844</v>
      </c>
      <c r="R478" s="81">
        <v>0</v>
      </c>
      <c r="S478" s="81">
        <v>0.53413657619721833</v>
      </c>
      <c r="T478" s="82"/>
      <c r="U478" s="81">
        <v>137521</v>
      </c>
      <c r="V478" s="81">
        <v>105</v>
      </c>
      <c r="W478" s="81">
        <v>75</v>
      </c>
      <c r="X478" s="81">
        <v>1243</v>
      </c>
      <c r="Y478" s="81">
        <v>1077</v>
      </c>
      <c r="Z478" s="81">
        <v>2350</v>
      </c>
      <c r="AA478" s="81">
        <v>1139</v>
      </c>
      <c r="AB478" s="81">
        <v>3321</v>
      </c>
      <c r="AC478" s="81">
        <v>0</v>
      </c>
      <c r="AD478" s="81">
        <v>0.53413657619721833</v>
      </c>
      <c r="AE478" s="82"/>
      <c r="AF478" s="81">
        <v>950897.06036318687</v>
      </c>
      <c r="AG478" s="81">
        <v>170441.6230289705</v>
      </c>
      <c r="AH478" s="81">
        <v>387360.71340684203</v>
      </c>
      <c r="AI478" s="81">
        <v>7687831.0923181884</v>
      </c>
      <c r="AJ478" s="81">
        <v>4639544.2963393908</v>
      </c>
      <c r="AK478" s="81">
        <v>0</v>
      </c>
      <c r="AL478" s="81">
        <v>0</v>
      </c>
      <c r="AM478" s="81">
        <v>456195.41570459999</v>
      </c>
      <c r="AN478" s="81">
        <v>0</v>
      </c>
      <c r="AO478" s="81">
        <v>0</v>
      </c>
      <c r="AP478" s="82"/>
      <c r="AQ478" s="81">
        <v>43</v>
      </c>
      <c r="AR478" s="81">
        <v>34</v>
      </c>
      <c r="AS478" s="81">
        <v>0</v>
      </c>
      <c r="AT478" s="81">
        <v>0</v>
      </c>
      <c r="AU478" s="81">
        <v>0</v>
      </c>
      <c r="AV478" s="81">
        <v>1</v>
      </c>
      <c r="AW478" s="81" t="s">
        <v>564</v>
      </c>
      <c r="AX478" s="82"/>
      <c r="AY478" s="81">
        <v>207.3</v>
      </c>
      <c r="AZ478" s="81">
        <v>1597.9</v>
      </c>
      <c r="BA478" s="81">
        <v>0</v>
      </c>
      <c r="BB478" s="81">
        <v>0</v>
      </c>
      <c r="BC478" s="81">
        <v>0</v>
      </c>
      <c r="BD478" s="81">
        <v>45</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2265</v>
      </c>
      <c r="B479" s="80">
        <v>32</v>
      </c>
      <c r="C479" s="80">
        <v>15</v>
      </c>
      <c r="D479" s="80">
        <v>2</v>
      </c>
      <c r="E479" s="80">
        <v>2018</v>
      </c>
      <c r="F479" s="80" t="s">
        <v>93</v>
      </c>
      <c r="G479" s="80" t="s">
        <v>2250</v>
      </c>
      <c r="H479" s="80" t="s">
        <v>2251</v>
      </c>
      <c r="I479" s="177"/>
      <c r="J479" s="81">
        <v>0.59804829404877957</v>
      </c>
      <c r="K479" s="81">
        <v>0.21190069446010434</v>
      </c>
      <c r="L479" s="81">
        <v>1.6306927686491</v>
      </c>
      <c r="M479" s="81">
        <v>4.7004946354314132</v>
      </c>
      <c r="N479" s="81">
        <v>3.4506443394137252</v>
      </c>
      <c r="O479" s="81">
        <v>3.8369467060047739</v>
      </c>
      <c r="P479" s="81">
        <v>5.472968517820612</v>
      </c>
      <c r="Q479" s="81">
        <v>0.20927932222413376</v>
      </c>
      <c r="R479" s="81">
        <v>0</v>
      </c>
      <c r="S479" s="81">
        <v>0.56926601667451637</v>
      </c>
      <c r="T479" s="82"/>
      <c r="U479" s="81">
        <v>122471</v>
      </c>
      <c r="V479" s="81">
        <v>105</v>
      </c>
      <c r="W479" s="81">
        <v>75</v>
      </c>
      <c r="X479" s="81">
        <v>1243</v>
      </c>
      <c r="Y479" s="81">
        <v>1089</v>
      </c>
      <c r="Z479" s="81">
        <v>2338</v>
      </c>
      <c r="AA479" s="81">
        <v>1145</v>
      </c>
      <c r="AB479" s="81">
        <v>3302</v>
      </c>
      <c r="AC479" s="81">
        <v>0</v>
      </c>
      <c r="AD479" s="81">
        <v>0.56926601667451637</v>
      </c>
      <c r="AE479" s="82"/>
      <c r="AF479" s="81">
        <v>863014.40321363695</v>
      </c>
      <c r="AG479" s="81">
        <v>150715.67447602531</v>
      </c>
      <c r="AH479" s="81">
        <v>366515.64644694549</v>
      </c>
      <c r="AI479" s="81">
        <v>7368721.0985071491</v>
      </c>
      <c r="AJ479" s="81">
        <v>4878754.4113424346</v>
      </c>
      <c r="AK479" s="81">
        <v>0</v>
      </c>
      <c r="AL479" s="81">
        <v>0</v>
      </c>
      <c r="AM479" s="81">
        <v>454523.96756986447</v>
      </c>
      <c r="AN479" s="81">
        <v>0</v>
      </c>
      <c r="AO479" s="81">
        <v>0</v>
      </c>
      <c r="AP479" s="82"/>
      <c r="AQ479" s="81">
        <v>44</v>
      </c>
      <c r="AR479" s="81">
        <v>37</v>
      </c>
      <c r="AS479" s="81">
        <v>0</v>
      </c>
      <c r="AT479" s="81">
        <v>0</v>
      </c>
      <c r="AU479" s="81">
        <v>0</v>
      </c>
      <c r="AV479" s="81">
        <v>1</v>
      </c>
      <c r="AW479" s="81" t="s">
        <v>564</v>
      </c>
      <c r="AX479" s="82"/>
      <c r="AY479" s="81">
        <v>210.7</v>
      </c>
      <c r="AZ479" s="81">
        <v>1677</v>
      </c>
      <c r="BA479" s="81">
        <v>0</v>
      </c>
      <c r="BB479" s="81">
        <v>0</v>
      </c>
      <c r="BC479" s="81">
        <v>0</v>
      </c>
      <c r="BD479" s="81">
        <v>45</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2266</v>
      </c>
      <c r="B480" s="80">
        <v>33</v>
      </c>
      <c r="C480" s="80">
        <v>16</v>
      </c>
      <c r="D480" s="80">
        <v>2</v>
      </c>
      <c r="E480" s="80">
        <v>2019</v>
      </c>
      <c r="F480" s="80" t="s">
        <v>73</v>
      </c>
      <c r="G480" s="80" t="s">
        <v>2250</v>
      </c>
      <c r="H480" s="80" t="s">
        <v>2251</v>
      </c>
      <c r="I480" s="177"/>
      <c r="J480" s="81">
        <v>0.51689727507032723</v>
      </c>
      <c r="K480" s="81">
        <v>0.19412671773761625</v>
      </c>
      <c r="L480" s="81">
        <v>1.6437369325346052</v>
      </c>
      <c r="M480" s="81">
        <v>4.4433210396038048</v>
      </c>
      <c r="N480" s="81">
        <v>3.0844747306178415</v>
      </c>
      <c r="O480" s="81">
        <v>3.7759445112977708</v>
      </c>
      <c r="P480" s="81">
        <v>5.3456820181085725</v>
      </c>
      <c r="Q480" s="81">
        <v>0.20141749030146394</v>
      </c>
      <c r="R480" s="81">
        <v>0</v>
      </c>
      <c r="S480" s="81">
        <v>0.45205928459299821</v>
      </c>
      <c r="T480" s="82"/>
      <c r="U480" s="81">
        <v>110520</v>
      </c>
      <c r="V480" s="81">
        <v>105</v>
      </c>
      <c r="W480" s="81">
        <v>75</v>
      </c>
      <c r="X480" s="81">
        <v>1243</v>
      </c>
      <c r="Y480" s="81">
        <v>1112</v>
      </c>
      <c r="Z480" s="81">
        <v>2364</v>
      </c>
      <c r="AA480" s="81">
        <v>1110</v>
      </c>
      <c r="AB480" s="81">
        <v>3264</v>
      </c>
      <c r="AC480" s="81">
        <v>0</v>
      </c>
      <c r="AD480" s="81">
        <v>0.45205928459299821</v>
      </c>
      <c r="AE480" s="82"/>
      <c r="AF480" s="81">
        <v>762353.78139491938</v>
      </c>
      <c r="AG480" s="81">
        <v>145727.77924254051</v>
      </c>
      <c r="AH480" s="81">
        <v>387111.19104577979</v>
      </c>
      <c r="AI480" s="81">
        <v>7232786.0524340663</v>
      </c>
      <c r="AJ480" s="81">
        <v>4355070.6802572943</v>
      </c>
      <c r="AK480" s="81">
        <v>0</v>
      </c>
      <c r="AL480" s="81">
        <v>0</v>
      </c>
      <c r="AM480" s="81">
        <v>444532.22862115543</v>
      </c>
      <c r="AN480" s="81">
        <v>0</v>
      </c>
      <c r="AO480" s="81">
        <v>0</v>
      </c>
      <c r="AP480" s="82"/>
      <c r="AQ480" s="81">
        <v>50</v>
      </c>
      <c r="AR480" s="81">
        <v>39</v>
      </c>
      <c r="AS480" s="81">
        <v>0</v>
      </c>
      <c r="AT480" s="81">
        <v>0</v>
      </c>
      <c r="AU480" s="81">
        <v>0</v>
      </c>
      <c r="AV480" s="81">
        <v>1</v>
      </c>
      <c r="AW480" s="81" t="s">
        <v>564</v>
      </c>
      <c r="AX480" s="82"/>
      <c r="AY480" s="81">
        <v>236.2</v>
      </c>
      <c r="AZ480" s="81">
        <v>1737.1</v>
      </c>
      <c r="BA480" s="81">
        <v>0</v>
      </c>
      <c r="BB480" s="81">
        <v>0</v>
      </c>
      <c r="BC480" s="81">
        <v>0</v>
      </c>
      <c r="BD480" s="81">
        <v>45</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2267</v>
      </c>
      <c r="B481" s="80">
        <v>34</v>
      </c>
      <c r="C481" s="80">
        <v>17</v>
      </c>
      <c r="D481" s="80">
        <v>2</v>
      </c>
      <c r="E481" s="80">
        <v>2020</v>
      </c>
      <c r="F481" s="80" t="s">
        <v>218</v>
      </c>
      <c r="G481" s="80" t="s">
        <v>2250</v>
      </c>
      <c r="H481" s="80" t="s">
        <v>2251</v>
      </c>
      <c r="I481" s="177"/>
      <c r="J481" s="81">
        <v>1.117573650520171</v>
      </c>
      <c r="K481" s="81">
        <v>0.17783016031827176</v>
      </c>
      <c r="L481" s="81">
        <v>1.9472732203324599</v>
      </c>
      <c r="M481" s="81">
        <v>4.6691375190212154</v>
      </c>
      <c r="N481" s="81">
        <v>2.9492564935803478</v>
      </c>
      <c r="O481" s="81">
        <v>3.2928679210798388</v>
      </c>
      <c r="P481" s="81">
        <v>5.0531480710736227</v>
      </c>
      <c r="Q481" s="81">
        <v>0.1898024476170255</v>
      </c>
      <c r="R481" s="81">
        <v>0</v>
      </c>
      <c r="S481" s="81">
        <v>0.50226391704238837</v>
      </c>
      <c r="T481" s="82"/>
      <c r="U481" s="81">
        <v>214911</v>
      </c>
      <c r="V481" s="81">
        <v>83</v>
      </c>
      <c r="W481" s="81">
        <v>109</v>
      </c>
      <c r="X481" s="81">
        <v>1367</v>
      </c>
      <c r="Y481" s="81">
        <v>1128</v>
      </c>
      <c r="Z481" s="81">
        <v>2353</v>
      </c>
      <c r="AA481" s="81">
        <v>1140</v>
      </c>
      <c r="AB481" s="81">
        <v>3219</v>
      </c>
      <c r="AC481" s="81">
        <v>0</v>
      </c>
      <c r="AD481" s="81">
        <v>0.50226391704238837</v>
      </c>
      <c r="AE481" s="82"/>
      <c r="AF481" s="81">
        <v>1672503.618628318</v>
      </c>
      <c r="AG481" s="81">
        <v>125592.55076855494</v>
      </c>
      <c r="AH481" s="81">
        <v>489568.3420705598</v>
      </c>
      <c r="AI481" s="81">
        <v>7734914.6322214343</v>
      </c>
      <c r="AJ481" s="81">
        <v>4361932.7603544276</v>
      </c>
      <c r="AK481" s="81"/>
      <c r="AL481" s="81"/>
      <c r="AM481" s="81">
        <v>420115.26383592794</v>
      </c>
      <c r="AN481" s="81"/>
      <c r="AO481" s="81"/>
      <c r="AP481" s="82"/>
      <c r="AQ481" s="81">
        <v>56</v>
      </c>
      <c r="AR481" s="81">
        <v>39</v>
      </c>
      <c r="AS481" s="81">
        <v>0</v>
      </c>
      <c r="AT481" s="81">
        <v>0</v>
      </c>
      <c r="AU481" s="81">
        <v>0</v>
      </c>
      <c r="AV481" s="81">
        <v>1</v>
      </c>
      <c r="AW481" s="81">
        <v>0</v>
      </c>
      <c r="AX481" s="82"/>
      <c r="AY481" s="81">
        <v>277.3</v>
      </c>
      <c r="AZ481" s="81">
        <v>1737.1</v>
      </c>
      <c r="BA481" s="81">
        <v>0</v>
      </c>
      <c r="BB481" s="81">
        <v>0</v>
      </c>
      <c r="BC481" s="81">
        <v>0</v>
      </c>
      <c r="BD481" s="81">
        <v>45</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2268</v>
      </c>
      <c r="B482" s="80">
        <v>34</v>
      </c>
      <c r="C482" s="80">
        <v>18</v>
      </c>
      <c r="D482" s="80">
        <v>2</v>
      </c>
      <c r="E482" s="80">
        <v>2021</v>
      </c>
      <c r="F482" s="80" t="s">
        <v>75</v>
      </c>
      <c r="G482" s="174" t="s">
        <v>2250</v>
      </c>
      <c r="H482" s="80" t="s">
        <v>2251</v>
      </c>
      <c r="I482" s="177"/>
      <c r="J482" s="81">
        <v>1.3820088408825109</v>
      </c>
      <c r="K482" s="81">
        <v>0.19518906011884304</v>
      </c>
      <c r="L482" s="81">
        <v>1.9071842318203855</v>
      </c>
      <c r="M482" s="81">
        <v>5.1683419736714376</v>
      </c>
      <c r="N482" s="81">
        <v>3.1179046349300532</v>
      </c>
      <c r="O482" s="81">
        <v>3.1680362778507032</v>
      </c>
      <c r="P482" s="81">
        <v>5.236176282371269</v>
      </c>
      <c r="Q482" s="81">
        <v>0.18981274137592058</v>
      </c>
      <c r="R482" s="81">
        <v>0</v>
      </c>
      <c r="S482" s="81">
        <v>0.39434705190735808</v>
      </c>
      <c r="T482" s="82"/>
      <c r="U482" s="81">
        <v>282260</v>
      </c>
      <c r="V482" s="81">
        <v>83</v>
      </c>
      <c r="W482" s="81">
        <v>109</v>
      </c>
      <c r="X482" s="81">
        <v>1367</v>
      </c>
      <c r="Y482" s="81">
        <v>1134</v>
      </c>
      <c r="Z482" s="81">
        <v>2331</v>
      </c>
      <c r="AA482" s="81">
        <v>1152</v>
      </c>
      <c r="AB482" s="81">
        <v>3181</v>
      </c>
      <c r="AC482" s="81">
        <v>0</v>
      </c>
      <c r="AD482" s="81">
        <v>0.39434705190735808</v>
      </c>
      <c r="AE482" s="82"/>
      <c r="AF482" s="81">
        <v>2033441.9233367345</v>
      </c>
      <c r="AG482" s="81">
        <v>135727.22164147403</v>
      </c>
      <c r="AH482" s="81">
        <v>457625.30221597559</v>
      </c>
      <c r="AI482" s="81">
        <v>8467292.9739199169</v>
      </c>
      <c r="AJ482" s="81">
        <v>4518932.4610864865</v>
      </c>
      <c r="AK482" s="81">
        <v>0</v>
      </c>
      <c r="AL482" s="81">
        <v>0</v>
      </c>
      <c r="AM482" s="81">
        <v>417550.42711662111</v>
      </c>
      <c r="AN482" s="81">
        <v>0</v>
      </c>
      <c r="AO482" s="81">
        <v>0</v>
      </c>
      <c r="AP482" s="82"/>
      <c r="AQ482" s="81">
        <v>60</v>
      </c>
      <c r="AR482" s="81">
        <v>39</v>
      </c>
      <c r="AS482" s="81">
        <v>0</v>
      </c>
      <c r="AT482" s="81">
        <v>1</v>
      </c>
      <c r="AU482" s="81">
        <v>0</v>
      </c>
      <c r="AV482" s="81">
        <v>1</v>
      </c>
      <c r="AW482" s="81"/>
      <c r="AX482" s="82"/>
      <c r="AY482" s="81">
        <v>294.3</v>
      </c>
      <c r="AZ482" s="81">
        <v>1737.1</v>
      </c>
      <c r="BA482" s="81">
        <v>0</v>
      </c>
      <c r="BB482" s="81">
        <v>198</v>
      </c>
      <c r="BC482" s="81">
        <v>0</v>
      </c>
      <c r="BD482" s="81">
        <v>45</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2269</v>
      </c>
      <c r="B483" s="80">
        <v>34</v>
      </c>
      <c r="C483" s="80">
        <v>19</v>
      </c>
      <c r="D483" s="80">
        <v>2</v>
      </c>
      <c r="E483" s="80">
        <v>2022</v>
      </c>
      <c r="F483" s="80" t="s">
        <v>568</v>
      </c>
      <c r="G483" s="174" t="s">
        <v>2250</v>
      </c>
      <c r="H483" s="80" t="s">
        <v>2251</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62</v>
      </c>
      <c r="AR483" s="81">
        <v>39</v>
      </c>
      <c r="AS483" s="81">
        <v>0</v>
      </c>
      <c r="AT483" s="81">
        <v>1</v>
      </c>
      <c r="AU483" s="81">
        <v>0</v>
      </c>
      <c r="AV483" s="81">
        <v>1</v>
      </c>
      <c r="AW483" s="81"/>
      <c r="AX483" s="82"/>
      <c r="AY483" s="81">
        <v>306.09999999999997</v>
      </c>
      <c r="AZ483" s="81">
        <v>1737.1000000000001</v>
      </c>
      <c r="BA483" s="81">
        <v>0</v>
      </c>
      <c r="BB483" s="81">
        <v>198</v>
      </c>
      <c r="BC483" s="81">
        <v>0</v>
      </c>
      <c r="BD483" s="81">
        <v>45</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2270</v>
      </c>
      <c r="B484" s="80">
        <v>443</v>
      </c>
      <c r="C484" s="80">
        <v>1</v>
      </c>
      <c r="D484" s="80">
        <v>27</v>
      </c>
      <c r="E484" s="80">
        <v>1990</v>
      </c>
      <c r="F484" s="80" t="s">
        <v>562</v>
      </c>
      <c r="G484" s="80" t="s">
        <v>2271</v>
      </c>
      <c r="H484" s="80" t="s">
        <v>2272</v>
      </c>
      <c r="I484" s="177"/>
      <c r="J484" s="81">
        <v>4.3777645589143033</v>
      </c>
      <c r="K484" s="81">
        <v>2.0432740508438112</v>
      </c>
      <c r="L484" s="81">
        <v>4.3689235366979462</v>
      </c>
      <c r="M484" s="81">
        <v>6.3521492997994446</v>
      </c>
      <c r="N484" s="81">
        <v>7.7004966986408325</v>
      </c>
      <c r="O484" s="81">
        <v>3.4207634293101519</v>
      </c>
      <c r="P484" s="81">
        <v>6.9807354192660833</v>
      </c>
      <c r="Q484" s="81">
        <v>0.33947987348922232</v>
      </c>
      <c r="R484" s="81">
        <v>0</v>
      </c>
      <c r="S484" s="81">
        <v>0.24859552549803399</v>
      </c>
      <c r="T484" s="82"/>
      <c r="U484" s="81">
        <v>181032</v>
      </c>
      <c r="V484" s="81">
        <v>461</v>
      </c>
      <c r="W484" s="81">
        <v>39</v>
      </c>
      <c r="X484" s="81">
        <v>2023</v>
      </c>
      <c r="Y484" s="81">
        <v>1997</v>
      </c>
      <c r="Z484" s="81">
        <v>1407</v>
      </c>
      <c r="AA484" s="81">
        <v>1695</v>
      </c>
      <c r="AB484" s="81">
        <v>5512</v>
      </c>
      <c r="AC484" s="81">
        <v>0</v>
      </c>
      <c r="AD484" s="81">
        <v>0.24859552549803399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2273</v>
      </c>
      <c r="B485" s="80">
        <v>444</v>
      </c>
      <c r="C485" s="80">
        <v>2</v>
      </c>
      <c r="D485" s="80">
        <v>27</v>
      </c>
      <c r="E485" s="80">
        <v>2005</v>
      </c>
      <c r="F485" s="80" t="s">
        <v>565</v>
      </c>
      <c r="G485" s="80" t="s">
        <v>2271</v>
      </c>
      <c r="H485" s="80" t="s">
        <v>2272</v>
      </c>
      <c r="I485" s="177"/>
      <c r="J485" s="81">
        <v>1.393811701011763</v>
      </c>
      <c r="K485" s="81">
        <v>1.2381617014781003</v>
      </c>
      <c r="L485" s="81">
        <v>1.5968616823747093</v>
      </c>
      <c r="M485" s="81">
        <v>8.3343636084055355</v>
      </c>
      <c r="N485" s="81">
        <v>9.2231084392115843</v>
      </c>
      <c r="O485" s="81">
        <v>4.4877149948215376</v>
      </c>
      <c r="P485" s="81">
        <v>6.5020619158882482</v>
      </c>
      <c r="Q485" s="81">
        <v>0.25091814552369535</v>
      </c>
      <c r="R485" s="81">
        <v>0</v>
      </c>
      <c r="S485" s="81">
        <v>0.33282383936656712</v>
      </c>
      <c r="T485" s="82"/>
      <c r="U485" s="81">
        <v>81077</v>
      </c>
      <c r="V485" s="81">
        <v>353</v>
      </c>
      <c r="W485" s="81">
        <v>13</v>
      </c>
      <c r="X485" s="81">
        <v>1156</v>
      </c>
      <c r="Y485" s="81">
        <v>1910</v>
      </c>
      <c r="Z485" s="81">
        <v>2136</v>
      </c>
      <c r="AA485" s="81">
        <v>1293</v>
      </c>
      <c r="AB485" s="81">
        <v>4259</v>
      </c>
      <c r="AC485" s="81">
        <v>0</v>
      </c>
      <c r="AD485" s="81">
        <v>0.33282383936656712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2274</v>
      </c>
      <c r="B486" s="80">
        <v>445</v>
      </c>
      <c r="C486" s="80">
        <v>3</v>
      </c>
      <c r="D486" s="80">
        <v>27</v>
      </c>
      <c r="E486" s="80">
        <v>2006</v>
      </c>
      <c r="F486" s="80" t="s">
        <v>566</v>
      </c>
      <c r="G486" s="80" t="s">
        <v>2271</v>
      </c>
      <c r="H486" s="80" t="s">
        <v>2272</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2275</v>
      </c>
      <c r="B487" s="80">
        <v>446</v>
      </c>
      <c r="C487" s="80">
        <v>4</v>
      </c>
      <c r="D487" s="80">
        <v>27</v>
      </c>
      <c r="E487" s="80">
        <v>2007</v>
      </c>
      <c r="F487" s="80" t="s">
        <v>567</v>
      </c>
      <c r="G487" s="80" t="s">
        <v>2271</v>
      </c>
      <c r="H487" s="80" t="s">
        <v>2272</v>
      </c>
      <c r="I487" s="177"/>
      <c r="J487" s="81">
        <v>1.1151381212485236</v>
      </c>
      <c r="K487" s="81">
        <v>1.1457011215685597</v>
      </c>
      <c r="L487" s="81">
        <v>1.3902895698366013</v>
      </c>
      <c r="M487" s="81">
        <v>11.611020042596484</v>
      </c>
      <c r="N487" s="81">
        <v>9.7852863147476903</v>
      </c>
      <c r="O487" s="81">
        <v>4.2058138136928065</v>
      </c>
      <c r="P487" s="81">
        <v>6.2248252192627094</v>
      </c>
      <c r="Q487" s="81">
        <v>0.25155502488539672</v>
      </c>
      <c r="R487" s="81">
        <v>0</v>
      </c>
      <c r="S487" s="81">
        <v>0.2925169375849937</v>
      </c>
      <c r="T487" s="82"/>
      <c r="U487" s="81">
        <v>74912</v>
      </c>
      <c r="V487" s="81">
        <v>316</v>
      </c>
      <c r="W487" s="81">
        <v>12</v>
      </c>
      <c r="X487" s="81">
        <v>1722</v>
      </c>
      <c r="Y487" s="81">
        <v>1831</v>
      </c>
      <c r="Z487" s="81">
        <v>2081</v>
      </c>
      <c r="AA487" s="81">
        <v>1219</v>
      </c>
      <c r="AB487" s="81">
        <v>4044</v>
      </c>
      <c r="AC487" s="81">
        <v>0</v>
      </c>
      <c r="AD487" s="81">
        <v>0.2925169375849937</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2276</v>
      </c>
      <c r="B488" s="80">
        <v>447</v>
      </c>
      <c r="C488" s="80">
        <v>5</v>
      </c>
      <c r="D488" s="80">
        <v>27</v>
      </c>
      <c r="E488" s="80">
        <v>2008</v>
      </c>
      <c r="F488" s="80" t="s">
        <v>84</v>
      </c>
      <c r="G488" s="80" t="s">
        <v>2271</v>
      </c>
      <c r="H488" s="80" t="s">
        <v>2272</v>
      </c>
      <c r="I488" s="177"/>
      <c r="J488" s="81">
        <v>0.90996134320636057</v>
      </c>
      <c r="K488" s="81">
        <v>0.86905508315620528</v>
      </c>
      <c r="L488" s="81">
        <v>1.156005792250099</v>
      </c>
      <c r="M488" s="81">
        <v>11.042463289310939</v>
      </c>
      <c r="N488" s="81">
        <v>10.042176563360014</v>
      </c>
      <c r="O488" s="81">
        <v>4.0456298093775205</v>
      </c>
      <c r="P488" s="81">
        <v>6.0902140646169443</v>
      </c>
      <c r="Q488" s="81">
        <v>0.24210275591414268</v>
      </c>
      <c r="R488" s="81">
        <v>0</v>
      </c>
      <c r="S488" s="81">
        <v>0.27933305972685846</v>
      </c>
      <c r="T488" s="82"/>
      <c r="U488" s="81">
        <v>60641</v>
      </c>
      <c r="V488" s="81">
        <v>316</v>
      </c>
      <c r="W488" s="81">
        <v>12</v>
      </c>
      <c r="X488" s="81">
        <v>1722</v>
      </c>
      <c r="Y488" s="81">
        <v>1814</v>
      </c>
      <c r="Z488" s="81">
        <v>2072</v>
      </c>
      <c r="AA488" s="81">
        <v>1194</v>
      </c>
      <c r="AB488" s="81">
        <v>3956</v>
      </c>
      <c r="AC488" s="81">
        <v>0</v>
      </c>
      <c r="AD488" s="81">
        <v>0.27933305972685846</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2277</v>
      </c>
      <c r="B489" s="80">
        <v>448</v>
      </c>
      <c r="C489" s="80">
        <v>6</v>
      </c>
      <c r="D489" s="80">
        <v>27</v>
      </c>
      <c r="E489" s="80">
        <v>2009</v>
      </c>
      <c r="F489" s="80" t="s">
        <v>85</v>
      </c>
      <c r="G489" s="80" t="s">
        <v>2271</v>
      </c>
      <c r="H489" s="80" t="s">
        <v>2272</v>
      </c>
      <c r="I489" s="177"/>
      <c r="J489" s="81">
        <v>0.95664432964552348</v>
      </c>
      <c r="K489" s="81">
        <v>0.78220853704741677</v>
      </c>
      <c r="L489" s="81">
        <v>13.569784313931351</v>
      </c>
      <c r="M489" s="81">
        <v>9.3902882855223524</v>
      </c>
      <c r="N489" s="81">
        <v>8.704509670172051</v>
      </c>
      <c r="O489" s="81">
        <v>4.003763030147871</v>
      </c>
      <c r="P489" s="81">
        <v>5.9720851678115254</v>
      </c>
      <c r="Q489" s="81">
        <v>0.22782943460646479</v>
      </c>
      <c r="R489" s="81">
        <v>0</v>
      </c>
      <c r="S489" s="81">
        <v>0.32448858568600786</v>
      </c>
      <c r="T489" s="82"/>
      <c r="U489" s="81">
        <v>54407</v>
      </c>
      <c r="V489" s="81">
        <v>277</v>
      </c>
      <c r="W489" s="81">
        <v>216</v>
      </c>
      <c r="X489" s="81">
        <v>1597</v>
      </c>
      <c r="Y489" s="81">
        <v>1822</v>
      </c>
      <c r="Z489" s="81">
        <v>2024</v>
      </c>
      <c r="AA489" s="81">
        <v>1202</v>
      </c>
      <c r="AB489" s="81">
        <v>3908</v>
      </c>
      <c r="AC489" s="81">
        <v>0</v>
      </c>
      <c r="AD489" s="81">
        <v>0.32448858568600786</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2278</v>
      </c>
      <c r="B490" s="80">
        <v>449</v>
      </c>
      <c r="C490" s="80">
        <v>7</v>
      </c>
      <c r="D490" s="80">
        <v>27</v>
      </c>
      <c r="E490" s="80">
        <v>2010</v>
      </c>
      <c r="F490" s="80" t="s">
        <v>86</v>
      </c>
      <c r="G490" s="80" t="s">
        <v>2271</v>
      </c>
      <c r="H490" s="80" t="s">
        <v>2272</v>
      </c>
      <c r="I490" s="177"/>
      <c r="J490" s="81">
        <v>1.8443243296697331</v>
      </c>
      <c r="K490" s="81">
        <v>0.8894122375197997</v>
      </c>
      <c r="L490" s="81">
        <v>12.115782567781203</v>
      </c>
      <c r="M490" s="81">
        <v>10.904634904172278</v>
      </c>
      <c r="N490" s="81">
        <v>10.12580117841755</v>
      </c>
      <c r="O490" s="81">
        <v>3.9793374155350989</v>
      </c>
      <c r="P490" s="81">
        <v>6.0588059673982837</v>
      </c>
      <c r="Q490" s="81">
        <v>0.23217029998319935</v>
      </c>
      <c r="R490" s="81">
        <v>0</v>
      </c>
      <c r="S490" s="81">
        <v>0.16291343435035424</v>
      </c>
      <c r="T490" s="82"/>
      <c r="U490" s="81">
        <v>98865</v>
      </c>
      <c r="V490" s="81">
        <v>277</v>
      </c>
      <c r="W490" s="81">
        <v>216</v>
      </c>
      <c r="X490" s="81">
        <v>1597</v>
      </c>
      <c r="Y490" s="81">
        <v>1800</v>
      </c>
      <c r="Z490" s="81">
        <v>2021</v>
      </c>
      <c r="AA490" s="81">
        <v>1189</v>
      </c>
      <c r="AB490" s="81">
        <v>3816</v>
      </c>
      <c r="AC490" s="81">
        <v>0</v>
      </c>
      <c r="AD490" s="81">
        <v>0.16291343435035424</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2279</v>
      </c>
      <c r="B491" s="80">
        <v>450</v>
      </c>
      <c r="C491" s="80">
        <v>8</v>
      </c>
      <c r="D491" s="80">
        <v>27</v>
      </c>
      <c r="E491" s="80">
        <v>2011</v>
      </c>
      <c r="F491" s="80" t="s">
        <v>87</v>
      </c>
      <c r="G491" s="80" t="s">
        <v>2271</v>
      </c>
      <c r="H491" s="80" t="s">
        <v>2272</v>
      </c>
      <c r="I491" s="177"/>
      <c r="J491" s="81">
        <v>1.0434564254449037</v>
      </c>
      <c r="K491" s="81">
        <v>0.90430951288463957</v>
      </c>
      <c r="L491" s="81">
        <v>12.673718017664157</v>
      </c>
      <c r="M491" s="81">
        <v>9.9038485826774814</v>
      </c>
      <c r="N491" s="81">
        <v>9.3218225325776682</v>
      </c>
      <c r="O491" s="81">
        <v>3.877380363806751</v>
      </c>
      <c r="P491" s="81">
        <v>5.8292829155358712</v>
      </c>
      <c r="Q491" s="81">
        <v>0.26218618772080349</v>
      </c>
      <c r="R491" s="81">
        <v>0</v>
      </c>
      <c r="S491" s="81">
        <v>0.53754358637695776</v>
      </c>
      <c r="T491" s="82"/>
      <c r="U491" s="81">
        <v>61786</v>
      </c>
      <c r="V491" s="81">
        <v>277</v>
      </c>
      <c r="W491" s="81">
        <v>216</v>
      </c>
      <c r="X491" s="81">
        <v>1597</v>
      </c>
      <c r="Y491" s="81">
        <v>1794</v>
      </c>
      <c r="Z491" s="81">
        <v>2012</v>
      </c>
      <c r="AA491" s="81">
        <v>1178</v>
      </c>
      <c r="AB491" s="81">
        <v>3736</v>
      </c>
      <c r="AC491" s="81">
        <v>0</v>
      </c>
      <c r="AD491" s="81">
        <v>0.53754358637695776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2280</v>
      </c>
      <c r="B492" s="80">
        <v>451</v>
      </c>
      <c r="C492" s="80">
        <v>9</v>
      </c>
      <c r="D492" s="80">
        <v>27</v>
      </c>
      <c r="E492" s="80">
        <v>2012</v>
      </c>
      <c r="F492" s="80" t="s">
        <v>88</v>
      </c>
      <c r="G492" s="80" t="s">
        <v>2271</v>
      </c>
      <c r="H492" s="80" t="s">
        <v>2272</v>
      </c>
      <c r="I492" s="177"/>
      <c r="J492" s="81">
        <v>0.86155328497895134</v>
      </c>
      <c r="K492" s="81">
        <v>0.84933596614586848</v>
      </c>
      <c r="L492" s="81">
        <v>12.302476682133864</v>
      </c>
      <c r="M492" s="81">
        <v>10.221758361129744</v>
      </c>
      <c r="N492" s="81">
        <v>10.282952503657301</v>
      </c>
      <c r="O492" s="81">
        <v>3.8181890755792058</v>
      </c>
      <c r="P492" s="81">
        <v>5.8425428990044512</v>
      </c>
      <c r="Q492" s="81">
        <v>0.27944548475891368</v>
      </c>
      <c r="R492" s="81">
        <v>0</v>
      </c>
      <c r="S492" s="81">
        <v>0.44801277913187093</v>
      </c>
      <c r="T492" s="82"/>
      <c r="U492" s="81">
        <v>47296</v>
      </c>
      <c r="V492" s="81">
        <v>277</v>
      </c>
      <c r="W492" s="81">
        <v>216</v>
      </c>
      <c r="X492" s="81">
        <v>1597</v>
      </c>
      <c r="Y492" s="81">
        <v>1772</v>
      </c>
      <c r="Z492" s="81">
        <v>1997</v>
      </c>
      <c r="AA492" s="81">
        <v>1174</v>
      </c>
      <c r="AB492" s="81">
        <v>3665</v>
      </c>
      <c r="AC492" s="81">
        <v>0</v>
      </c>
      <c r="AD492" s="81">
        <v>0.44801277913187093</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2281</v>
      </c>
      <c r="B493" s="80">
        <v>452</v>
      </c>
      <c r="C493" s="80">
        <v>10</v>
      </c>
      <c r="D493" s="80">
        <v>27</v>
      </c>
      <c r="E493" s="80">
        <v>2013</v>
      </c>
      <c r="F493" s="80" t="s">
        <v>89</v>
      </c>
      <c r="G493" s="80" t="s">
        <v>2271</v>
      </c>
      <c r="H493" s="80" t="s">
        <v>2272</v>
      </c>
      <c r="I493" s="177"/>
      <c r="J493" s="81">
        <v>0.79374098797537584</v>
      </c>
      <c r="K493" s="81">
        <v>0.71305807789693965</v>
      </c>
      <c r="L493" s="81">
        <v>11.135757729226521</v>
      </c>
      <c r="M493" s="81">
        <v>9.9156669295149307</v>
      </c>
      <c r="N493" s="81">
        <v>8.948635764653682</v>
      </c>
      <c r="O493" s="81">
        <v>3.7007561801399573</v>
      </c>
      <c r="P493" s="81">
        <v>5.7696450621262461</v>
      </c>
      <c r="Q493" s="81">
        <v>0.27964271950545821</v>
      </c>
      <c r="R493" s="81">
        <v>0</v>
      </c>
      <c r="S493" s="81">
        <v>0.25673309958101176</v>
      </c>
      <c r="T493" s="82"/>
      <c r="U493" s="81">
        <v>45814</v>
      </c>
      <c r="V493" s="81">
        <v>277</v>
      </c>
      <c r="W493" s="81">
        <v>216</v>
      </c>
      <c r="X493" s="81">
        <v>1597</v>
      </c>
      <c r="Y493" s="81">
        <v>1769</v>
      </c>
      <c r="Z493" s="81">
        <v>2022</v>
      </c>
      <c r="AA493" s="81">
        <v>1155</v>
      </c>
      <c r="AB493" s="81">
        <v>3615</v>
      </c>
      <c r="AC493" s="81">
        <v>0</v>
      </c>
      <c r="AD493" s="81">
        <v>0.25673309958101176</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2282</v>
      </c>
      <c r="B494" s="80">
        <v>453</v>
      </c>
      <c r="C494" s="80">
        <v>11</v>
      </c>
      <c r="D494" s="80">
        <v>27</v>
      </c>
      <c r="E494" s="80">
        <v>2014</v>
      </c>
      <c r="F494" s="80" t="s">
        <v>90</v>
      </c>
      <c r="G494" s="80" t="s">
        <v>2271</v>
      </c>
      <c r="H494" s="80" t="s">
        <v>2272</v>
      </c>
      <c r="I494" s="177"/>
      <c r="J494" s="81">
        <v>0.87975989482631689</v>
      </c>
      <c r="K494" s="81">
        <v>0.68182389422660938</v>
      </c>
      <c r="L494" s="81">
        <v>4.10766438852737</v>
      </c>
      <c r="M494" s="81">
        <v>9.9364288215413143</v>
      </c>
      <c r="N494" s="81">
        <v>8.7764881158914587</v>
      </c>
      <c r="O494" s="81">
        <v>3.4964057095534993</v>
      </c>
      <c r="P494" s="81">
        <v>5.6992265757445901</v>
      </c>
      <c r="Q494" s="81">
        <v>0.26036304373135205</v>
      </c>
      <c r="R494" s="81">
        <v>0</v>
      </c>
      <c r="S494" s="81">
        <v>0.29536665153123992</v>
      </c>
      <c r="T494" s="82"/>
      <c r="U494" s="81">
        <v>52446</v>
      </c>
      <c r="V494" s="81">
        <v>230</v>
      </c>
      <c r="W494" s="81">
        <v>74</v>
      </c>
      <c r="X494" s="81">
        <v>1460</v>
      </c>
      <c r="Y494" s="81">
        <v>1724</v>
      </c>
      <c r="Z494" s="81">
        <v>2012</v>
      </c>
      <c r="AA494" s="81">
        <v>1135</v>
      </c>
      <c r="AB494" s="81">
        <v>3508</v>
      </c>
      <c r="AC494" s="81">
        <v>0</v>
      </c>
      <c r="AD494" s="81">
        <v>0.29536665153123992</v>
      </c>
      <c r="AE494" s="82"/>
      <c r="AF494" s="81">
        <v>885286.85934119788</v>
      </c>
      <c r="AG494" s="81">
        <v>472968.91839615494</v>
      </c>
      <c r="AH494" s="81">
        <v>525425.21563106531</v>
      </c>
      <c r="AI494" s="81">
        <v>9579292.9092196114</v>
      </c>
      <c r="AJ494" s="81">
        <v>10057750.144696657</v>
      </c>
      <c r="AK494" s="81">
        <v>0</v>
      </c>
      <c r="AL494" s="81">
        <v>0</v>
      </c>
      <c r="AM494" s="81">
        <v>481595.97920189396</v>
      </c>
      <c r="AN494" s="81">
        <v>0</v>
      </c>
      <c r="AO494" s="81">
        <v>0</v>
      </c>
      <c r="AP494" s="82"/>
      <c r="AQ494" s="81">
        <v>14</v>
      </c>
      <c r="AR494" s="81">
        <v>2</v>
      </c>
      <c r="AS494" s="81">
        <v>0</v>
      </c>
      <c r="AT494" s="81">
        <v>0</v>
      </c>
      <c r="AU494" s="81">
        <v>0</v>
      </c>
      <c r="AV494" s="81">
        <v>0</v>
      </c>
      <c r="AW494" s="81" t="s">
        <v>564</v>
      </c>
      <c r="AX494" s="82"/>
      <c r="AY494" s="81">
        <v>68.3</v>
      </c>
      <c r="AZ494" s="81">
        <v>45.4</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2283</v>
      </c>
      <c r="B495" s="80">
        <v>454</v>
      </c>
      <c r="C495" s="80">
        <v>12</v>
      </c>
      <c r="D495" s="80">
        <v>27</v>
      </c>
      <c r="E495" s="80">
        <v>2015</v>
      </c>
      <c r="F495" s="80" t="s">
        <v>91</v>
      </c>
      <c r="G495" s="80" t="s">
        <v>2271</v>
      </c>
      <c r="H495" s="80" t="s">
        <v>2272</v>
      </c>
      <c r="I495" s="177"/>
      <c r="J495" s="81">
        <v>1.0517396574906668</v>
      </c>
      <c r="K495" s="81">
        <v>0.64965055429653884</v>
      </c>
      <c r="L495" s="81">
        <v>3.9340914596056686</v>
      </c>
      <c r="M495" s="81">
        <v>14.109493416620772</v>
      </c>
      <c r="N495" s="81">
        <v>7.4080094152724341</v>
      </c>
      <c r="O495" s="81">
        <v>3.4423858313835565</v>
      </c>
      <c r="P495" s="81">
        <v>5.668533751704171</v>
      </c>
      <c r="Q495" s="81">
        <v>0.25313871459795045</v>
      </c>
      <c r="R495" s="81">
        <v>0</v>
      </c>
      <c r="S495" s="81">
        <v>0.25888013921332359</v>
      </c>
      <c r="T495" s="82"/>
      <c r="U495" s="81">
        <v>65918</v>
      </c>
      <c r="V495" s="81">
        <v>230</v>
      </c>
      <c r="W495" s="81">
        <v>74</v>
      </c>
      <c r="X495" s="81">
        <v>1460</v>
      </c>
      <c r="Y495" s="81">
        <v>1703</v>
      </c>
      <c r="Z495" s="81">
        <v>2000</v>
      </c>
      <c r="AA495" s="81">
        <v>1128</v>
      </c>
      <c r="AB495" s="81">
        <v>3484</v>
      </c>
      <c r="AC495" s="81">
        <v>0</v>
      </c>
      <c r="AD495" s="81">
        <v>0.25888013921332359</v>
      </c>
      <c r="AE495" s="82"/>
      <c r="AF495" s="81">
        <v>1086584.7896404834</v>
      </c>
      <c r="AG495" s="81">
        <v>420802.76196292392</v>
      </c>
      <c r="AH495" s="81">
        <v>361011.08434962446</v>
      </c>
      <c r="AI495" s="81">
        <v>15811526.737859227</v>
      </c>
      <c r="AJ495" s="81">
        <v>8619764.859884806</v>
      </c>
      <c r="AK495" s="81">
        <v>0</v>
      </c>
      <c r="AL495" s="81">
        <v>0</v>
      </c>
      <c r="AM495" s="81">
        <v>477467.58516967425</v>
      </c>
      <c r="AN495" s="81">
        <v>0</v>
      </c>
      <c r="AO495" s="81">
        <v>0</v>
      </c>
      <c r="AP495" s="82"/>
      <c r="AQ495" s="81">
        <v>18</v>
      </c>
      <c r="AR495" s="81">
        <v>5</v>
      </c>
      <c r="AS495" s="81">
        <v>0</v>
      </c>
      <c r="AT495" s="81">
        <v>0</v>
      </c>
      <c r="AU495" s="81">
        <v>0</v>
      </c>
      <c r="AV495" s="81">
        <v>0</v>
      </c>
      <c r="AW495" s="81" t="s">
        <v>564</v>
      </c>
      <c r="AX495" s="82"/>
      <c r="AY495" s="81">
        <v>84.1</v>
      </c>
      <c r="AZ495" s="81">
        <v>127.4</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2284</v>
      </c>
      <c r="B496" s="80">
        <v>455</v>
      </c>
      <c r="C496" s="80">
        <v>13</v>
      </c>
      <c r="D496" s="80">
        <v>27</v>
      </c>
      <c r="E496" s="80">
        <v>2016</v>
      </c>
      <c r="F496" s="80" t="s">
        <v>92</v>
      </c>
      <c r="G496" s="80" t="s">
        <v>2271</v>
      </c>
      <c r="H496" s="80" t="s">
        <v>2272</v>
      </c>
      <c r="I496" s="177"/>
      <c r="J496" s="81">
        <v>0.59559570691003094</v>
      </c>
      <c r="K496" s="81">
        <v>0.63798161279815391</v>
      </c>
      <c r="L496" s="81">
        <v>3.9266841095360485</v>
      </c>
      <c r="M496" s="81">
        <v>8.4274332338775242</v>
      </c>
      <c r="N496" s="81">
        <v>7.9953764978810069</v>
      </c>
      <c r="O496" s="81">
        <v>3.3818801935238749</v>
      </c>
      <c r="P496" s="81">
        <v>5.7818791015322555</v>
      </c>
      <c r="Q496" s="81">
        <v>0.24205595944642591</v>
      </c>
      <c r="R496" s="81">
        <v>0</v>
      </c>
      <c r="S496" s="81">
        <v>0.23411605146864817</v>
      </c>
      <c r="T496" s="82"/>
      <c r="U496" s="81">
        <v>39039</v>
      </c>
      <c r="V496" s="81">
        <v>230</v>
      </c>
      <c r="W496" s="81">
        <v>74</v>
      </c>
      <c r="X496" s="81">
        <v>1460</v>
      </c>
      <c r="Y496" s="81">
        <v>1707</v>
      </c>
      <c r="Z496" s="81">
        <v>1989</v>
      </c>
      <c r="AA496" s="81">
        <v>1190</v>
      </c>
      <c r="AB496" s="81">
        <v>3427</v>
      </c>
      <c r="AC496" s="81">
        <v>0</v>
      </c>
      <c r="AD496" s="81">
        <v>0.2341160514686482</v>
      </c>
      <c r="AE496" s="82"/>
      <c r="AF496" s="81">
        <v>625698.0801380513</v>
      </c>
      <c r="AG496" s="81">
        <v>402215.48339805892</v>
      </c>
      <c r="AH496" s="81">
        <v>260901.64972045101</v>
      </c>
      <c r="AI496" s="81">
        <v>9770310.8518458679</v>
      </c>
      <c r="AJ496" s="81">
        <v>9732289.3537747059</v>
      </c>
      <c r="AK496" s="81">
        <v>0</v>
      </c>
      <c r="AL496" s="81">
        <v>0</v>
      </c>
      <c r="AM496" s="81">
        <v>470020.85088546242</v>
      </c>
      <c r="AN496" s="81">
        <v>0</v>
      </c>
      <c r="AO496" s="81">
        <v>0</v>
      </c>
      <c r="AP496" s="82"/>
      <c r="AQ496" s="81">
        <v>22</v>
      </c>
      <c r="AR496" s="81">
        <v>6</v>
      </c>
      <c r="AS496" s="81">
        <v>0</v>
      </c>
      <c r="AT496" s="81">
        <v>0</v>
      </c>
      <c r="AU496" s="81">
        <v>0</v>
      </c>
      <c r="AV496" s="81">
        <v>0</v>
      </c>
      <c r="AW496" s="81" t="s">
        <v>564</v>
      </c>
      <c r="AX496" s="82"/>
      <c r="AY496" s="81">
        <v>103</v>
      </c>
      <c r="AZ496" s="81">
        <v>138.4</v>
      </c>
      <c r="BA496" s="81">
        <v>0</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2285</v>
      </c>
      <c r="B497" s="80">
        <v>456</v>
      </c>
      <c r="C497" s="80">
        <v>14</v>
      </c>
      <c r="D497" s="80">
        <v>27</v>
      </c>
      <c r="E497" s="80">
        <v>2017</v>
      </c>
      <c r="F497" s="80" t="s">
        <v>71</v>
      </c>
      <c r="G497" s="80" t="s">
        <v>2271</v>
      </c>
      <c r="H497" s="80" t="s">
        <v>2272</v>
      </c>
      <c r="I497" s="177"/>
      <c r="J497" s="81">
        <v>0.70657875141224513</v>
      </c>
      <c r="K497" s="81">
        <v>0.63197951835501132</v>
      </c>
      <c r="L497" s="81">
        <v>4.5960023847253044</v>
      </c>
      <c r="M497" s="81">
        <v>7.6421206872709293</v>
      </c>
      <c r="N497" s="81">
        <v>8.8266852712399686</v>
      </c>
      <c r="O497" s="81">
        <v>3.3317136078954519</v>
      </c>
      <c r="P497" s="81">
        <v>5.6438661450809597</v>
      </c>
      <c r="Q497" s="81">
        <v>0.2307196256474891</v>
      </c>
      <c r="R497" s="81">
        <v>0</v>
      </c>
      <c r="S497" s="81">
        <v>0.30946321025631379</v>
      </c>
      <c r="T497" s="82"/>
      <c r="U497" s="81">
        <v>46331</v>
      </c>
      <c r="V497" s="81">
        <v>230</v>
      </c>
      <c r="W497" s="81">
        <v>74</v>
      </c>
      <c r="X497" s="81">
        <v>1460</v>
      </c>
      <c r="Y497" s="81">
        <v>1701</v>
      </c>
      <c r="Z497" s="81">
        <v>1992</v>
      </c>
      <c r="AA497" s="81">
        <v>1169</v>
      </c>
      <c r="AB497" s="81">
        <v>3378</v>
      </c>
      <c r="AC497" s="81">
        <v>0</v>
      </c>
      <c r="AD497" s="81">
        <v>0.30946321025631379</v>
      </c>
      <c r="AE497" s="82"/>
      <c r="AF497" s="81">
        <v>772467.73930860427</v>
      </c>
      <c r="AG497" s="81">
        <v>403852.2459996721</v>
      </c>
      <c r="AH497" s="81">
        <v>543042.54829869687</v>
      </c>
      <c r="AI497" s="81">
        <v>9271296.408874752</v>
      </c>
      <c r="AJ497" s="81">
        <v>11063893.38811807</v>
      </c>
      <c r="AK497" s="81">
        <v>0</v>
      </c>
      <c r="AL497" s="81">
        <v>0</v>
      </c>
      <c r="AM497" s="81">
        <v>464025.32798859943</v>
      </c>
      <c r="AN497" s="81">
        <v>0</v>
      </c>
      <c r="AO497" s="81">
        <v>0</v>
      </c>
      <c r="AP497" s="82"/>
      <c r="AQ497" s="81">
        <v>26</v>
      </c>
      <c r="AR497" s="81">
        <v>6</v>
      </c>
      <c r="AS497" s="81">
        <v>0</v>
      </c>
      <c r="AT497" s="81">
        <v>0</v>
      </c>
      <c r="AU497" s="81">
        <v>0</v>
      </c>
      <c r="AV497" s="81">
        <v>0</v>
      </c>
      <c r="AW497" s="81" t="s">
        <v>564</v>
      </c>
      <c r="AX497" s="82"/>
      <c r="AY497" s="81">
        <v>128.69999999999999</v>
      </c>
      <c r="AZ497" s="81">
        <v>138.4</v>
      </c>
      <c r="BA497" s="81">
        <v>0</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2286</v>
      </c>
      <c r="B498" s="80">
        <v>457</v>
      </c>
      <c r="C498" s="80">
        <v>15</v>
      </c>
      <c r="D498" s="80">
        <v>27</v>
      </c>
      <c r="E498" s="80">
        <v>2018</v>
      </c>
      <c r="F498" s="80" t="s">
        <v>93</v>
      </c>
      <c r="G498" s="80" t="s">
        <v>2271</v>
      </c>
      <c r="H498" s="80" t="s">
        <v>2272</v>
      </c>
      <c r="I498" s="177"/>
      <c r="J498" s="81">
        <v>0.89244507260227957</v>
      </c>
      <c r="K498" s="81">
        <v>0.58106959165271299</v>
      </c>
      <c r="L498" s="81">
        <v>4.1830357745610653</v>
      </c>
      <c r="M498" s="81">
        <v>7.1800623876861431</v>
      </c>
      <c r="N498" s="81">
        <v>6.8966374126874195</v>
      </c>
      <c r="O498" s="81">
        <v>3.2527067456379219</v>
      </c>
      <c r="P498" s="81">
        <v>5.6068053025358751</v>
      </c>
      <c r="Q498" s="81">
        <v>0.21023001569274732</v>
      </c>
      <c r="R498" s="81">
        <v>0</v>
      </c>
      <c r="S498" s="81">
        <v>0.28592006466968323</v>
      </c>
      <c r="T498" s="82"/>
      <c r="U498" s="81">
        <v>67410</v>
      </c>
      <c r="V498" s="81">
        <v>230</v>
      </c>
      <c r="W498" s="81">
        <v>74</v>
      </c>
      <c r="X498" s="81">
        <v>1460</v>
      </c>
      <c r="Y498" s="81">
        <v>1672</v>
      </c>
      <c r="Z498" s="81">
        <v>1982</v>
      </c>
      <c r="AA498" s="81">
        <v>1173</v>
      </c>
      <c r="AB498" s="81">
        <v>3317</v>
      </c>
      <c r="AC498" s="81">
        <v>0</v>
      </c>
      <c r="AD498" s="81">
        <v>0.28592006466968323</v>
      </c>
      <c r="AE498" s="82"/>
      <c r="AF498" s="81">
        <v>1030358.752412037</v>
      </c>
      <c r="AG498" s="81">
        <v>360314.15033114539</v>
      </c>
      <c r="AH498" s="81">
        <v>520593.10897201352</v>
      </c>
      <c r="AI498" s="81">
        <v>8949510.1421312578</v>
      </c>
      <c r="AJ498" s="81">
        <v>8820671.6137355343</v>
      </c>
      <c r="AK498" s="81">
        <v>0</v>
      </c>
      <c r="AL498" s="81">
        <v>0</v>
      </c>
      <c r="AM498" s="81">
        <v>456588.7342305393</v>
      </c>
      <c r="AN498" s="81">
        <v>0</v>
      </c>
      <c r="AO498" s="81">
        <v>0</v>
      </c>
      <c r="AP498" s="82"/>
      <c r="AQ498" s="81">
        <v>27</v>
      </c>
      <c r="AR498" s="81">
        <v>6</v>
      </c>
      <c r="AS498" s="81">
        <v>0</v>
      </c>
      <c r="AT498" s="81">
        <v>0</v>
      </c>
      <c r="AU498" s="81">
        <v>0</v>
      </c>
      <c r="AV498" s="81">
        <v>0</v>
      </c>
      <c r="AW498" s="81" t="s">
        <v>564</v>
      </c>
      <c r="AX498" s="82"/>
      <c r="AY498" s="81">
        <v>134</v>
      </c>
      <c r="AZ498" s="81">
        <v>138</v>
      </c>
      <c r="BA498" s="81">
        <v>0</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2287</v>
      </c>
      <c r="B499" s="80">
        <v>458</v>
      </c>
      <c r="C499" s="80">
        <v>16</v>
      </c>
      <c r="D499" s="80">
        <v>27</v>
      </c>
      <c r="E499" s="80">
        <v>2019</v>
      </c>
      <c r="F499" s="80" t="s">
        <v>73</v>
      </c>
      <c r="G499" s="80" t="s">
        <v>2271</v>
      </c>
      <c r="H499" s="80" t="s">
        <v>2272</v>
      </c>
      <c r="I499" s="177"/>
      <c r="J499" s="81">
        <v>0.84632578810448289</v>
      </c>
      <c r="K499" s="81">
        <v>0.52059680399241681</v>
      </c>
      <c r="L499" s="81">
        <v>4.1967253831331019</v>
      </c>
      <c r="M499" s="81">
        <v>7.1810679852739563</v>
      </c>
      <c r="N499" s="81">
        <v>6.3343230690004901</v>
      </c>
      <c r="O499" s="81">
        <v>3.1338422720669312</v>
      </c>
      <c r="P499" s="81">
        <v>5.3938413155690101</v>
      </c>
      <c r="Q499" s="81">
        <v>0.2017877430409887</v>
      </c>
      <c r="R499" s="81">
        <v>0</v>
      </c>
      <c r="S499" s="81">
        <v>0.22882605453052726</v>
      </c>
      <c r="T499" s="82"/>
      <c r="U499" s="81">
        <v>72245</v>
      </c>
      <c r="V499" s="81">
        <v>230</v>
      </c>
      <c r="W499" s="81">
        <v>74</v>
      </c>
      <c r="X499" s="81">
        <v>1460</v>
      </c>
      <c r="Y499" s="81">
        <v>1654</v>
      </c>
      <c r="Z499" s="81">
        <v>1962</v>
      </c>
      <c r="AA499" s="81">
        <v>1120</v>
      </c>
      <c r="AB499" s="81">
        <v>3270</v>
      </c>
      <c r="AC499" s="81">
        <v>0</v>
      </c>
      <c r="AD499" s="81">
        <v>0.22882605453052729</v>
      </c>
      <c r="AE499" s="82"/>
      <c r="AF499" s="81">
        <v>1074376.2774856989</v>
      </c>
      <c r="AG499" s="81">
        <v>348933.48977999418</v>
      </c>
      <c r="AH499" s="81">
        <v>546126.88613201526</v>
      </c>
      <c r="AI499" s="81">
        <v>10191484.476007359</v>
      </c>
      <c r="AJ499" s="81">
        <v>9449193.0999504216</v>
      </c>
      <c r="AK499" s="81">
        <v>0</v>
      </c>
      <c r="AL499" s="81">
        <v>0</v>
      </c>
      <c r="AM499" s="81">
        <v>445349.38345317967</v>
      </c>
      <c r="AN499" s="81">
        <v>0</v>
      </c>
      <c r="AO499" s="81">
        <v>0</v>
      </c>
      <c r="AP499" s="82"/>
      <c r="AQ499" s="81">
        <v>30</v>
      </c>
      <c r="AR499" s="81">
        <v>6</v>
      </c>
      <c r="AS499" s="81">
        <v>0</v>
      </c>
      <c r="AT499" s="81">
        <v>0</v>
      </c>
      <c r="AU499" s="81">
        <v>0</v>
      </c>
      <c r="AV499" s="81">
        <v>0</v>
      </c>
      <c r="AW499" s="81" t="s">
        <v>564</v>
      </c>
      <c r="AX499" s="82"/>
      <c r="AY499" s="81">
        <v>146.69999999999999</v>
      </c>
      <c r="AZ499" s="81">
        <v>138.4</v>
      </c>
      <c r="BA499" s="81">
        <v>0</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2288</v>
      </c>
      <c r="B500" s="80">
        <v>459</v>
      </c>
      <c r="C500" s="80">
        <v>17</v>
      </c>
      <c r="D500" s="80">
        <v>27</v>
      </c>
      <c r="E500" s="80">
        <v>2020</v>
      </c>
      <c r="F500" s="80" t="s">
        <v>218</v>
      </c>
      <c r="G500" s="80" t="s">
        <v>2271</v>
      </c>
      <c r="H500" s="80" t="s">
        <v>2272</v>
      </c>
      <c r="I500" s="177"/>
      <c r="J500" s="81">
        <v>1.131074010481089</v>
      </c>
      <c r="K500" s="81">
        <v>0.54532017116747411</v>
      </c>
      <c r="L500" s="81">
        <v>4.2304607374854282</v>
      </c>
      <c r="M500" s="81">
        <v>6.9684227140090451</v>
      </c>
      <c r="N500" s="81">
        <v>6.1275798689227425</v>
      </c>
      <c r="O500" s="81">
        <v>2.7694796497309819</v>
      </c>
      <c r="P500" s="81">
        <v>5.1550975497005469</v>
      </c>
      <c r="Q500" s="81">
        <v>0.18885903688019035</v>
      </c>
      <c r="R500" s="81">
        <v>0</v>
      </c>
      <c r="S500" s="81">
        <v>0.27872890277896678</v>
      </c>
      <c r="T500" s="82"/>
      <c r="U500" s="81">
        <v>101201</v>
      </c>
      <c r="V500" s="81">
        <v>212</v>
      </c>
      <c r="W500" s="81">
        <v>94</v>
      </c>
      <c r="X500" s="81">
        <v>1497</v>
      </c>
      <c r="Y500" s="81">
        <v>1653</v>
      </c>
      <c r="Z500" s="81">
        <v>1979</v>
      </c>
      <c r="AA500" s="81">
        <v>1163</v>
      </c>
      <c r="AB500" s="81">
        <v>3203</v>
      </c>
      <c r="AC500" s="81">
        <v>0</v>
      </c>
      <c r="AD500" s="81">
        <v>0.27872890277896678</v>
      </c>
      <c r="AE500" s="82"/>
      <c r="AF500" s="81">
        <v>1508518.96553383</v>
      </c>
      <c r="AG500" s="81">
        <v>354814.20747019851</v>
      </c>
      <c r="AH500" s="81">
        <v>503991.48762607196</v>
      </c>
      <c r="AI500" s="81">
        <v>10444549.364352595</v>
      </c>
      <c r="AJ500" s="81">
        <v>9596945.2359556258</v>
      </c>
      <c r="AK500" s="81"/>
      <c r="AL500" s="81"/>
      <c r="AM500" s="81">
        <v>418027.08607222035</v>
      </c>
      <c r="AN500" s="81"/>
      <c r="AO500" s="81"/>
      <c r="AP500" s="82"/>
      <c r="AQ500" s="81">
        <v>32</v>
      </c>
      <c r="AR500" s="81">
        <v>9</v>
      </c>
      <c r="AS500" s="81">
        <v>0</v>
      </c>
      <c r="AT500" s="81">
        <v>0</v>
      </c>
      <c r="AU500" s="81">
        <v>0</v>
      </c>
      <c r="AV500" s="81">
        <v>0</v>
      </c>
      <c r="AW500" s="81">
        <v>0</v>
      </c>
      <c r="AX500" s="82"/>
      <c r="AY500" s="81">
        <v>157.1</v>
      </c>
      <c r="AZ500" s="81">
        <v>278.5</v>
      </c>
      <c r="BA500" s="81">
        <v>0</v>
      </c>
      <c r="BB500" s="81">
        <v>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2289</v>
      </c>
      <c r="B501" s="80">
        <v>459</v>
      </c>
      <c r="C501" s="80">
        <v>18</v>
      </c>
      <c r="D501" s="80">
        <v>27</v>
      </c>
      <c r="E501" s="80">
        <v>2021</v>
      </c>
      <c r="F501" s="80" t="s">
        <v>75</v>
      </c>
      <c r="G501" s="174" t="s">
        <v>2271</v>
      </c>
      <c r="H501" s="80" t="s">
        <v>2272</v>
      </c>
      <c r="I501" s="177"/>
      <c r="J501" s="81">
        <v>1.0188216710491265</v>
      </c>
      <c r="K501" s="81">
        <v>0.55352024503219788</v>
      </c>
      <c r="L501" s="81">
        <v>3.7335636741355263</v>
      </c>
      <c r="M501" s="81">
        <v>6.8678502613554269</v>
      </c>
      <c r="N501" s="81">
        <v>5.8297742750710926</v>
      </c>
      <c r="O501" s="81">
        <v>2.6515824873816913</v>
      </c>
      <c r="P501" s="81">
        <v>5.2498121581066108</v>
      </c>
      <c r="Q501" s="81">
        <v>0.18867899661448001</v>
      </c>
      <c r="R501" s="81">
        <v>0</v>
      </c>
      <c r="S501" s="81">
        <v>0.27087724345833131</v>
      </c>
      <c r="T501" s="82"/>
      <c r="U501" s="81">
        <v>98265</v>
      </c>
      <c r="V501" s="81">
        <v>212</v>
      </c>
      <c r="W501" s="81">
        <v>94</v>
      </c>
      <c r="X501" s="81">
        <v>1497</v>
      </c>
      <c r="Y501" s="81">
        <v>1646</v>
      </c>
      <c r="Z501" s="81">
        <v>1951</v>
      </c>
      <c r="AA501" s="81">
        <v>1155</v>
      </c>
      <c r="AB501" s="81">
        <v>3162</v>
      </c>
      <c r="AC501" s="81">
        <v>0</v>
      </c>
      <c r="AD501" s="81">
        <v>0.27087724345833131</v>
      </c>
      <c r="AE501" s="82"/>
      <c r="AF501" s="81">
        <v>1375029.6468461161</v>
      </c>
      <c r="AG501" s="81">
        <v>352430.99509760516</v>
      </c>
      <c r="AH501" s="81">
        <v>439881.61075773835</v>
      </c>
      <c r="AI501" s="81">
        <v>10076316.454121869</v>
      </c>
      <c r="AJ501" s="81">
        <v>8692468.6445446406</v>
      </c>
      <c r="AK501" s="81">
        <v>0</v>
      </c>
      <c r="AL501" s="81">
        <v>0</v>
      </c>
      <c r="AM501" s="81">
        <v>415056.41324827285</v>
      </c>
      <c r="AN501" s="81">
        <v>0</v>
      </c>
      <c r="AO501" s="81">
        <v>0</v>
      </c>
      <c r="AP501" s="82"/>
      <c r="AQ501" s="81">
        <v>34</v>
      </c>
      <c r="AR501" s="81">
        <v>9</v>
      </c>
      <c r="AS501" s="81">
        <v>0</v>
      </c>
      <c r="AT501" s="81">
        <v>0</v>
      </c>
      <c r="AU501" s="81">
        <v>0</v>
      </c>
      <c r="AV501" s="81">
        <v>0</v>
      </c>
      <c r="AW501" s="81"/>
      <c r="AX501" s="82"/>
      <c r="AY501" s="81">
        <v>172.1</v>
      </c>
      <c r="AZ501" s="81">
        <v>278.5</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2290</v>
      </c>
      <c r="B502" s="80">
        <v>459</v>
      </c>
      <c r="C502" s="80">
        <v>19</v>
      </c>
      <c r="D502" s="80">
        <v>27</v>
      </c>
      <c r="E502" s="80">
        <v>2022</v>
      </c>
      <c r="F502" s="80" t="s">
        <v>568</v>
      </c>
      <c r="G502" s="174" t="s">
        <v>2271</v>
      </c>
      <c r="H502" s="80" t="s">
        <v>2272</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35</v>
      </c>
      <c r="AR502" s="81">
        <v>9</v>
      </c>
      <c r="AS502" s="81">
        <v>0</v>
      </c>
      <c r="AT502" s="81">
        <v>0</v>
      </c>
      <c r="AU502" s="81">
        <v>0</v>
      </c>
      <c r="AV502" s="81">
        <v>0</v>
      </c>
      <c r="AW502" s="81"/>
      <c r="AX502" s="82"/>
      <c r="AY502" s="81">
        <v>175.2</v>
      </c>
      <c r="AZ502" s="81">
        <v>278.5</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2291</v>
      </c>
      <c r="B503" s="80">
        <v>103</v>
      </c>
      <c r="C503" s="80">
        <v>1</v>
      </c>
      <c r="D503" s="80">
        <v>7</v>
      </c>
      <c r="E503" s="80">
        <v>1990</v>
      </c>
      <c r="F503" s="80" t="s">
        <v>562</v>
      </c>
      <c r="G503" s="80" t="s">
        <v>2292</v>
      </c>
      <c r="H503" s="80" t="s">
        <v>2293</v>
      </c>
      <c r="I503" s="177"/>
      <c r="J503" s="81">
        <v>1.7254870412162742</v>
      </c>
      <c r="K503" s="81">
        <v>0.11052151278733666</v>
      </c>
      <c r="L503" s="81">
        <v>0</v>
      </c>
      <c r="M503" s="81">
        <v>0.89310940105863834</v>
      </c>
      <c r="N503" s="81">
        <v>2.4023208903372901</v>
      </c>
      <c r="O503" s="81">
        <v>2.7011145486592598</v>
      </c>
      <c r="P503" s="81">
        <v>3.6654008986116899</v>
      </c>
      <c r="Q503" s="81">
        <v>0.2268331592998559</v>
      </c>
      <c r="R503" s="81">
        <v>0</v>
      </c>
      <c r="S503" s="81">
        <v>0.22346760187219175</v>
      </c>
      <c r="T503" s="82"/>
      <c r="U503" s="81">
        <v>179422</v>
      </c>
      <c r="V503" s="81">
        <v>34</v>
      </c>
      <c r="W503" s="81">
        <v>0</v>
      </c>
      <c r="X503" s="81">
        <v>308</v>
      </c>
      <c r="Y503" s="81">
        <v>823</v>
      </c>
      <c r="Z503" s="81">
        <v>1111</v>
      </c>
      <c r="AA503" s="81">
        <v>890</v>
      </c>
      <c r="AB503" s="81">
        <v>3683</v>
      </c>
      <c r="AC503" s="81">
        <v>0</v>
      </c>
      <c r="AD503" s="81">
        <v>0.22346760187219175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2294</v>
      </c>
      <c r="B504" s="80">
        <v>104</v>
      </c>
      <c r="C504" s="80">
        <v>2</v>
      </c>
      <c r="D504" s="80">
        <v>7</v>
      </c>
      <c r="E504" s="80">
        <v>2005</v>
      </c>
      <c r="F504" s="80" t="s">
        <v>565</v>
      </c>
      <c r="G504" s="80" t="s">
        <v>2292</v>
      </c>
      <c r="H504" s="80" t="s">
        <v>2293</v>
      </c>
      <c r="I504" s="177"/>
      <c r="J504" s="81">
        <v>6.8214792064672549</v>
      </c>
      <c r="K504" s="81">
        <v>0.17580445956191432</v>
      </c>
      <c r="L504" s="81">
        <v>0</v>
      </c>
      <c r="M504" s="81">
        <v>2.0084127529848055</v>
      </c>
      <c r="N504" s="81">
        <v>4.3234022762182178</v>
      </c>
      <c r="O504" s="81">
        <v>3.9960832959506392</v>
      </c>
      <c r="P504" s="81">
        <v>3.9324148632827605</v>
      </c>
      <c r="Q504" s="81">
        <v>0.21845608912934078</v>
      </c>
      <c r="R504" s="81">
        <v>0</v>
      </c>
      <c r="S504" s="81">
        <v>0.24173224300863866</v>
      </c>
      <c r="T504" s="82"/>
      <c r="U504" s="81">
        <v>738328</v>
      </c>
      <c r="V504" s="81">
        <v>67</v>
      </c>
      <c r="W504" s="81">
        <v>0</v>
      </c>
      <c r="X504" s="81">
        <v>325</v>
      </c>
      <c r="Y504" s="81">
        <v>954</v>
      </c>
      <c r="Z504" s="81">
        <v>1902</v>
      </c>
      <c r="AA504" s="81">
        <v>782</v>
      </c>
      <c r="AB504" s="81">
        <v>3708</v>
      </c>
      <c r="AC504" s="81">
        <v>0</v>
      </c>
      <c r="AD504" s="81">
        <v>0.24173224300863866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2295</v>
      </c>
      <c r="B505" s="80">
        <v>105</v>
      </c>
      <c r="C505" s="80">
        <v>3</v>
      </c>
      <c r="D505" s="80">
        <v>7</v>
      </c>
      <c r="E505" s="80">
        <v>2006</v>
      </c>
      <c r="F505" s="80" t="s">
        <v>566</v>
      </c>
      <c r="G505" s="80" t="s">
        <v>2292</v>
      </c>
      <c r="H505" s="80" t="s">
        <v>2293</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2296</v>
      </c>
      <c r="B506" s="80">
        <v>106</v>
      </c>
      <c r="C506" s="80">
        <v>4</v>
      </c>
      <c r="D506" s="80">
        <v>7</v>
      </c>
      <c r="E506" s="80">
        <v>2007</v>
      </c>
      <c r="F506" s="80" t="s">
        <v>567</v>
      </c>
      <c r="G506" s="80" t="s">
        <v>2292</v>
      </c>
      <c r="H506" s="80" t="s">
        <v>2293</v>
      </c>
      <c r="I506" s="177"/>
      <c r="J506" s="81">
        <v>5.8983334612950697</v>
      </c>
      <c r="K506" s="81">
        <v>0.160643193525801</v>
      </c>
      <c r="L506" s="81">
        <v>0</v>
      </c>
      <c r="M506" s="81">
        <v>2.2257279378678363</v>
      </c>
      <c r="N506" s="81">
        <v>4.422366649080316</v>
      </c>
      <c r="O506" s="81">
        <v>3.9168030614784519</v>
      </c>
      <c r="P506" s="81">
        <v>4.0290296127959619</v>
      </c>
      <c r="Q506" s="81">
        <v>0.22654881321281281</v>
      </c>
      <c r="R506" s="81">
        <v>0</v>
      </c>
      <c r="S506" s="81">
        <v>0.26116127226977093</v>
      </c>
      <c r="T506" s="82"/>
      <c r="U506" s="81">
        <v>753286</v>
      </c>
      <c r="V506" s="81">
        <v>64</v>
      </c>
      <c r="W506" s="81">
        <v>0</v>
      </c>
      <c r="X506" s="81">
        <v>485</v>
      </c>
      <c r="Y506" s="81">
        <v>957</v>
      </c>
      <c r="Z506" s="81">
        <v>1938</v>
      </c>
      <c r="AA506" s="81">
        <v>789</v>
      </c>
      <c r="AB506" s="81">
        <v>3642</v>
      </c>
      <c r="AC506" s="81">
        <v>0</v>
      </c>
      <c r="AD506" s="81">
        <v>0.26116127226977093</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2297</v>
      </c>
      <c r="B507" s="80">
        <v>107</v>
      </c>
      <c r="C507" s="80">
        <v>5</v>
      </c>
      <c r="D507" s="80">
        <v>7</v>
      </c>
      <c r="E507" s="80">
        <v>2008</v>
      </c>
      <c r="F507" s="80" t="s">
        <v>84</v>
      </c>
      <c r="G507" s="80" t="s">
        <v>2292</v>
      </c>
      <c r="H507" s="80" t="s">
        <v>2293</v>
      </c>
      <c r="I507" s="177"/>
      <c r="J507" s="81">
        <v>5.9591450920957652</v>
      </c>
      <c r="K507" s="81">
        <v>0.12726861820047139</v>
      </c>
      <c r="L507" s="81">
        <v>0</v>
      </c>
      <c r="M507" s="81">
        <v>2.4941675110924479</v>
      </c>
      <c r="N507" s="81">
        <v>4.2197335513302257</v>
      </c>
      <c r="O507" s="81">
        <v>3.7722764438790399</v>
      </c>
      <c r="P507" s="81">
        <v>3.9581290738213979</v>
      </c>
      <c r="Q507" s="81">
        <v>0.21939797268761413</v>
      </c>
      <c r="R507" s="81">
        <v>0</v>
      </c>
      <c r="S507" s="81">
        <v>0.24470627661920644</v>
      </c>
      <c r="T507" s="82"/>
      <c r="U507" s="81">
        <v>793092</v>
      </c>
      <c r="V507" s="81">
        <v>64</v>
      </c>
      <c r="W507" s="81">
        <v>0</v>
      </c>
      <c r="X507" s="81">
        <v>485</v>
      </c>
      <c r="Y507" s="81">
        <v>957</v>
      </c>
      <c r="Z507" s="81">
        <v>1932</v>
      </c>
      <c r="AA507" s="81">
        <v>776</v>
      </c>
      <c r="AB507" s="81">
        <v>3585</v>
      </c>
      <c r="AC507" s="81">
        <v>0</v>
      </c>
      <c r="AD507" s="81">
        <v>0.24470627661920644</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2298</v>
      </c>
      <c r="B508" s="80">
        <v>108</v>
      </c>
      <c r="C508" s="80">
        <v>6</v>
      </c>
      <c r="D508" s="80">
        <v>7</v>
      </c>
      <c r="E508" s="80">
        <v>2009</v>
      </c>
      <c r="F508" s="80" t="s">
        <v>85</v>
      </c>
      <c r="G508" s="80" t="s">
        <v>2292</v>
      </c>
      <c r="H508" s="80" t="s">
        <v>2293</v>
      </c>
      <c r="I508" s="177"/>
      <c r="J508" s="81">
        <v>5.0799523267171098</v>
      </c>
      <c r="K508" s="81">
        <v>8.9682785575145585E-2</v>
      </c>
      <c r="L508" s="81">
        <v>0.18954043046554536</v>
      </c>
      <c r="M508" s="81">
        <v>2.7876105375338804</v>
      </c>
      <c r="N508" s="81">
        <v>3.8830837255140525</v>
      </c>
      <c r="O508" s="81">
        <v>3.8751836838239515</v>
      </c>
      <c r="P508" s="81">
        <v>3.8853332788923565</v>
      </c>
      <c r="Q508" s="81">
        <v>0.20783314594985849</v>
      </c>
      <c r="R508" s="81">
        <v>0</v>
      </c>
      <c r="S508" s="81">
        <v>0.29242058606776594</v>
      </c>
      <c r="T508" s="82"/>
      <c r="U508" s="81">
        <v>585243</v>
      </c>
      <c r="V508" s="81">
        <v>46</v>
      </c>
      <c r="W508" s="81">
        <v>4</v>
      </c>
      <c r="X508" s="81">
        <v>537</v>
      </c>
      <c r="Y508" s="81">
        <v>962</v>
      </c>
      <c r="Z508" s="81">
        <v>1959</v>
      </c>
      <c r="AA508" s="81">
        <v>782</v>
      </c>
      <c r="AB508" s="81">
        <v>3565</v>
      </c>
      <c r="AC508" s="81">
        <v>0</v>
      </c>
      <c r="AD508" s="81">
        <v>0.29242058606776594</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4.18</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2299</v>
      </c>
      <c r="B509" s="80">
        <v>109</v>
      </c>
      <c r="C509" s="80">
        <v>7</v>
      </c>
      <c r="D509" s="80">
        <v>7</v>
      </c>
      <c r="E509" s="80">
        <v>2010</v>
      </c>
      <c r="F509" s="80" t="s">
        <v>86</v>
      </c>
      <c r="G509" s="80" t="s">
        <v>2292</v>
      </c>
      <c r="H509" s="80" t="s">
        <v>2293</v>
      </c>
      <c r="I509" s="177"/>
      <c r="J509" s="81">
        <v>5.0781471518459904</v>
      </c>
      <c r="K509" s="81">
        <v>9.1409771109890514E-2</v>
      </c>
      <c r="L509" s="81">
        <v>0.17944496416344233</v>
      </c>
      <c r="M509" s="81">
        <v>2.718673248779492</v>
      </c>
      <c r="N509" s="81">
        <v>3.877706467329558</v>
      </c>
      <c r="O509" s="81">
        <v>3.8907326734771677</v>
      </c>
      <c r="P509" s="81">
        <v>3.9491796675640618</v>
      </c>
      <c r="Q509" s="81">
        <v>0.21385707663546796</v>
      </c>
      <c r="R509" s="81">
        <v>0</v>
      </c>
      <c r="S509" s="81">
        <v>0.29665545008703187</v>
      </c>
      <c r="T509" s="82"/>
      <c r="U509" s="81">
        <v>625871</v>
      </c>
      <c r="V509" s="81">
        <v>46</v>
      </c>
      <c r="W509" s="81">
        <v>4</v>
      </c>
      <c r="X509" s="81">
        <v>537</v>
      </c>
      <c r="Y509" s="81">
        <v>959</v>
      </c>
      <c r="Z509" s="81">
        <v>1976</v>
      </c>
      <c r="AA509" s="81">
        <v>775</v>
      </c>
      <c r="AB509" s="81">
        <v>3515</v>
      </c>
      <c r="AC509" s="81">
        <v>0</v>
      </c>
      <c r="AD509" s="81">
        <v>0.29665545008703187</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4.62</v>
      </c>
      <c r="BJ509" s="81">
        <v>0</v>
      </c>
      <c r="BK509" s="81">
        <v>0</v>
      </c>
      <c r="BL509" s="81">
        <v>0</v>
      </c>
      <c r="BM509" s="82"/>
      <c r="BN509" s="81">
        <v>0</v>
      </c>
      <c r="BO509" s="81">
        <v>0</v>
      </c>
      <c r="BP509" s="81">
        <v>1</v>
      </c>
      <c r="BQ509" s="81">
        <v>0</v>
      </c>
      <c r="BR509" s="81">
        <v>0</v>
      </c>
      <c r="BS509" s="81">
        <v>0</v>
      </c>
      <c r="BT509"/>
      <c r="BU509" s="80">
        <v>4.62</v>
      </c>
      <c r="BV509" s="80">
        <v>0</v>
      </c>
      <c r="BW509" s="80">
        <v>0</v>
      </c>
      <c r="BX509" s="80">
        <v>0</v>
      </c>
      <c r="BY509" s="80">
        <v>0</v>
      </c>
      <c r="BZ509" s="80">
        <v>0</v>
      </c>
      <c r="CA509" s="80">
        <v>0</v>
      </c>
      <c r="CB509" s="80">
        <v>0</v>
      </c>
      <c r="CC509" s="80">
        <v>0</v>
      </c>
    </row>
    <row r="510" spans="1:81">
      <c r="A510" s="80" t="s">
        <v>2300</v>
      </c>
      <c r="B510" s="80">
        <v>110</v>
      </c>
      <c r="C510" s="80">
        <v>8</v>
      </c>
      <c r="D510" s="80">
        <v>7</v>
      </c>
      <c r="E510" s="80">
        <v>2011</v>
      </c>
      <c r="F510" s="80" t="s">
        <v>87</v>
      </c>
      <c r="G510" s="80" t="s">
        <v>2292</v>
      </c>
      <c r="H510" s="80" t="s">
        <v>2293</v>
      </c>
      <c r="I510" s="177"/>
      <c r="J510" s="81">
        <v>5.4097076341290968</v>
      </c>
      <c r="K510" s="81">
        <v>0.1227874798827514</v>
      </c>
      <c r="L510" s="81">
        <v>0.16752080515142984</v>
      </c>
      <c r="M510" s="81">
        <v>3.1640007304917224</v>
      </c>
      <c r="N510" s="81">
        <v>4.6382335454643728</v>
      </c>
      <c r="O510" s="81">
        <v>3.8850888734763473</v>
      </c>
      <c r="P510" s="81">
        <v>3.8400030071781295</v>
      </c>
      <c r="Q510" s="81">
        <v>0.24169411951564429</v>
      </c>
      <c r="R510" s="81">
        <v>0</v>
      </c>
      <c r="S510" s="81">
        <v>0.28380807084596377</v>
      </c>
      <c r="T510" s="82"/>
      <c r="U510" s="81">
        <v>549797</v>
      </c>
      <c r="V510" s="81">
        <v>46</v>
      </c>
      <c r="W510" s="81">
        <v>4</v>
      </c>
      <c r="X510" s="81">
        <v>537</v>
      </c>
      <c r="Y510" s="81">
        <v>980</v>
      </c>
      <c r="Z510" s="81">
        <v>2016</v>
      </c>
      <c r="AA510" s="81">
        <v>776</v>
      </c>
      <c r="AB510" s="81">
        <v>3444</v>
      </c>
      <c r="AC510" s="81">
        <v>0</v>
      </c>
      <c r="AD510" s="81">
        <v>0.28380807084596377</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4.3099999999999996</v>
      </c>
      <c r="BJ510" s="81">
        <v>0</v>
      </c>
      <c r="BK510" s="81">
        <v>0</v>
      </c>
      <c r="BL510" s="81">
        <v>0</v>
      </c>
      <c r="BM510" s="82"/>
      <c r="BN510" s="81">
        <v>0</v>
      </c>
      <c r="BO510" s="81">
        <v>0</v>
      </c>
      <c r="BP510" s="81">
        <v>1</v>
      </c>
      <c r="BQ510" s="81">
        <v>0</v>
      </c>
      <c r="BR510" s="81">
        <v>0</v>
      </c>
      <c r="BS510" s="81">
        <v>0</v>
      </c>
      <c r="BT510"/>
      <c r="BU510" s="80">
        <v>4.3099999999999996</v>
      </c>
      <c r="BV510" s="80">
        <v>0</v>
      </c>
      <c r="BW510" s="80">
        <v>0</v>
      </c>
      <c r="BX510" s="80">
        <v>0</v>
      </c>
      <c r="BY510" s="80">
        <v>0</v>
      </c>
      <c r="BZ510" s="80">
        <v>0</v>
      </c>
      <c r="CA510" s="80">
        <v>0</v>
      </c>
      <c r="CB510" s="80">
        <v>0</v>
      </c>
      <c r="CC510" s="80">
        <v>0</v>
      </c>
    </row>
    <row r="511" spans="1:81">
      <c r="A511" s="80" t="s">
        <v>2301</v>
      </c>
      <c r="B511" s="80">
        <v>111</v>
      </c>
      <c r="C511" s="80">
        <v>9</v>
      </c>
      <c r="D511" s="80">
        <v>7</v>
      </c>
      <c r="E511" s="80">
        <v>2012</v>
      </c>
      <c r="F511" s="80" t="s">
        <v>88</v>
      </c>
      <c r="G511" s="80" t="s">
        <v>2292</v>
      </c>
      <c r="H511" s="80" t="s">
        <v>2293</v>
      </c>
      <c r="I511" s="177"/>
      <c r="J511" s="81">
        <v>6.7652038406629567</v>
      </c>
      <c r="K511" s="81">
        <v>0.11526922090674782</v>
      </c>
      <c r="L511" s="81">
        <v>0.16802112676768222</v>
      </c>
      <c r="M511" s="81">
        <v>3.5598832719919575</v>
      </c>
      <c r="N511" s="81">
        <v>4.916789972572305</v>
      </c>
      <c r="O511" s="81">
        <v>3.9290828995068949</v>
      </c>
      <c r="P511" s="81">
        <v>3.9165939195200199</v>
      </c>
      <c r="Q511" s="81">
        <v>0.25962124845950912</v>
      </c>
      <c r="R511" s="81">
        <v>0</v>
      </c>
      <c r="S511" s="81">
        <v>0.33026043439430824</v>
      </c>
      <c r="T511" s="82"/>
      <c r="U511" s="81">
        <v>630556</v>
      </c>
      <c r="V511" s="81">
        <v>46</v>
      </c>
      <c r="W511" s="81">
        <v>4</v>
      </c>
      <c r="X511" s="81">
        <v>537</v>
      </c>
      <c r="Y511" s="81">
        <v>977</v>
      </c>
      <c r="Z511" s="81">
        <v>2055</v>
      </c>
      <c r="AA511" s="81">
        <v>787</v>
      </c>
      <c r="AB511" s="81">
        <v>3405</v>
      </c>
      <c r="AC511" s="81">
        <v>0</v>
      </c>
      <c r="AD511" s="81">
        <v>0.33026043439430824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5.6050000000000004</v>
      </c>
      <c r="BJ511" s="81">
        <v>0</v>
      </c>
      <c r="BK511" s="81">
        <v>0</v>
      </c>
      <c r="BL511" s="81">
        <v>0</v>
      </c>
      <c r="BM511" s="82"/>
      <c r="BN511" s="81">
        <v>0</v>
      </c>
      <c r="BO511" s="81">
        <v>0</v>
      </c>
      <c r="BP511" s="81">
        <v>1</v>
      </c>
      <c r="BQ511" s="81">
        <v>0</v>
      </c>
      <c r="BR511" s="81">
        <v>0</v>
      </c>
      <c r="BS511" s="81">
        <v>0</v>
      </c>
      <c r="BT511"/>
      <c r="BU511" s="80">
        <v>5.6050000000000004</v>
      </c>
      <c r="BV511" s="80">
        <v>0</v>
      </c>
      <c r="BW511" s="80">
        <v>0</v>
      </c>
      <c r="BX511" s="80">
        <v>0</v>
      </c>
      <c r="BY511" s="80">
        <v>0</v>
      </c>
      <c r="BZ511" s="80">
        <v>0</v>
      </c>
      <c r="CA511" s="80">
        <v>0</v>
      </c>
      <c r="CB511" s="80">
        <v>0</v>
      </c>
      <c r="CC511" s="80">
        <v>0</v>
      </c>
    </row>
    <row r="512" spans="1:81">
      <c r="A512" s="80" t="s">
        <v>2302</v>
      </c>
      <c r="B512" s="80">
        <v>112</v>
      </c>
      <c r="C512" s="80">
        <v>10</v>
      </c>
      <c r="D512" s="80">
        <v>7</v>
      </c>
      <c r="E512" s="80">
        <v>2013</v>
      </c>
      <c r="F512" s="80" t="s">
        <v>89</v>
      </c>
      <c r="G512" s="80" t="s">
        <v>2292</v>
      </c>
      <c r="H512" s="80" t="s">
        <v>2293</v>
      </c>
      <c r="I512" s="177"/>
      <c r="J512" s="81">
        <v>6.3061744099815966</v>
      </c>
      <c r="K512" s="81">
        <v>9.7860619326614329E-2</v>
      </c>
      <c r="L512" s="81">
        <v>0.12189045081729225</v>
      </c>
      <c r="M512" s="81">
        <v>3.0724038676123433</v>
      </c>
      <c r="N512" s="81">
        <v>4.850938256959882</v>
      </c>
      <c r="O512" s="81">
        <v>3.8160616397585616</v>
      </c>
      <c r="P512" s="81">
        <v>3.921360496769787</v>
      </c>
      <c r="Q512" s="81">
        <v>0.26316584557609096</v>
      </c>
      <c r="R512" s="81">
        <v>0</v>
      </c>
      <c r="S512" s="81">
        <v>0.33155609257338658</v>
      </c>
      <c r="T512" s="82"/>
      <c r="U512" s="81">
        <v>646220</v>
      </c>
      <c r="V512" s="81">
        <v>46</v>
      </c>
      <c r="W512" s="81">
        <v>4</v>
      </c>
      <c r="X512" s="81">
        <v>537</v>
      </c>
      <c r="Y512" s="81">
        <v>980</v>
      </c>
      <c r="Z512" s="81">
        <v>2085</v>
      </c>
      <c r="AA512" s="81">
        <v>785</v>
      </c>
      <c r="AB512" s="81">
        <v>3402</v>
      </c>
      <c r="AC512" s="81">
        <v>0</v>
      </c>
      <c r="AD512" s="81">
        <v>0.33155609257338658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6.5090000000000003</v>
      </c>
      <c r="BJ512" s="81">
        <v>0</v>
      </c>
      <c r="BK512" s="81">
        <v>0</v>
      </c>
      <c r="BL512" s="81">
        <v>0</v>
      </c>
      <c r="BM512" s="82"/>
      <c r="BN512" s="81">
        <v>0</v>
      </c>
      <c r="BO512" s="81">
        <v>0</v>
      </c>
      <c r="BP512" s="81">
        <v>1</v>
      </c>
      <c r="BQ512" s="81">
        <v>0</v>
      </c>
      <c r="BR512" s="81">
        <v>0</v>
      </c>
      <c r="BS512" s="81">
        <v>0</v>
      </c>
      <c r="BT512"/>
      <c r="BU512" s="80">
        <v>6.5090000000000003</v>
      </c>
      <c r="BV512" s="80">
        <v>0</v>
      </c>
      <c r="BW512" s="80">
        <v>0</v>
      </c>
      <c r="BX512" s="80">
        <v>0</v>
      </c>
      <c r="BY512" s="80">
        <v>0</v>
      </c>
      <c r="BZ512" s="80">
        <v>0</v>
      </c>
      <c r="CA512" s="80">
        <v>0</v>
      </c>
      <c r="CB512" s="80">
        <v>0</v>
      </c>
      <c r="CC512" s="80">
        <v>0</v>
      </c>
    </row>
    <row r="513" spans="1:81">
      <c r="A513" s="80" t="s">
        <v>2303</v>
      </c>
      <c r="B513" s="80">
        <v>113</v>
      </c>
      <c r="C513" s="80">
        <v>11</v>
      </c>
      <c r="D513" s="80">
        <v>7</v>
      </c>
      <c r="E513" s="80">
        <v>2014</v>
      </c>
      <c r="F513" s="80" t="s">
        <v>90</v>
      </c>
      <c r="G513" s="80" t="s">
        <v>2292</v>
      </c>
      <c r="H513" s="80" t="s">
        <v>2293</v>
      </c>
      <c r="I513" s="177"/>
      <c r="J513" s="81">
        <v>9.4484826512502824</v>
      </c>
      <c r="K513" s="81">
        <v>0.12940954692886497</v>
      </c>
      <c r="L513" s="81">
        <v>0.87200783542613869</v>
      </c>
      <c r="M513" s="81">
        <v>3.4032120923515063</v>
      </c>
      <c r="N513" s="81">
        <v>4.7427064804654062</v>
      </c>
      <c r="O513" s="81">
        <v>3.6753966579053938</v>
      </c>
      <c r="P513" s="81">
        <v>4.0371613805274462</v>
      </c>
      <c r="Q513" s="81">
        <v>0.24856209619620812</v>
      </c>
      <c r="R513" s="81">
        <v>0</v>
      </c>
      <c r="S513" s="81">
        <v>0.34473522683329549</v>
      </c>
      <c r="T513" s="82"/>
      <c r="U513" s="81">
        <v>1041344</v>
      </c>
      <c r="V513" s="81">
        <v>56</v>
      </c>
      <c r="W513" s="81">
        <v>19</v>
      </c>
      <c r="X513" s="81">
        <v>532</v>
      </c>
      <c r="Y513" s="81">
        <v>981</v>
      </c>
      <c r="Z513" s="81">
        <v>2115</v>
      </c>
      <c r="AA513" s="81">
        <v>804</v>
      </c>
      <c r="AB513" s="81">
        <v>3349</v>
      </c>
      <c r="AC513" s="81">
        <v>0</v>
      </c>
      <c r="AD513" s="81">
        <v>0.34473522683329549</v>
      </c>
      <c r="AE513" s="82"/>
      <c r="AF513" s="81">
        <v>10015483.853779217</v>
      </c>
      <c r="AG513" s="81">
        <v>101922.53765826953</v>
      </c>
      <c r="AH513" s="81">
        <v>194817.09627020673</v>
      </c>
      <c r="AI513" s="81">
        <v>3659251.1884058253</v>
      </c>
      <c r="AJ513" s="81">
        <v>5880724.3002589587</v>
      </c>
      <c r="AK513" s="81">
        <v>0</v>
      </c>
      <c r="AL513" s="81">
        <v>0</v>
      </c>
      <c r="AM513" s="81">
        <v>459767.65517307381</v>
      </c>
      <c r="AN513" s="81">
        <v>0</v>
      </c>
      <c r="AO513" s="81">
        <v>0</v>
      </c>
      <c r="AP513" s="82"/>
      <c r="AQ513" s="81">
        <v>37</v>
      </c>
      <c r="AR513" s="81">
        <v>4</v>
      </c>
      <c r="AS513" s="81">
        <v>0</v>
      </c>
      <c r="AT513" s="81">
        <v>0</v>
      </c>
      <c r="AU513" s="81">
        <v>0</v>
      </c>
      <c r="AV513" s="81">
        <v>0</v>
      </c>
      <c r="AW513" s="81" t="s">
        <v>564</v>
      </c>
      <c r="AX513" s="82"/>
      <c r="AY513" s="81">
        <v>190.2</v>
      </c>
      <c r="AZ513" s="81">
        <v>60.6</v>
      </c>
      <c r="BA513" s="81">
        <v>0</v>
      </c>
      <c r="BB513" s="81">
        <v>0</v>
      </c>
      <c r="BC513" s="81">
        <v>0</v>
      </c>
      <c r="BD513" s="81">
        <v>0</v>
      </c>
      <c r="BE513" s="81" t="s">
        <v>564</v>
      </c>
      <c r="BF513" s="82"/>
      <c r="BG513" s="81">
        <v>0</v>
      </c>
      <c r="BH513" s="81">
        <v>0</v>
      </c>
      <c r="BI513" s="81">
        <v>6.6079999999999997</v>
      </c>
      <c r="BJ513" s="81">
        <v>0</v>
      </c>
      <c r="BK513" s="81">
        <v>0</v>
      </c>
      <c r="BL513" s="81">
        <v>0</v>
      </c>
      <c r="BM513" s="82"/>
      <c r="BN513" s="81">
        <v>0</v>
      </c>
      <c r="BO513" s="81">
        <v>0</v>
      </c>
      <c r="BP513" s="81">
        <v>1</v>
      </c>
      <c r="BQ513" s="81">
        <v>0</v>
      </c>
      <c r="BR513" s="81">
        <v>0</v>
      </c>
      <c r="BS513" s="81">
        <v>0</v>
      </c>
      <c r="BT513"/>
      <c r="BU513" s="80">
        <v>6.6079999999999997</v>
      </c>
      <c r="BV513" s="80">
        <v>0</v>
      </c>
      <c r="BW513" s="80">
        <v>0</v>
      </c>
      <c r="BX513" s="80">
        <v>0</v>
      </c>
      <c r="BY513" s="80">
        <v>0</v>
      </c>
      <c r="BZ513" s="80">
        <v>0</v>
      </c>
      <c r="CA513" s="80">
        <v>0</v>
      </c>
      <c r="CB513" s="80">
        <v>0</v>
      </c>
      <c r="CC513" s="80">
        <v>0</v>
      </c>
    </row>
    <row r="514" spans="1:81">
      <c r="A514" s="80" t="s">
        <v>2304</v>
      </c>
      <c r="B514" s="80">
        <v>114</v>
      </c>
      <c r="C514" s="80">
        <v>12</v>
      </c>
      <c r="D514" s="80">
        <v>7</v>
      </c>
      <c r="E514" s="80">
        <v>2015</v>
      </c>
      <c r="F514" s="80" t="s">
        <v>91</v>
      </c>
      <c r="G514" s="80" t="s">
        <v>2292</v>
      </c>
      <c r="H514" s="80" t="s">
        <v>2293</v>
      </c>
      <c r="I514" s="177"/>
      <c r="J514" s="81">
        <v>5.9871262869091897</v>
      </c>
      <c r="K514" s="81">
        <v>0.13078228445188758</v>
      </c>
      <c r="L514" s="81">
        <v>0.88701311705814412</v>
      </c>
      <c r="M514" s="81">
        <v>3.3480755422304811</v>
      </c>
      <c r="N514" s="81">
        <v>4.3217497817995998</v>
      </c>
      <c r="O514" s="81">
        <v>3.657534945845029</v>
      </c>
      <c r="P514" s="81">
        <v>4.0453631827321432</v>
      </c>
      <c r="Q514" s="81">
        <v>0.24507373258865872</v>
      </c>
      <c r="R514" s="81">
        <v>0</v>
      </c>
      <c r="S514" s="81">
        <v>0.34731966326852831</v>
      </c>
      <c r="T514" s="82"/>
      <c r="U514" s="81">
        <v>730605</v>
      </c>
      <c r="V514" s="81">
        <v>56</v>
      </c>
      <c r="W514" s="81">
        <v>19</v>
      </c>
      <c r="X514" s="81">
        <v>532</v>
      </c>
      <c r="Y514" s="81">
        <v>997</v>
      </c>
      <c r="Z514" s="81">
        <v>2125</v>
      </c>
      <c r="AA514" s="81">
        <v>805</v>
      </c>
      <c r="AB514" s="81">
        <v>3373</v>
      </c>
      <c r="AC514" s="81">
        <v>0</v>
      </c>
      <c r="AD514" s="81">
        <v>0.34731966326852831</v>
      </c>
      <c r="AE514" s="82"/>
      <c r="AF514" s="81">
        <v>6368447.5259667365</v>
      </c>
      <c r="AG514" s="81">
        <v>96171.517989908447</v>
      </c>
      <c r="AH514" s="81">
        <v>154281.52919353239</v>
      </c>
      <c r="AI514" s="81">
        <v>3748535.9512135149</v>
      </c>
      <c r="AJ514" s="81">
        <v>5463603.8272852721</v>
      </c>
      <c r="AK514" s="81">
        <v>0</v>
      </c>
      <c r="AL514" s="81">
        <v>0</v>
      </c>
      <c r="AM514" s="81">
        <v>462255.50079716166</v>
      </c>
      <c r="AN514" s="81">
        <v>0</v>
      </c>
      <c r="AO514" s="81">
        <v>0</v>
      </c>
      <c r="AP514" s="82"/>
      <c r="AQ514" s="81">
        <v>45</v>
      </c>
      <c r="AR514" s="81">
        <v>11</v>
      </c>
      <c r="AS514" s="81">
        <v>0</v>
      </c>
      <c r="AT514" s="81">
        <v>0</v>
      </c>
      <c r="AU514" s="81">
        <v>0</v>
      </c>
      <c r="AV514" s="81">
        <v>0</v>
      </c>
      <c r="AW514" s="81" t="s">
        <v>564</v>
      </c>
      <c r="AX514" s="82"/>
      <c r="AY514" s="81">
        <v>225</v>
      </c>
      <c r="AZ514" s="81">
        <v>303.5</v>
      </c>
      <c r="BA514" s="81">
        <v>0</v>
      </c>
      <c r="BB514" s="81">
        <v>0</v>
      </c>
      <c r="BC514" s="81">
        <v>0</v>
      </c>
      <c r="BD514" s="81">
        <v>0</v>
      </c>
      <c r="BE514" s="81" t="s">
        <v>564</v>
      </c>
      <c r="BF514" s="82"/>
      <c r="BG514" s="81">
        <v>0</v>
      </c>
      <c r="BH514" s="81">
        <v>0</v>
      </c>
      <c r="BI514" s="81">
        <v>6.2649999999999997</v>
      </c>
      <c r="BJ514" s="81">
        <v>0</v>
      </c>
      <c r="BK514" s="81">
        <v>0</v>
      </c>
      <c r="BL514" s="81">
        <v>0</v>
      </c>
      <c r="BM514" s="82"/>
      <c r="BN514" s="81">
        <v>0</v>
      </c>
      <c r="BO514" s="81">
        <v>0</v>
      </c>
      <c r="BP514" s="81">
        <v>1</v>
      </c>
      <c r="BQ514" s="81">
        <v>0</v>
      </c>
      <c r="BR514" s="81">
        <v>0</v>
      </c>
      <c r="BS514" s="81">
        <v>0</v>
      </c>
      <c r="BT514"/>
      <c r="BU514" s="80">
        <v>6.2649999999999997</v>
      </c>
      <c r="BV514" s="80">
        <v>0</v>
      </c>
      <c r="BW514" s="80">
        <v>0</v>
      </c>
      <c r="BX514" s="80">
        <v>0</v>
      </c>
      <c r="BY514" s="80">
        <v>0</v>
      </c>
      <c r="BZ514" s="80">
        <v>0</v>
      </c>
      <c r="CA514" s="80">
        <v>0</v>
      </c>
      <c r="CB514" s="80">
        <v>0</v>
      </c>
      <c r="CC514" s="80">
        <v>0</v>
      </c>
    </row>
    <row r="515" spans="1:81">
      <c r="A515" s="80" t="s">
        <v>2305</v>
      </c>
      <c r="B515" s="80">
        <v>115</v>
      </c>
      <c r="C515" s="80">
        <v>13</v>
      </c>
      <c r="D515" s="80">
        <v>7</v>
      </c>
      <c r="E515" s="80">
        <v>2016</v>
      </c>
      <c r="F515" s="80" t="s">
        <v>92</v>
      </c>
      <c r="G515" s="80" t="s">
        <v>2292</v>
      </c>
      <c r="H515" s="80" t="s">
        <v>2293</v>
      </c>
      <c r="I515" s="177"/>
      <c r="J515" s="81">
        <v>6.2843657019284302</v>
      </c>
      <c r="K515" s="81">
        <v>0.13434320284273299</v>
      </c>
      <c r="L515" s="81">
        <v>0.97251543386740247</v>
      </c>
      <c r="M515" s="81">
        <v>2.4460183483747779</v>
      </c>
      <c r="N515" s="81">
        <v>4.0734136942785959</v>
      </c>
      <c r="O515" s="81">
        <v>3.6386242403927058</v>
      </c>
      <c r="P515" s="81">
        <v>3.9404234885232428</v>
      </c>
      <c r="Q515" s="81">
        <v>0.23668792532972666</v>
      </c>
      <c r="R515" s="81">
        <v>0</v>
      </c>
      <c r="S515" s="81">
        <v>0.39917580476841474</v>
      </c>
      <c r="T515" s="82"/>
      <c r="U515" s="81">
        <v>755690</v>
      </c>
      <c r="V515" s="81">
        <v>56</v>
      </c>
      <c r="W515" s="81">
        <v>19</v>
      </c>
      <c r="X515" s="81">
        <v>532</v>
      </c>
      <c r="Y515" s="81">
        <v>1010</v>
      </c>
      <c r="Z515" s="81">
        <v>2140</v>
      </c>
      <c r="AA515" s="81">
        <v>811</v>
      </c>
      <c r="AB515" s="81">
        <v>3351</v>
      </c>
      <c r="AC515" s="81">
        <v>0</v>
      </c>
      <c r="AD515" s="81">
        <v>0.39917580476841469</v>
      </c>
      <c r="AE515" s="82"/>
      <c r="AF515" s="81">
        <v>6978898.921196131</v>
      </c>
      <c r="AG515" s="81">
        <v>94798.779395452613</v>
      </c>
      <c r="AH515" s="81">
        <v>135738.47693120601</v>
      </c>
      <c r="AI515" s="81">
        <v>3338898.2520612059</v>
      </c>
      <c r="AJ515" s="81">
        <v>5156835.9070483046</v>
      </c>
      <c r="AK515" s="81">
        <v>0</v>
      </c>
      <c r="AL515" s="81">
        <v>0</v>
      </c>
      <c r="AM515" s="81">
        <v>459597.27788654348</v>
      </c>
      <c r="AN515" s="81">
        <v>0</v>
      </c>
      <c r="AO515" s="81">
        <v>0</v>
      </c>
      <c r="AP515" s="82"/>
      <c r="AQ515" s="81">
        <v>51</v>
      </c>
      <c r="AR515" s="81">
        <v>12</v>
      </c>
      <c r="AS515" s="81">
        <v>0</v>
      </c>
      <c r="AT515" s="81">
        <v>0</v>
      </c>
      <c r="AU515" s="81">
        <v>0</v>
      </c>
      <c r="AV515" s="81">
        <v>0</v>
      </c>
      <c r="AW515" s="81" t="s">
        <v>564</v>
      </c>
      <c r="AX515" s="82"/>
      <c r="AY515" s="81">
        <v>258.8</v>
      </c>
      <c r="AZ515" s="81">
        <v>313.89999999999998</v>
      </c>
      <c r="BA515" s="81">
        <v>0</v>
      </c>
      <c r="BB515" s="81">
        <v>0</v>
      </c>
      <c r="BC515" s="81">
        <v>0</v>
      </c>
      <c r="BD515" s="81">
        <v>0</v>
      </c>
      <c r="BE515" s="81" t="s">
        <v>564</v>
      </c>
      <c r="BF515" s="82"/>
      <c r="BG515" s="81">
        <v>0</v>
      </c>
      <c r="BH515" s="81">
        <v>0</v>
      </c>
      <c r="BI515" s="81">
        <v>6.1929999999999996</v>
      </c>
      <c r="BJ515" s="81">
        <v>0</v>
      </c>
      <c r="BK515" s="81">
        <v>0</v>
      </c>
      <c r="BL515" s="81">
        <v>0</v>
      </c>
      <c r="BM515" s="82"/>
      <c r="BN515" s="81">
        <v>0</v>
      </c>
      <c r="BO515" s="81">
        <v>0</v>
      </c>
      <c r="BP515" s="81">
        <v>1</v>
      </c>
      <c r="BQ515" s="81">
        <v>0</v>
      </c>
      <c r="BR515" s="81">
        <v>0</v>
      </c>
      <c r="BS515" s="81">
        <v>0</v>
      </c>
      <c r="BT515"/>
      <c r="BU515" s="80">
        <v>6.1929999999999996</v>
      </c>
      <c r="BV515" s="80">
        <v>0</v>
      </c>
      <c r="BW515" s="80">
        <v>0</v>
      </c>
      <c r="BX515" s="80">
        <v>0</v>
      </c>
      <c r="BY515" s="80">
        <v>0</v>
      </c>
      <c r="BZ515" s="80">
        <v>0</v>
      </c>
      <c r="CA515" s="80">
        <v>0</v>
      </c>
      <c r="CB515" s="80">
        <v>0</v>
      </c>
      <c r="CC515" s="80">
        <v>0</v>
      </c>
    </row>
    <row r="516" spans="1:81">
      <c r="A516" s="80" t="s">
        <v>2306</v>
      </c>
      <c r="B516" s="80">
        <v>116</v>
      </c>
      <c r="C516" s="80">
        <v>14</v>
      </c>
      <c r="D516" s="80">
        <v>7</v>
      </c>
      <c r="E516" s="80">
        <v>2017</v>
      </c>
      <c r="F516" s="80" t="s">
        <v>71</v>
      </c>
      <c r="G516" s="80" t="s">
        <v>2292</v>
      </c>
      <c r="H516" s="80" t="s">
        <v>2293</v>
      </c>
      <c r="I516" s="177"/>
      <c r="J516" s="81">
        <v>6.2293885115944247</v>
      </c>
      <c r="K516" s="81">
        <v>0.13808605106235683</v>
      </c>
      <c r="L516" s="81">
        <v>1.0075562689539801</v>
      </c>
      <c r="M516" s="81">
        <v>2.2671714940688923</v>
      </c>
      <c r="N516" s="81">
        <v>4.3525542758540334</v>
      </c>
      <c r="O516" s="81">
        <v>3.6428073483917136</v>
      </c>
      <c r="P516" s="81">
        <v>3.9396020311258022</v>
      </c>
      <c r="Q516" s="81">
        <v>0.22641668413896573</v>
      </c>
      <c r="R516" s="81">
        <v>0</v>
      </c>
      <c r="S516" s="81">
        <v>0.3566884318795468</v>
      </c>
      <c r="T516" s="82"/>
      <c r="U516" s="81">
        <v>791932</v>
      </c>
      <c r="V516" s="81">
        <v>56</v>
      </c>
      <c r="W516" s="81">
        <v>19</v>
      </c>
      <c r="X516" s="81">
        <v>532</v>
      </c>
      <c r="Y516" s="81">
        <v>1017</v>
      </c>
      <c r="Z516" s="81">
        <v>2178</v>
      </c>
      <c r="AA516" s="81">
        <v>816</v>
      </c>
      <c r="AB516" s="81">
        <v>3315</v>
      </c>
      <c r="AC516" s="81">
        <v>0</v>
      </c>
      <c r="AD516" s="81">
        <v>0.3566884318795468</v>
      </c>
      <c r="AE516" s="82"/>
      <c r="AF516" s="81">
        <v>7069904.3292145021</v>
      </c>
      <c r="AG516" s="81">
        <v>99303.389022557429</v>
      </c>
      <c r="AH516" s="81">
        <v>190082.23576147409</v>
      </c>
      <c r="AI516" s="81">
        <v>3275277.5929930038</v>
      </c>
      <c r="AJ516" s="81">
        <v>5544370.1234877398</v>
      </c>
      <c r="AK516" s="81">
        <v>0</v>
      </c>
      <c r="AL516" s="81">
        <v>0</v>
      </c>
      <c r="AM516" s="81">
        <v>455371.21441154741</v>
      </c>
      <c r="AN516" s="81">
        <v>0</v>
      </c>
      <c r="AO516" s="81">
        <v>0</v>
      </c>
      <c r="AP516" s="82"/>
      <c r="AQ516" s="81">
        <v>51</v>
      </c>
      <c r="AR516" s="81">
        <v>12</v>
      </c>
      <c r="AS516" s="81">
        <v>0</v>
      </c>
      <c r="AT516" s="81">
        <v>0</v>
      </c>
      <c r="AU516" s="81">
        <v>0</v>
      </c>
      <c r="AV516" s="81">
        <v>0</v>
      </c>
      <c r="AW516" s="81" t="s">
        <v>564</v>
      </c>
      <c r="AX516" s="82"/>
      <c r="AY516" s="81">
        <v>258.8</v>
      </c>
      <c r="AZ516" s="81">
        <v>313.89999999999998</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2307</v>
      </c>
      <c r="B517" s="80">
        <v>117</v>
      </c>
      <c r="C517" s="80">
        <v>15</v>
      </c>
      <c r="D517" s="80">
        <v>7</v>
      </c>
      <c r="E517" s="80">
        <v>2018</v>
      </c>
      <c r="F517" s="80" t="s">
        <v>93</v>
      </c>
      <c r="G517" s="80" t="s">
        <v>2292</v>
      </c>
      <c r="H517" s="80" t="s">
        <v>2293</v>
      </c>
      <c r="I517" s="177"/>
      <c r="J517" s="81">
        <v>6.9480853042251045</v>
      </c>
      <c r="K517" s="81">
        <v>0.13124964825034685</v>
      </c>
      <c r="L517" s="81">
        <v>0.91364580750999225</v>
      </c>
      <c r="M517" s="81">
        <v>2.4046868801991761</v>
      </c>
      <c r="N517" s="81">
        <v>3.9637403837500012</v>
      </c>
      <c r="O517" s="81">
        <v>3.5267743674954062</v>
      </c>
      <c r="P517" s="81">
        <v>3.9147259529214682</v>
      </c>
      <c r="Q517" s="81">
        <v>0.20604696443084761</v>
      </c>
      <c r="R517" s="81">
        <v>0</v>
      </c>
      <c r="S517" s="81">
        <v>0.39146804154343751</v>
      </c>
      <c r="T517" s="82"/>
      <c r="U517" s="81">
        <v>851854.00000000012</v>
      </c>
      <c r="V517" s="81">
        <v>56</v>
      </c>
      <c r="W517" s="81">
        <v>19</v>
      </c>
      <c r="X517" s="81">
        <v>532</v>
      </c>
      <c r="Y517" s="81">
        <v>1009</v>
      </c>
      <c r="Z517" s="81">
        <v>2149</v>
      </c>
      <c r="AA517" s="81">
        <v>819</v>
      </c>
      <c r="AB517" s="81">
        <v>3251</v>
      </c>
      <c r="AC517" s="81">
        <v>0</v>
      </c>
      <c r="AD517" s="81">
        <v>0.39146804154343751</v>
      </c>
      <c r="AE517" s="82"/>
      <c r="AF517" s="81">
        <v>7957412.1421806812</v>
      </c>
      <c r="AG517" s="81">
        <v>88258.949330085597</v>
      </c>
      <c r="AH517" s="81">
        <v>180223.06763574309</v>
      </c>
      <c r="AI517" s="81">
        <v>3266988.8135045161</v>
      </c>
      <c r="AJ517" s="81">
        <v>5031169.12024651</v>
      </c>
      <c r="AK517" s="81">
        <v>0</v>
      </c>
      <c r="AL517" s="81">
        <v>0</v>
      </c>
      <c r="AM517" s="81">
        <v>447503.76092357037</v>
      </c>
      <c r="AN517" s="81">
        <v>0</v>
      </c>
      <c r="AO517" s="81">
        <v>0</v>
      </c>
      <c r="AP517" s="82"/>
      <c r="AQ517" s="81">
        <v>54</v>
      </c>
      <c r="AR517" s="81">
        <v>12</v>
      </c>
      <c r="AS517" s="81">
        <v>0</v>
      </c>
      <c r="AT517" s="81">
        <v>0</v>
      </c>
      <c r="AU517" s="81">
        <v>0</v>
      </c>
      <c r="AV517" s="81">
        <v>0</v>
      </c>
      <c r="AW517" s="81" t="s">
        <v>564</v>
      </c>
      <c r="AX517" s="82"/>
      <c r="AY517" s="81">
        <v>280.10000000000002</v>
      </c>
      <c r="AZ517" s="81">
        <v>314</v>
      </c>
      <c r="BA517" s="81">
        <v>0</v>
      </c>
      <c r="BB517" s="81">
        <v>0</v>
      </c>
      <c r="BC517" s="81">
        <v>0</v>
      </c>
      <c r="BD517" s="81">
        <v>0</v>
      </c>
      <c r="BE517" s="81" t="s">
        <v>564</v>
      </c>
      <c r="BF517" s="82"/>
      <c r="BG517" s="81">
        <v>0</v>
      </c>
      <c r="BH517" s="81">
        <v>0</v>
      </c>
      <c r="BI517" s="81">
        <v>6.3449999999999998</v>
      </c>
      <c r="BJ517" s="81">
        <v>0</v>
      </c>
      <c r="BK517" s="81">
        <v>0</v>
      </c>
      <c r="BL517" s="81">
        <v>0</v>
      </c>
      <c r="BM517" s="82"/>
      <c r="BN517" s="81">
        <v>0</v>
      </c>
      <c r="BO517" s="81">
        <v>0</v>
      </c>
      <c r="BP517" s="81">
        <v>1</v>
      </c>
      <c r="BQ517" s="81">
        <v>0</v>
      </c>
      <c r="BR517" s="81">
        <v>0</v>
      </c>
      <c r="BS517" s="81">
        <v>0</v>
      </c>
      <c r="BT517"/>
      <c r="BU517" s="80">
        <v>6.3449999999999998</v>
      </c>
      <c r="BV517" s="80">
        <v>0</v>
      </c>
      <c r="BW517" s="80">
        <v>0</v>
      </c>
      <c r="BX517" s="80">
        <v>0</v>
      </c>
      <c r="BY517" s="80">
        <v>0</v>
      </c>
      <c r="BZ517" s="80">
        <v>0</v>
      </c>
      <c r="CA517" s="80">
        <v>0</v>
      </c>
      <c r="CB517" s="80">
        <v>0</v>
      </c>
      <c r="CC517" s="80">
        <v>0</v>
      </c>
    </row>
    <row r="518" spans="1:81">
      <c r="A518" s="80" t="s">
        <v>2308</v>
      </c>
      <c r="B518" s="80">
        <v>118</v>
      </c>
      <c r="C518" s="80">
        <v>16</v>
      </c>
      <c r="D518" s="80">
        <v>7</v>
      </c>
      <c r="E518" s="80">
        <v>2019</v>
      </c>
      <c r="F518" s="80" t="s">
        <v>73</v>
      </c>
      <c r="G518" s="80" t="s">
        <v>2292</v>
      </c>
      <c r="H518" s="80" t="s">
        <v>2293</v>
      </c>
      <c r="I518" s="177"/>
      <c r="J518" s="81">
        <v>6.7925669953752763</v>
      </c>
      <c r="K518" s="81">
        <v>0.12149394019790298</v>
      </c>
      <c r="L518" s="81">
        <v>0.92264758645972622</v>
      </c>
      <c r="M518" s="81">
        <v>2.4074531804491772</v>
      </c>
      <c r="N518" s="81">
        <v>3.8670034184852549</v>
      </c>
      <c r="O518" s="81">
        <v>3.4628797379414409</v>
      </c>
      <c r="P518" s="81">
        <v>3.8720075158191825</v>
      </c>
      <c r="Q518" s="81">
        <v>0.19709787500700854</v>
      </c>
      <c r="R518" s="81">
        <v>0</v>
      </c>
      <c r="S518" s="81">
        <v>0.42405374879918606</v>
      </c>
      <c r="T518" s="82"/>
      <c r="U518" s="81">
        <v>834255</v>
      </c>
      <c r="V518" s="81">
        <v>56</v>
      </c>
      <c r="W518" s="81">
        <v>19</v>
      </c>
      <c r="X518" s="81">
        <v>532</v>
      </c>
      <c r="Y518" s="81">
        <v>1011</v>
      </c>
      <c r="Z518" s="81">
        <v>2168</v>
      </c>
      <c r="AA518" s="81">
        <v>804</v>
      </c>
      <c r="AB518" s="81">
        <v>3194</v>
      </c>
      <c r="AC518" s="81">
        <v>0</v>
      </c>
      <c r="AD518" s="81">
        <v>0.42405374879918611</v>
      </c>
      <c r="AE518" s="82"/>
      <c r="AF518" s="81">
        <v>8231228.0422620513</v>
      </c>
      <c r="AG518" s="81">
        <v>85460.723726266049</v>
      </c>
      <c r="AH518" s="81">
        <v>189190.8579558334</v>
      </c>
      <c r="AI518" s="81">
        <v>3490251.0182360811</v>
      </c>
      <c r="AJ518" s="81">
        <v>5147056.3141391836</v>
      </c>
      <c r="AK518" s="81">
        <v>0</v>
      </c>
      <c r="AL518" s="81">
        <v>0</v>
      </c>
      <c r="AM518" s="81">
        <v>434998.75558087329</v>
      </c>
      <c r="AN518" s="81">
        <v>0</v>
      </c>
      <c r="AO518" s="81">
        <v>0</v>
      </c>
      <c r="AP518" s="82"/>
      <c r="AQ518" s="81">
        <v>55</v>
      </c>
      <c r="AR518" s="81">
        <v>13</v>
      </c>
      <c r="AS518" s="81">
        <v>0</v>
      </c>
      <c r="AT518" s="81">
        <v>0</v>
      </c>
      <c r="AU518" s="81">
        <v>0</v>
      </c>
      <c r="AV518" s="81">
        <v>0</v>
      </c>
      <c r="AW518" s="81" t="s">
        <v>564</v>
      </c>
      <c r="AX518" s="82"/>
      <c r="AY518" s="81">
        <v>285.10000000000002</v>
      </c>
      <c r="AZ518" s="81">
        <v>330.39999999999992</v>
      </c>
      <c r="BA518" s="81">
        <v>0</v>
      </c>
      <c r="BB518" s="81">
        <v>0</v>
      </c>
      <c r="BC518" s="81">
        <v>0</v>
      </c>
      <c r="BD518" s="81">
        <v>0</v>
      </c>
      <c r="BE518" s="81" t="s">
        <v>564</v>
      </c>
      <c r="BF518" s="82"/>
      <c r="BG518" s="81">
        <v>0</v>
      </c>
      <c r="BH518" s="81">
        <v>0</v>
      </c>
      <c r="BI518" s="81">
        <v>6.2709999999999999</v>
      </c>
      <c r="BJ518" s="81">
        <v>0</v>
      </c>
      <c r="BK518" s="81">
        <v>0</v>
      </c>
      <c r="BL518" s="81">
        <v>0</v>
      </c>
      <c r="BM518" s="82"/>
      <c r="BN518" s="81">
        <v>0</v>
      </c>
      <c r="BO518" s="81">
        <v>0</v>
      </c>
      <c r="BP518" s="81">
        <v>1</v>
      </c>
      <c r="BQ518" s="81">
        <v>0</v>
      </c>
      <c r="BR518" s="81">
        <v>0</v>
      </c>
      <c r="BS518" s="81">
        <v>0</v>
      </c>
      <c r="BT518"/>
      <c r="BU518" s="80">
        <v>6.2709999999999999</v>
      </c>
      <c r="BV518" s="80">
        <v>0</v>
      </c>
      <c r="BW518" s="80">
        <v>0</v>
      </c>
      <c r="BX518" s="80">
        <v>0</v>
      </c>
      <c r="BY518" s="80">
        <v>0</v>
      </c>
      <c r="BZ518" s="80">
        <v>0</v>
      </c>
      <c r="CA518" s="80">
        <v>0</v>
      </c>
      <c r="CB518" s="80">
        <v>0</v>
      </c>
      <c r="CC518" s="80">
        <v>0</v>
      </c>
    </row>
    <row r="519" spans="1:81">
      <c r="A519" s="80" t="s">
        <v>2309</v>
      </c>
      <c r="B519" s="80">
        <v>119</v>
      </c>
      <c r="C519" s="80">
        <v>17</v>
      </c>
      <c r="D519" s="80">
        <v>7</v>
      </c>
      <c r="E519" s="80">
        <v>2020</v>
      </c>
      <c r="F519" s="80" t="s">
        <v>218</v>
      </c>
      <c r="G519" s="80" t="s">
        <v>2292</v>
      </c>
      <c r="H519" s="80" t="s">
        <v>2293</v>
      </c>
      <c r="I519" s="177"/>
      <c r="J519" s="81">
        <v>5.0213598920202829</v>
      </c>
      <c r="K519" s="81">
        <v>0.10721912855168021</v>
      </c>
      <c r="L519" s="81">
        <v>1.1117356073746081</v>
      </c>
      <c r="M519" s="81">
        <v>2.381537677665047</v>
      </c>
      <c r="N519" s="81">
        <v>3.5102440476050205</v>
      </c>
      <c r="O519" s="81">
        <v>3.0521652936145891</v>
      </c>
      <c r="P519" s="81">
        <v>3.6524508864602327</v>
      </c>
      <c r="Q519" s="81">
        <v>0.18880007370913815</v>
      </c>
      <c r="R519" s="81">
        <v>0</v>
      </c>
      <c r="S519" s="81">
        <v>0.34835879075566339</v>
      </c>
      <c r="T519" s="82"/>
      <c r="U519" s="81">
        <v>651066</v>
      </c>
      <c r="V519" s="81">
        <v>49</v>
      </c>
      <c r="W519" s="81">
        <v>28</v>
      </c>
      <c r="X519" s="81">
        <v>630</v>
      </c>
      <c r="Y519" s="81">
        <v>1029</v>
      </c>
      <c r="Z519" s="81">
        <v>2181</v>
      </c>
      <c r="AA519" s="81">
        <v>824</v>
      </c>
      <c r="AB519" s="81">
        <v>3202</v>
      </c>
      <c r="AC519" s="81">
        <v>0</v>
      </c>
      <c r="AD519" s="81">
        <v>0.34835879075566339</v>
      </c>
      <c r="AE519" s="82"/>
      <c r="AF519" s="81">
        <v>6100180.2933541751</v>
      </c>
      <c r="AG519" s="81">
        <v>73366.002071486393</v>
      </c>
      <c r="AH519" s="81">
        <v>229703.35497511487</v>
      </c>
      <c r="AI519" s="81">
        <v>3536293.572212412</v>
      </c>
      <c r="AJ519" s="81">
        <v>4976479.6780249337</v>
      </c>
      <c r="AK519" s="81"/>
      <c r="AL519" s="81"/>
      <c r="AM519" s="81">
        <v>417896.5749619886</v>
      </c>
      <c r="AN519" s="81"/>
      <c r="AO519" s="81"/>
      <c r="AP519" s="82"/>
      <c r="AQ519" s="81">
        <v>56</v>
      </c>
      <c r="AR519" s="81">
        <v>14</v>
      </c>
      <c r="AS519" s="81">
        <v>0</v>
      </c>
      <c r="AT519" s="81">
        <v>0</v>
      </c>
      <c r="AU519" s="81">
        <v>0</v>
      </c>
      <c r="AV519" s="81">
        <v>0</v>
      </c>
      <c r="AW519" s="81">
        <v>0</v>
      </c>
      <c r="AX519" s="82"/>
      <c r="AY519" s="81">
        <v>290.60000000000002</v>
      </c>
      <c r="AZ519" s="81">
        <v>379.9</v>
      </c>
      <c r="BA519" s="81">
        <v>0</v>
      </c>
      <c r="BB519" s="81">
        <v>0</v>
      </c>
      <c r="BC519" s="81">
        <v>0</v>
      </c>
      <c r="BD519" s="81">
        <v>0</v>
      </c>
      <c r="BE519" s="81">
        <v>0</v>
      </c>
      <c r="BF519" s="82"/>
      <c r="BG519" s="81">
        <v>0</v>
      </c>
      <c r="BH519" s="81">
        <v>0</v>
      </c>
      <c r="BI519" s="81">
        <v>5.9950000000000001</v>
      </c>
      <c r="BJ519" s="81">
        <v>0</v>
      </c>
      <c r="BK519" s="81">
        <v>0</v>
      </c>
      <c r="BL519" s="81">
        <v>0</v>
      </c>
      <c r="BM519" s="82"/>
      <c r="BN519" s="81">
        <v>0</v>
      </c>
      <c r="BO519" s="81">
        <v>0</v>
      </c>
      <c r="BP519" s="81">
        <v>1</v>
      </c>
      <c r="BQ519" s="81">
        <v>0</v>
      </c>
      <c r="BR519" s="81">
        <v>0</v>
      </c>
      <c r="BS519" s="81">
        <v>0</v>
      </c>
      <c r="BT519"/>
      <c r="BU519" s="80">
        <v>5.9950000000000001</v>
      </c>
      <c r="BV519" s="80">
        <v>0</v>
      </c>
      <c r="BW519" s="80">
        <v>0</v>
      </c>
      <c r="BX519" s="80">
        <v>0</v>
      </c>
      <c r="BY519" s="80">
        <v>0</v>
      </c>
      <c r="BZ519" s="80">
        <v>0</v>
      </c>
      <c r="CA519" s="80">
        <v>0</v>
      </c>
      <c r="CB519" s="80">
        <v>0</v>
      </c>
      <c r="CC519" s="80">
        <v>0</v>
      </c>
    </row>
    <row r="520" spans="1:81">
      <c r="A520" s="80" t="s">
        <v>2310</v>
      </c>
      <c r="B520" s="80">
        <v>119</v>
      </c>
      <c r="C520" s="80">
        <v>18</v>
      </c>
      <c r="D520" s="80">
        <v>7</v>
      </c>
      <c r="E520" s="80">
        <v>2021</v>
      </c>
      <c r="F520" s="80" t="s">
        <v>75</v>
      </c>
      <c r="G520" s="174" t="s">
        <v>2292</v>
      </c>
      <c r="H520" s="80" t="s">
        <v>2293</v>
      </c>
      <c r="I520" s="177"/>
      <c r="J520" s="81">
        <v>5.6919983376273731</v>
      </c>
      <c r="K520" s="81">
        <v>0.11742225469205692</v>
      </c>
      <c r="L520" s="81">
        <v>0.91551848771316602</v>
      </c>
      <c r="M520" s="81">
        <v>2.5983567133610346</v>
      </c>
      <c r="N520" s="81">
        <v>3.733795751266122</v>
      </c>
      <c r="O520" s="81">
        <v>2.9750456508859671</v>
      </c>
      <c r="P520" s="81">
        <v>3.7498658272190077</v>
      </c>
      <c r="Q520" s="81">
        <v>0.18730656874536772</v>
      </c>
      <c r="R520" s="81">
        <v>0</v>
      </c>
      <c r="S520" s="81">
        <v>0.40218140630079008</v>
      </c>
      <c r="T520" s="82"/>
      <c r="U520" s="81">
        <v>765471</v>
      </c>
      <c r="V520" s="81">
        <v>49</v>
      </c>
      <c r="W520" s="81">
        <v>28</v>
      </c>
      <c r="X520" s="81">
        <v>630</v>
      </c>
      <c r="Y520" s="81">
        <v>1027</v>
      </c>
      <c r="Z520" s="81">
        <v>2189</v>
      </c>
      <c r="AA520" s="81">
        <v>825</v>
      </c>
      <c r="AB520" s="81">
        <v>3139</v>
      </c>
      <c r="AC520" s="81">
        <v>0</v>
      </c>
      <c r="AD520" s="81">
        <v>0.40218140630079008</v>
      </c>
      <c r="AE520" s="82"/>
      <c r="AF520" s="81">
        <v>7000670.76478907</v>
      </c>
      <c r="AG520" s="81">
        <v>78560.79501334927</v>
      </c>
      <c r="AH520" s="81">
        <v>183419.82763775825</v>
      </c>
      <c r="AI520" s="81">
        <v>3895667.6621473157</v>
      </c>
      <c r="AJ520" s="81">
        <v>5013807.4066985259</v>
      </c>
      <c r="AK520" s="81">
        <v>0</v>
      </c>
      <c r="AL520" s="81">
        <v>0</v>
      </c>
      <c r="AM520" s="81">
        <v>412037.34382869338</v>
      </c>
      <c r="AN520" s="81">
        <v>0</v>
      </c>
      <c r="AO520" s="81">
        <v>0</v>
      </c>
      <c r="AP520" s="82"/>
      <c r="AQ520" s="81">
        <v>59</v>
      </c>
      <c r="AR520" s="81">
        <v>15</v>
      </c>
      <c r="AS520" s="81">
        <v>0</v>
      </c>
      <c r="AT520" s="81">
        <v>0</v>
      </c>
      <c r="AU520" s="81">
        <v>0</v>
      </c>
      <c r="AV520" s="81">
        <v>0</v>
      </c>
      <c r="AW520" s="81"/>
      <c r="AX520" s="82"/>
      <c r="AY520" s="81">
        <v>302.60000000000002</v>
      </c>
      <c r="AZ520" s="81">
        <v>429.4</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2311</v>
      </c>
      <c r="B521" s="80">
        <v>119</v>
      </c>
      <c r="C521" s="80">
        <v>19</v>
      </c>
      <c r="D521" s="80">
        <v>7</v>
      </c>
      <c r="E521" s="80">
        <v>2022</v>
      </c>
      <c r="F521" s="80" t="s">
        <v>568</v>
      </c>
      <c r="G521" s="174" t="s">
        <v>2292</v>
      </c>
      <c r="H521" s="80" t="s">
        <v>2293</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63</v>
      </c>
      <c r="AR521" s="81">
        <v>15</v>
      </c>
      <c r="AS521" s="81">
        <v>0</v>
      </c>
      <c r="AT521" s="81">
        <v>0</v>
      </c>
      <c r="AU521" s="81">
        <v>0</v>
      </c>
      <c r="AV521" s="81">
        <v>0</v>
      </c>
      <c r="AW521" s="81"/>
      <c r="AX521" s="82"/>
      <c r="AY521" s="81">
        <v>329.4</v>
      </c>
      <c r="AZ521" s="81">
        <v>429.4</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2312</v>
      </c>
      <c r="B522" s="80">
        <v>460</v>
      </c>
      <c r="C522" s="80">
        <v>1</v>
      </c>
      <c r="D522" s="80">
        <v>28</v>
      </c>
      <c r="E522" s="80">
        <v>1990</v>
      </c>
      <c r="F522" s="80" t="s">
        <v>562</v>
      </c>
      <c r="G522" s="80" t="s">
        <v>2313</v>
      </c>
      <c r="H522" s="80" t="s">
        <v>2314</v>
      </c>
      <c r="I522" s="177"/>
      <c r="J522" s="81">
        <v>6.8619440437137156</v>
      </c>
      <c r="K522" s="81">
        <v>1.4785937195531407</v>
      </c>
      <c r="L522" s="81">
        <v>7.1994616746625626</v>
      </c>
      <c r="M522" s="81">
        <v>2.8563747036380436</v>
      </c>
      <c r="N522" s="81">
        <v>6.4797800041643221</v>
      </c>
      <c r="O522" s="81">
        <v>2.9320829394087013</v>
      </c>
      <c r="P522" s="81">
        <v>5.4239696443501071</v>
      </c>
      <c r="Q522" s="81">
        <v>0.3360924654627514</v>
      </c>
      <c r="R522" s="81">
        <v>0</v>
      </c>
      <c r="S522" s="81">
        <v>0.32913484636427454</v>
      </c>
      <c r="T522" s="82"/>
      <c r="U522" s="81">
        <v>123309</v>
      </c>
      <c r="V522" s="81">
        <v>274</v>
      </c>
      <c r="W522" s="81">
        <v>66</v>
      </c>
      <c r="X522" s="81">
        <v>877</v>
      </c>
      <c r="Y522" s="81">
        <v>1761</v>
      </c>
      <c r="Z522" s="81">
        <v>1206</v>
      </c>
      <c r="AA522" s="81">
        <v>1317</v>
      </c>
      <c r="AB522" s="81">
        <v>5457</v>
      </c>
      <c r="AC522" s="81">
        <v>0</v>
      </c>
      <c r="AD522" s="81">
        <v>0.32913484636427454</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2315</v>
      </c>
      <c r="B523" s="80">
        <v>461</v>
      </c>
      <c r="C523" s="80">
        <v>2</v>
      </c>
      <c r="D523" s="80">
        <v>28</v>
      </c>
      <c r="E523" s="80">
        <v>2005</v>
      </c>
      <c r="F523" s="80" t="s">
        <v>565</v>
      </c>
      <c r="G523" s="80" t="s">
        <v>2313</v>
      </c>
      <c r="H523" s="80" t="s">
        <v>2314</v>
      </c>
      <c r="I523" s="177"/>
      <c r="J523" s="81">
        <v>10.051651056072924</v>
      </c>
      <c r="K523" s="81">
        <v>0.9617070465946953</v>
      </c>
      <c r="L523" s="81">
        <v>8.2967252275947505</v>
      </c>
      <c r="M523" s="81">
        <v>4.5361965057540221</v>
      </c>
      <c r="N523" s="81">
        <v>7.7695720951026681</v>
      </c>
      <c r="O523" s="81">
        <v>3.9624674532927999</v>
      </c>
      <c r="P523" s="81">
        <v>5.4812432237573008</v>
      </c>
      <c r="Q523" s="81">
        <v>0.25009333828318547</v>
      </c>
      <c r="R523" s="81">
        <v>0</v>
      </c>
      <c r="S523" s="81">
        <v>0</v>
      </c>
      <c r="T523" s="82"/>
      <c r="U523" s="81">
        <v>240619</v>
      </c>
      <c r="V523" s="81">
        <v>193</v>
      </c>
      <c r="W523" s="81">
        <v>83</v>
      </c>
      <c r="X523" s="81">
        <v>650</v>
      </c>
      <c r="Y523" s="81">
        <v>1622</v>
      </c>
      <c r="Z523" s="81">
        <v>1886</v>
      </c>
      <c r="AA523" s="81">
        <v>1090</v>
      </c>
      <c r="AB523" s="81">
        <v>4245</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2316</v>
      </c>
      <c r="B524" s="80">
        <v>462</v>
      </c>
      <c r="C524" s="80">
        <v>3</v>
      </c>
      <c r="D524" s="80">
        <v>28</v>
      </c>
      <c r="E524" s="80">
        <v>2006</v>
      </c>
      <c r="F524" s="80" t="s">
        <v>566</v>
      </c>
      <c r="G524" s="80" t="s">
        <v>2313</v>
      </c>
      <c r="H524" s="80" t="s">
        <v>2314</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2317</v>
      </c>
      <c r="B525" s="80">
        <v>463</v>
      </c>
      <c r="C525" s="80">
        <v>4</v>
      </c>
      <c r="D525" s="80">
        <v>28</v>
      </c>
      <c r="E525" s="80">
        <v>2007</v>
      </c>
      <c r="F525" s="80" t="s">
        <v>567</v>
      </c>
      <c r="G525" s="80" t="s">
        <v>2313</v>
      </c>
      <c r="H525" s="80" t="s">
        <v>2314</v>
      </c>
      <c r="I525" s="177"/>
      <c r="J525" s="81">
        <v>11.508806925837341</v>
      </c>
      <c r="K525" s="81">
        <v>0.64358255483737559</v>
      </c>
      <c r="L525" s="81">
        <v>12.327725164272934</v>
      </c>
      <c r="M525" s="81">
        <v>5.1061918806125295</v>
      </c>
      <c r="N525" s="81">
        <v>7.0493679436777725</v>
      </c>
      <c r="O525" s="81">
        <v>3.7045923692930867</v>
      </c>
      <c r="P525" s="81">
        <v>4.994158379359253</v>
      </c>
      <c r="Q525" s="81">
        <v>0.25099518432556278</v>
      </c>
      <c r="R525" s="81">
        <v>0</v>
      </c>
      <c r="S525" s="81">
        <v>0</v>
      </c>
      <c r="T525" s="82"/>
      <c r="U525" s="81">
        <v>318667</v>
      </c>
      <c r="V525" s="81">
        <v>164</v>
      </c>
      <c r="W525" s="81">
        <v>117</v>
      </c>
      <c r="X525" s="81">
        <v>824</v>
      </c>
      <c r="Y525" s="81">
        <v>1599</v>
      </c>
      <c r="Z525" s="81">
        <v>1833</v>
      </c>
      <c r="AA525" s="81">
        <v>978</v>
      </c>
      <c r="AB525" s="81">
        <v>4035</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2318</v>
      </c>
      <c r="B526" s="80">
        <v>464</v>
      </c>
      <c r="C526" s="80">
        <v>5</v>
      </c>
      <c r="D526" s="80">
        <v>28</v>
      </c>
      <c r="E526" s="80">
        <v>2008</v>
      </c>
      <c r="F526" s="80" t="s">
        <v>84</v>
      </c>
      <c r="G526" s="80" t="s">
        <v>2313</v>
      </c>
      <c r="H526" s="80" t="s">
        <v>2314</v>
      </c>
      <c r="I526" s="177"/>
      <c r="J526" s="81">
        <v>12.417180557884564</v>
      </c>
      <c r="K526" s="81">
        <v>0.51222601332923334</v>
      </c>
      <c r="L526" s="81">
        <v>9.999103432620851</v>
      </c>
      <c r="M526" s="81">
        <v>5.2680203296556316</v>
      </c>
      <c r="N526" s="81">
        <v>7.5888280654356075</v>
      </c>
      <c r="O526" s="81">
        <v>3.5750715159122781</v>
      </c>
      <c r="P526" s="81">
        <v>4.7538354340226068</v>
      </c>
      <c r="Q526" s="81">
        <v>0.24271474468035639</v>
      </c>
      <c r="R526" s="81">
        <v>0</v>
      </c>
      <c r="S526" s="81">
        <v>0</v>
      </c>
      <c r="T526" s="82"/>
      <c r="U526" s="81">
        <v>382043</v>
      </c>
      <c r="V526" s="81">
        <v>164</v>
      </c>
      <c r="W526" s="81">
        <v>117</v>
      </c>
      <c r="X526" s="81">
        <v>824</v>
      </c>
      <c r="Y526" s="81">
        <v>1683</v>
      </c>
      <c r="Z526" s="81">
        <v>1831</v>
      </c>
      <c r="AA526" s="81">
        <v>932</v>
      </c>
      <c r="AB526" s="81">
        <v>3966</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2319</v>
      </c>
      <c r="B527" s="80">
        <v>465</v>
      </c>
      <c r="C527" s="80">
        <v>6</v>
      </c>
      <c r="D527" s="80">
        <v>28</v>
      </c>
      <c r="E527" s="80">
        <v>2009</v>
      </c>
      <c r="F527" s="80" t="s">
        <v>85</v>
      </c>
      <c r="G527" s="80" t="s">
        <v>2313</v>
      </c>
      <c r="H527" s="80" t="s">
        <v>2314</v>
      </c>
      <c r="I527" s="177"/>
      <c r="J527" s="81">
        <v>11.902366176374979</v>
      </c>
      <c r="K527" s="81">
        <v>0.36282438518452159</v>
      </c>
      <c r="L527" s="81">
        <v>8.4774276223703531</v>
      </c>
      <c r="M527" s="81">
        <v>4.6697848448604384</v>
      </c>
      <c r="N527" s="81">
        <v>6.6759241604273534</v>
      </c>
      <c r="O527" s="81">
        <v>3.6259375663345095</v>
      </c>
      <c r="P527" s="81">
        <v>4.4517373630275596</v>
      </c>
      <c r="Q527" s="81">
        <v>0.22800432925943803</v>
      </c>
      <c r="R527" s="81">
        <v>0</v>
      </c>
      <c r="S527" s="81">
        <v>0</v>
      </c>
      <c r="T527" s="82"/>
      <c r="U527" s="81">
        <v>282392</v>
      </c>
      <c r="V527" s="81">
        <v>119</v>
      </c>
      <c r="W527" s="81">
        <v>148</v>
      </c>
      <c r="X527" s="81">
        <v>799</v>
      </c>
      <c r="Y527" s="81">
        <v>1695</v>
      </c>
      <c r="Z527" s="81">
        <v>1833</v>
      </c>
      <c r="AA527" s="81">
        <v>896</v>
      </c>
      <c r="AB527" s="81">
        <v>3911</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2320</v>
      </c>
      <c r="B528" s="80">
        <v>466</v>
      </c>
      <c r="C528" s="80">
        <v>7</v>
      </c>
      <c r="D528" s="80">
        <v>28</v>
      </c>
      <c r="E528" s="80">
        <v>2010</v>
      </c>
      <c r="F528" s="80" t="s">
        <v>86</v>
      </c>
      <c r="G528" s="80" t="s">
        <v>2313</v>
      </c>
      <c r="H528" s="80" t="s">
        <v>2314</v>
      </c>
      <c r="I528" s="177"/>
      <c r="J528" s="81">
        <v>14.28687822522841</v>
      </c>
      <c r="K528" s="81">
        <v>0.45112168920262774</v>
      </c>
      <c r="L528" s="81">
        <v>7.8530516216678441</v>
      </c>
      <c r="M528" s="81">
        <v>5.3407852750532134</v>
      </c>
      <c r="N528" s="81">
        <v>8.0904355893084077</v>
      </c>
      <c r="O528" s="81">
        <v>3.5461586765852124</v>
      </c>
      <c r="P528" s="81">
        <v>4.5097083945731544</v>
      </c>
      <c r="Q528" s="81">
        <v>0.23387385564345345</v>
      </c>
      <c r="R528" s="81">
        <v>0</v>
      </c>
      <c r="S528" s="81">
        <v>0</v>
      </c>
      <c r="T528" s="82"/>
      <c r="U528" s="81">
        <v>360689</v>
      </c>
      <c r="V528" s="81">
        <v>119</v>
      </c>
      <c r="W528" s="81">
        <v>148</v>
      </c>
      <c r="X528" s="81">
        <v>799</v>
      </c>
      <c r="Y528" s="81">
        <v>1690</v>
      </c>
      <c r="Z528" s="81">
        <v>1801</v>
      </c>
      <c r="AA528" s="81">
        <v>885</v>
      </c>
      <c r="AB528" s="81">
        <v>3844</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2321</v>
      </c>
      <c r="B529" s="80">
        <v>467</v>
      </c>
      <c r="C529" s="80">
        <v>8</v>
      </c>
      <c r="D529" s="80">
        <v>28</v>
      </c>
      <c r="E529" s="80">
        <v>2011</v>
      </c>
      <c r="F529" s="80" t="s">
        <v>87</v>
      </c>
      <c r="G529" s="80" t="s">
        <v>2313</v>
      </c>
      <c r="H529" s="80" t="s">
        <v>2314</v>
      </c>
      <c r="I529" s="177"/>
      <c r="J529" s="81">
        <v>15.678259733451045</v>
      </c>
      <c r="K529" s="81">
        <v>0.59937602245328203</v>
      </c>
      <c r="L529" s="81">
        <v>7.6773214887960837</v>
      </c>
      <c r="M529" s="81">
        <v>4.8946016152011511</v>
      </c>
      <c r="N529" s="81">
        <v>7.6235684447921885</v>
      </c>
      <c r="O529" s="81">
        <v>3.5054447722487478</v>
      </c>
      <c r="P529" s="81">
        <v>4.2804157232075797</v>
      </c>
      <c r="Q529" s="81">
        <v>0.26478278540433392</v>
      </c>
      <c r="R529" s="81">
        <v>0</v>
      </c>
      <c r="S529" s="81">
        <v>0</v>
      </c>
      <c r="T529" s="82"/>
      <c r="U529" s="81">
        <v>416825</v>
      </c>
      <c r="V529" s="81">
        <v>119</v>
      </c>
      <c r="W529" s="81">
        <v>148</v>
      </c>
      <c r="X529" s="81">
        <v>799</v>
      </c>
      <c r="Y529" s="81">
        <v>1676</v>
      </c>
      <c r="Z529" s="81">
        <v>1819</v>
      </c>
      <c r="AA529" s="81">
        <v>865</v>
      </c>
      <c r="AB529" s="81">
        <v>3773</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2322</v>
      </c>
      <c r="B530" s="80">
        <v>468</v>
      </c>
      <c r="C530" s="80">
        <v>9</v>
      </c>
      <c r="D530" s="80">
        <v>28</v>
      </c>
      <c r="E530" s="80">
        <v>2012</v>
      </c>
      <c r="F530" s="80" t="s">
        <v>88</v>
      </c>
      <c r="G530" s="80" t="s">
        <v>2313</v>
      </c>
      <c r="H530" s="80" t="s">
        <v>2314</v>
      </c>
      <c r="I530" s="177"/>
      <c r="J530" s="81">
        <v>14.241992811390132</v>
      </c>
      <c r="K530" s="81">
        <v>0.57908150839726624</v>
      </c>
      <c r="L530" s="81">
        <v>7.5122377153581663</v>
      </c>
      <c r="M530" s="81">
        <v>4.9231890210029565</v>
      </c>
      <c r="N530" s="81">
        <v>8.2117362832881344</v>
      </c>
      <c r="O530" s="81">
        <v>3.4453563916843915</v>
      </c>
      <c r="P530" s="81">
        <v>4.2500269469759804</v>
      </c>
      <c r="Q530" s="81">
        <v>0.28585023802487514</v>
      </c>
      <c r="R530" s="81">
        <v>0</v>
      </c>
      <c r="S530" s="81">
        <v>0</v>
      </c>
      <c r="T530" s="82"/>
      <c r="U530" s="81">
        <v>380695</v>
      </c>
      <c r="V530" s="81">
        <v>119</v>
      </c>
      <c r="W530" s="81">
        <v>148</v>
      </c>
      <c r="X530" s="81">
        <v>799</v>
      </c>
      <c r="Y530" s="81">
        <v>1695</v>
      </c>
      <c r="Z530" s="81">
        <v>1802</v>
      </c>
      <c r="AA530" s="81">
        <v>854</v>
      </c>
      <c r="AB530" s="81">
        <v>3749</v>
      </c>
      <c r="AC530" s="81">
        <v>0</v>
      </c>
      <c r="AD530" s="81">
        <v>0</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2323</v>
      </c>
      <c r="B531" s="80">
        <v>469</v>
      </c>
      <c r="C531" s="80">
        <v>10</v>
      </c>
      <c r="D531" s="80">
        <v>28</v>
      </c>
      <c r="E531" s="80">
        <v>2013</v>
      </c>
      <c r="F531" s="80" t="s">
        <v>89</v>
      </c>
      <c r="G531" s="80" t="s">
        <v>2313</v>
      </c>
      <c r="H531" s="80" t="s">
        <v>2314</v>
      </c>
      <c r="I531" s="177"/>
      <c r="J531" s="81">
        <v>13.867993109506024</v>
      </c>
      <c r="K531" s="81">
        <v>0.38260253666373045</v>
      </c>
      <c r="L531" s="81">
        <v>7.4274697938404488</v>
      </c>
      <c r="M531" s="81">
        <v>4.7603058407575505</v>
      </c>
      <c r="N531" s="81">
        <v>8.4506351200147964</v>
      </c>
      <c r="O531" s="81">
        <v>3.3090836665148582</v>
      </c>
      <c r="P531" s="81">
        <v>4.2060962271084845</v>
      </c>
      <c r="Q531" s="81">
        <v>0.28714627242164897</v>
      </c>
      <c r="R531" s="81">
        <v>0</v>
      </c>
      <c r="S531" s="81">
        <v>0</v>
      </c>
      <c r="T531" s="82"/>
      <c r="U531" s="81">
        <v>414680</v>
      </c>
      <c r="V531" s="81">
        <v>119</v>
      </c>
      <c r="W531" s="81">
        <v>148</v>
      </c>
      <c r="X531" s="81">
        <v>799</v>
      </c>
      <c r="Y531" s="81">
        <v>1695</v>
      </c>
      <c r="Z531" s="81">
        <v>1808</v>
      </c>
      <c r="AA531" s="81">
        <v>842</v>
      </c>
      <c r="AB531" s="81">
        <v>3712</v>
      </c>
      <c r="AC531" s="81">
        <v>0</v>
      </c>
      <c r="AD531" s="81">
        <v>0</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2324</v>
      </c>
      <c r="B532" s="80">
        <v>470</v>
      </c>
      <c r="C532" s="80">
        <v>11</v>
      </c>
      <c r="D532" s="80">
        <v>28</v>
      </c>
      <c r="E532" s="80">
        <v>2014</v>
      </c>
      <c r="F532" s="80" t="s">
        <v>90</v>
      </c>
      <c r="G532" s="80" t="s">
        <v>2313</v>
      </c>
      <c r="H532" s="80" t="s">
        <v>2314</v>
      </c>
      <c r="I532" s="177"/>
      <c r="J532" s="81">
        <v>16.745443543343239</v>
      </c>
      <c r="K532" s="81">
        <v>0.2589898252310498</v>
      </c>
      <c r="L532" s="81">
        <v>4.3929773498642977</v>
      </c>
      <c r="M532" s="81">
        <v>4.4411581388519981</v>
      </c>
      <c r="N532" s="81">
        <v>8.0058853905076681</v>
      </c>
      <c r="O532" s="81">
        <v>3.1992459797654038</v>
      </c>
      <c r="P532" s="81">
        <v>4.0622681055307259</v>
      </c>
      <c r="Q532" s="81">
        <v>0.27075381514594421</v>
      </c>
      <c r="R532" s="81">
        <v>0</v>
      </c>
      <c r="S532" s="81">
        <v>0</v>
      </c>
      <c r="T532" s="82"/>
      <c r="U532" s="81">
        <v>486642</v>
      </c>
      <c r="V532" s="81">
        <v>81</v>
      </c>
      <c r="W532" s="81">
        <v>105</v>
      </c>
      <c r="X532" s="81">
        <v>752</v>
      </c>
      <c r="Y532" s="81">
        <v>1681</v>
      </c>
      <c r="Z532" s="81">
        <v>1841</v>
      </c>
      <c r="AA532" s="81">
        <v>809</v>
      </c>
      <c r="AB532" s="81">
        <v>3648</v>
      </c>
      <c r="AC532" s="81">
        <v>0</v>
      </c>
      <c r="AD532" s="81">
        <v>0</v>
      </c>
      <c r="AE532" s="82"/>
      <c r="AF532" s="81">
        <v>5173781.8009301862</v>
      </c>
      <c r="AG532" s="81">
        <v>189266.36217246167</v>
      </c>
      <c r="AH532" s="81">
        <v>792866.906272216</v>
      </c>
      <c r="AI532" s="81">
        <v>4508548.5316001037</v>
      </c>
      <c r="AJ532" s="81">
        <v>9213994.9845528752</v>
      </c>
      <c r="AK532" s="81">
        <v>0</v>
      </c>
      <c r="AL532" s="81">
        <v>0</v>
      </c>
      <c r="AM532" s="81">
        <v>500815.88715179841</v>
      </c>
      <c r="AN532" s="81">
        <v>0</v>
      </c>
      <c r="AO532" s="81">
        <v>0</v>
      </c>
      <c r="AP532" s="82"/>
      <c r="AQ532" s="81">
        <v>14</v>
      </c>
      <c r="AR532" s="81">
        <v>9</v>
      </c>
      <c r="AS532" s="81">
        <v>0</v>
      </c>
      <c r="AT532" s="81">
        <v>0</v>
      </c>
      <c r="AU532" s="81">
        <v>0</v>
      </c>
      <c r="AV532" s="81">
        <v>0</v>
      </c>
      <c r="AW532" s="81" t="s">
        <v>564</v>
      </c>
      <c r="AX532" s="82"/>
      <c r="AY532" s="81">
        <v>60.6</v>
      </c>
      <c r="AZ532" s="81">
        <v>372.3</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2325</v>
      </c>
      <c r="B533" s="80">
        <v>471</v>
      </c>
      <c r="C533" s="80">
        <v>12</v>
      </c>
      <c r="D533" s="80">
        <v>28</v>
      </c>
      <c r="E533" s="80">
        <v>2015</v>
      </c>
      <c r="F533" s="80" t="s">
        <v>91</v>
      </c>
      <c r="G533" s="80" t="s">
        <v>2313</v>
      </c>
      <c r="H533" s="80" t="s">
        <v>2314</v>
      </c>
      <c r="I533" s="177"/>
      <c r="J533" s="81">
        <v>0</v>
      </c>
      <c r="K533" s="81">
        <v>0.2444550342645305</v>
      </c>
      <c r="L533" s="81">
        <v>4.4020558307485729</v>
      </c>
      <c r="M533" s="81">
        <v>4.4865450952497836</v>
      </c>
      <c r="N533" s="81">
        <v>7.0522210171766089</v>
      </c>
      <c r="O533" s="81">
        <v>3.1532254215473374</v>
      </c>
      <c r="P533" s="81">
        <v>3.9800343363029285</v>
      </c>
      <c r="Q533" s="81">
        <v>0.26018649166913338</v>
      </c>
      <c r="R533" s="81">
        <v>0</v>
      </c>
      <c r="S533" s="81">
        <v>0.61067195080578174</v>
      </c>
      <c r="T533" s="82"/>
      <c r="U533" s="81">
        <v>0</v>
      </c>
      <c r="V533" s="81">
        <v>81</v>
      </c>
      <c r="W533" s="81">
        <v>105</v>
      </c>
      <c r="X533" s="81">
        <v>752</v>
      </c>
      <c r="Y533" s="81">
        <v>1664</v>
      </c>
      <c r="Z533" s="81">
        <v>1832</v>
      </c>
      <c r="AA533" s="81">
        <v>792</v>
      </c>
      <c r="AB533" s="81">
        <v>3581</v>
      </c>
      <c r="AC533" s="81">
        <v>0</v>
      </c>
      <c r="AD533" s="81">
        <v>0.61067195080578174</v>
      </c>
      <c r="AE533" s="82"/>
      <c r="AF533" s="81">
        <v>0</v>
      </c>
      <c r="AG533" s="81">
        <v>161276.33015051848</v>
      </c>
      <c r="AH533" s="81">
        <v>652223.01276450744</v>
      </c>
      <c r="AI533" s="81">
        <v>4636250.2577157961</v>
      </c>
      <c r="AJ533" s="81">
        <v>8160968.6631648727</v>
      </c>
      <c r="AK533" s="81">
        <v>0</v>
      </c>
      <c r="AL533" s="81">
        <v>0</v>
      </c>
      <c r="AM533" s="81">
        <v>490761.02826997807</v>
      </c>
      <c r="AN533" s="81">
        <v>0</v>
      </c>
      <c r="AO533" s="81">
        <v>0</v>
      </c>
      <c r="AP533" s="82"/>
      <c r="AQ533" s="81">
        <v>16</v>
      </c>
      <c r="AR533" s="81">
        <v>10</v>
      </c>
      <c r="AS533" s="81">
        <v>0</v>
      </c>
      <c r="AT533" s="81">
        <v>0</v>
      </c>
      <c r="AU533" s="81">
        <v>0</v>
      </c>
      <c r="AV533" s="81">
        <v>0</v>
      </c>
      <c r="AW533" s="81" t="s">
        <v>564</v>
      </c>
      <c r="AX533" s="82"/>
      <c r="AY533" s="81">
        <v>67.7</v>
      </c>
      <c r="AZ533" s="81">
        <v>382.3</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2326</v>
      </c>
      <c r="B534" s="80">
        <v>472</v>
      </c>
      <c r="C534" s="80">
        <v>13</v>
      </c>
      <c r="D534" s="80">
        <v>28</v>
      </c>
      <c r="E534" s="80">
        <v>2016</v>
      </c>
      <c r="F534" s="80" t="s">
        <v>92</v>
      </c>
      <c r="G534" s="80" t="s">
        <v>2313</v>
      </c>
      <c r="H534" s="80" t="s">
        <v>2314</v>
      </c>
      <c r="I534" s="177"/>
      <c r="J534" s="81">
        <v>13.733574159644538</v>
      </c>
      <c r="K534" s="81">
        <v>0.23188683787361117</v>
      </c>
      <c r="L534" s="81">
        <v>4.902947596250252</v>
      </c>
      <c r="M534" s="81">
        <v>3.9500966738896119</v>
      </c>
      <c r="N534" s="81">
        <v>6.6511850655346434</v>
      </c>
      <c r="O534" s="81">
        <v>3.1149343964483349</v>
      </c>
      <c r="P534" s="81">
        <v>3.794661830501421</v>
      </c>
      <c r="Q534" s="81">
        <v>0.24770652167453039</v>
      </c>
      <c r="R534" s="81">
        <v>0</v>
      </c>
      <c r="S534" s="81">
        <v>1.010261240076187</v>
      </c>
      <c r="T534" s="82"/>
      <c r="U534" s="81">
        <v>351979</v>
      </c>
      <c r="V534" s="81">
        <v>81</v>
      </c>
      <c r="W534" s="81">
        <v>105</v>
      </c>
      <c r="X534" s="81">
        <v>752</v>
      </c>
      <c r="Y534" s="81">
        <v>1649</v>
      </c>
      <c r="Z534" s="81">
        <v>1832</v>
      </c>
      <c r="AA534" s="81">
        <v>781</v>
      </c>
      <c r="AB534" s="81">
        <v>3507</v>
      </c>
      <c r="AC534" s="81">
        <v>0</v>
      </c>
      <c r="AD534" s="81">
        <v>1.010261240076187</v>
      </c>
      <c r="AE534" s="82"/>
      <c r="AF534" s="81">
        <v>4090559.373908523</v>
      </c>
      <c r="AG534" s="81">
        <v>149939.2958657273</v>
      </c>
      <c r="AH534" s="81">
        <v>624705.91087406524</v>
      </c>
      <c r="AI534" s="81">
        <v>4626356.0343755959</v>
      </c>
      <c r="AJ534" s="81">
        <v>7980444.1061763642</v>
      </c>
      <c r="AK534" s="81">
        <v>0</v>
      </c>
      <c r="AL534" s="81">
        <v>0</v>
      </c>
      <c r="AM534" s="81">
        <v>480993.03298958758</v>
      </c>
      <c r="AN534" s="81">
        <v>0</v>
      </c>
      <c r="AO534" s="81">
        <v>0</v>
      </c>
      <c r="AP534" s="82"/>
      <c r="AQ534" s="81">
        <v>18</v>
      </c>
      <c r="AR534" s="81">
        <v>11</v>
      </c>
      <c r="AS534" s="81">
        <v>0</v>
      </c>
      <c r="AT534" s="81">
        <v>0</v>
      </c>
      <c r="AU534" s="81">
        <v>0</v>
      </c>
      <c r="AV534" s="81">
        <v>0</v>
      </c>
      <c r="AW534" s="81" t="s">
        <v>564</v>
      </c>
      <c r="AX534" s="82"/>
      <c r="AY534" s="81">
        <v>77.2</v>
      </c>
      <c r="AZ534" s="81">
        <v>392.7</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2327</v>
      </c>
      <c r="B535" s="80">
        <v>473</v>
      </c>
      <c r="C535" s="80">
        <v>14</v>
      </c>
      <c r="D535" s="80">
        <v>28</v>
      </c>
      <c r="E535" s="80">
        <v>2017</v>
      </c>
      <c r="F535" s="80" t="s">
        <v>71</v>
      </c>
      <c r="G535" s="80" t="s">
        <v>2313</v>
      </c>
      <c r="H535" s="80" t="s">
        <v>2314</v>
      </c>
      <c r="I535" s="177"/>
      <c r="J535" s="81">
        <v>12.939505077144521</v>
      </c>
      <c r="K535" s="81">
        <v>0.26218651937679588</v>
      </c>
      <c r="L535" s="81">
        <v>4.4998413694621959</v>
      </c>
      <c r="M535" s="81">
        <v>3.8350011640365054</v>
      </c>
      <c r="N535" s="81">
        <v>6.5557345879569304</v>
      </c>
      <c r="O535" s="81">
        <v>3.0038943974800358</v>
      </c>
      <c r="P535" s="81">
        <v>3.6644092421868679</v>
      </c>
      <c r="Q535" s="81">
        <v>0.23201733816593259</v>
      </c>
      <c r="R535" s="81">
        <v>0</v>
      </c>
      <c r="S535" s="81">
        <v>0.89616131397408705</v>
      </c>
      <c r="T535" s="82"/>
      <c r="U535" s="81">
        <v>357188</v>
      </c>
      <c r="V535" s="81">
        <v>81</v>
      </c>
      <c r="W535" s="81">
        <v>105</v>
      </c>
      <c r="X535" s="81">
        <v>752</v>
      </c>
      <c r="Y535" s="81">
        <v>1609</v>
      </c>
      <c r="Z535" s="81">
        <v>1796</v>
      </c>
      <c r="AA535" s="81">
        <v>759</v>
      </c>
      <c r="AB535" s="81">
        <v>3397</v>
      </c>
      <c r="AC535" s="81">
        <v>0</v>
      </c>
      <c r="AD535" s="81">
        <v>0.89616131397408705</v>
      </c>
      <c r="AE535" s="82"/>
      <c r="AF535" s="81">
        <v>3849898.3775851652</v>
      </c>
      <c r="AG535" s="81">
        <v>187783.53203170039</v>
      </c>
      <c r="AH535" s="81">
        <v>754911.45139410661</v>
      </c>
      <c r="AI535" s="81">
        <v>4747908.4835504116</v>
      </c>
      <c r="AJ535" s="81">
        <v>8169269.8310917392</v>
      </c>
      <c r="AK535" s="81">
        <v>0</v>
      </c>
      <c r="AL535" s="81">
        <v>0</v>
      </c>
      <c r="AM535" s="81">
        <v>466635.29874993273</v>
      </c>
      <c r="AN535" s="81">
        <v>0</v>
      </c>
      <c r="AO535" s="81">
        <v>0</v>
      </c>
      <c r="AP535" s="82"/>
      <c r="AQ535" s="81">
        <v>21</v>
      </c>
      <c r="AR535" s="81">
        <v>11</v>
      </c>
      <c r="AS535" s="81">
        <v>0</v>
      </c>
      <c r="AT535" s="81">
        <v>0</v>
      </c>
      <c r="AU535" s="81">
        <v>0</v>
      </c>
      <c r="AV535" s="81">
        <v>0</v>
      </c>
      <c r="AW535" s="81" t="s">
        <v>564</v>
      </c>
      <c r="AX535" s="82"/>
      <c r="AY535" s="81">
        <v>89.4</v>
      </c>
      <c r="AZ535" s="81">
        <v>392.69999999999987</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2328</v>
      </c>
      <c r="B536" s="80">
        <v>474</v>
      </c>
      <c r="C536" s="80">
        <v>15</v>
      </c>
      <c r="D536" s="80">
        <v>28</v>
      </c>
      <c r="E536" s="80">
        <v>2018</v>
      </c>
      <c r="F536" s="80" t="s">
        <v>93</v>
      </c>
      <c r="G536" s="80" t="s">
        <v>2313</v>
      </c>
      <c r="H536" s="80" t="s">
        <v>2314</v>
      </c>
      <c r="I536" s="177"/>
      <c r="J536" s="81">
        <v>12.45858864794482</v>
      </c>
      <c r="K536" s="81">
        <v>0.21899439897681094</v>
      </c>
      <c r="L536" s="81">
        <v>4.0969284439511293</v>
      </c>
      <c r="M536" s="81">
        <v>3.4076997517697296</v>
      </c>
      <c r="N536" s="81">
        <v>5.8874673173156165</v>
      </c>
      <c r="O536" s="81">
        <v>2.9146353078975529</v>
      </c>
      <c r="P536" s="81">
        <v>3.5992535318069176</v>
      </c>
      <c r="Q536" s="81">
        <v>0.20997649743445038</v>
      </c>
      <c r="R536" s="81">
        <v>0</v>
      </c>
      <c r="S536" s="81">
        <v>0.57860115821715474</v>
      </c>
      <c r="T536" s="82"/>
      <c r="U536" s="81">
        <v>385300</v>
      </c>
      <c r="V536" s="81">
        <v>81</v>
      </c>
      <c r="W536" s="81">
        <v>105</v>
      </c>
      <c r="X536" s="81">
        <v>752</v>
      </c>
      <c r="Y536" s="81">
        <v>1577</v>
      </c>
      <c r="Z536" s="81">
        <v>1776</v>
      </c>
      <c r="AA536" s="81">
        <v>753</v>
      </c>
      <c r="AB536" s="81">
        <v>3313</v>
      </c>
      <c r="AC536" s="81">
        <v>0</v>
      </c>
      <c r="AD536" s="81">
        <v>0.57860115821715474</v>
      </c>
      <c r="AE536" s="82"/>
      <c r="AF536" s="81">
        <v>3875789.5332427332</v>
      </c>
      <c r="AG536" s="81">
        <v>141439.7686451622</v>
      </c>
      <c r="AH536" s="81">
        <v>702044.81576175429</v>
      </c>
      <c r="AI536" s="81">
        <v>4312301.8030288257</v>
      </c>
      <c r="AJ536" s="81">
        <v>8017013.3279224234</v>
      </c>
      <c r="AK536" s="81">
        <v>0</v>
      </c>
      <c r="AL536" s="81">
        <v>0</v>
      </c>
      <c r="AM536" s="81">
        <v>456038.12978769263</v>
      </c>
      <c r="AN536" s="81">
        <v>0</v>
      </c>
      <c r="AO536" s="81">
        <v>0</v>
      </c>
      <c r="AP536" s="82"/>
      <c r="AQ536" s="81">
        <v>23</v>
      </c>
      <c r="AR536" s="81">
        <v>12</v>
      </c>
      <c r="AS536" s="81">
        <v>0</v>
      </c>
      <c r="AT536" s="81">
        <v>0</v>
      </c>
      <c r="AU536" s="81">
        <v>0</v>
      </c>
      <c r="AV536" s="81">
        <v>0</v>
      </c>
      <c r="AW536" s="81" t="s">
        <v>564</v>
      </c>
      <c r="AX536" s="82"/>
      <c r="AY536" s="81">
        <v>98</v>
      </c>
      <c r="AZ536" s="81">
        <v>403</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2329</v>
      </c>
      <c r="B537" s="80">
        <v>475</v>
      </c>
      <c r="C537" s="80">
        <v>16</v>
      </c>
      <c r="D537" s="80">
        <v>28</v>
      </c>
      <c r="E537" s="80">
        <v>2019</v>
      </c>
      <c r="F537" s="80" t="s">
        <v>73</v>
      </c>
      <c r="G537" s="80" t="s">
        <v>2313</v>
      </c>
      <c r="H537" s="80" t="s">
        <v>2314</v>
      </c>
      <c r="I537" s="177"/>
      <c r="J537" s="81">
        <v>10.497936522653394</v>
      </c>
      <c r="K537" s="81">
        <v>0.22130791896121341</v>
      </c>
      <c r="L537" s="81">
        <v>4.0995559667110477</v>
      </c>
      <c r="M537" s="81">
        <v>3.073155531101079</v>
      </c>
      <c r="N537" s="81">
        <v>4.6886490996827295</v>
      </c>
      <c r="O537" s="81">
        <v>2.7920266521778774</v>
      </c>
      <c r="P537" s="81">
        <v>3.4722853468975505</v>
      </c>
      <c r="Q537" s="81">
        <v>0.20030673208288968</v>
      </c>
      <c r="R537" s="81">
        <v>0</v>
      </c>
      <c r="S537" s="81">
        <v>1.1667528885558192</v>
      </c>
      <c r="T537" s="82"/>
      <c r="U537" s="81">
        <v>354498</v>
      </c>
      <c r="V537" s="81">
        <v>81</v>
      </c>
      <c r="W537" s="81">
        <v>105</v>
      </c>
      <c r="X537" s="81">
        <v>752</v>
      </c>
      <c r="Y537" s="81">
        <v>1568</v>
      </c>
      <c r="Z537" s="81">
        <v>1748</v>
      </c>
      <c r="AA537" s="81">
        <v>721</v>
      </c>
      <c r="AB537" s="81">
        <v>3246</v>
      </c>
      <c r="AC537" s="81">
        <v>0</v>
      </c>
      <c r="AD537" s="81">
        <v>1.1667528885558189</v>
      </c>
      <c r="AE537" s="82"/>
      <c r="AF537" s="81">
        <v>3482484.4399351841</v>
      </c>
      <c r="AG537" s="81">
        <v>172498.3301930337</v>
      </c>
      <c r="AH537" s="81">
        <v>762823.01667910663</v>
      </c>
      <c r="AI537" s="81">
        <v>4314071.7703411924</v>
      </c>
      <c r="AJ537" s="81">
        <v>6858258.403672141</v>
      </c>
      <c r="AK537" s="81">
        <v>0</v>
      </c>
      <c r="AL537" s="81">
        <v>0</v>
      </c>
      <c r="AM537" s="81">
        <v>442080.76412508287</v>
      </c>
      <c r="AN537" s="81">
        <v>0</v>
      </c>
      <c r="AO537" s="81">
        <v>0</v>
      </c>
      <c r="AP537" s="82"/>
      <c r="AQ537" s="81">
        <v>27</v>
      </c>
      <c r="AR537" s="81">
        <v>12</v>
      </c>
      <c r="AS537" s="81">
        <v>0</v>
      </c>
      <c r="AT537" s="81">
        <v>0</v>
      </c>
      <c r="AU537" s="81">
        <v>0</v>
      </c>
      <c r="AV537" s="81">
        <v>0</v>
      </c>
      <c r="AW537" s="81" t="s">
        <v>564</v>
      </c>
      <c r="AX537" s="82"/>
      <c r="AY537" s="81">
        <v>123.1</v>
      </c>
      <c r="AZ537" s="81">
        <v>402.7</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2330</v>
      </c>
      <c r="B538" s="80">
        <v>476</v>
      </c>
      <c r="C538" s="80">
        <v>17</v>
      </c>
      <c r="D538" s="80">
        <v>28</v>
      </c>
      <c r="E538" s="80">
        <v>2020</v>
      </c>
      <c r="F538" s="80" t="s">
        <v>218</v>
      </c>
      <c r="G538" s="80" t="s">
        <v>2313</v>
      </c>
      <c r="H538" s="80" t="s">
        <v>2314</v>
      </c>
      <c r="I538" s="177"/>
      <c r="J538" s="81">
        <v>0</v>
      </c>
      <c r="K538" s="81">
        <v>0.14975943630851918</v>
      </c>
      <c r="L538" s="81">
        <v>9.9353096295237755</v>
      </c>
      <c r="M538" s="81">
        <v>2.4178055968449366</v>
      </c>
      <c r="N538" s="81">
        <v>5.034755747471797</v>
      </c>
      <c r="O538" s="81">
        <v>2.4280177828616747</v>
      </c>
      <c r="P538" s="81">
        <v>3.1958945256527036</v>
      </c>
      <c r="Q538" s="81">
        <v>0.18773873663019858</v>
      </c>
      <c r="R538" s="81">
        <v>0</v>
      </c>
      <c r="S538" s="81">
        <v>0.87852837827030195</v>
      </c>
      <c r="T538" s="82"/>
      <c r="U538" s="81">
        <v>0</v>
      </c>
      <c r="V538" s="81">
        <v>50</v>
      </c>
      <c r="W538" s="81">
        <v>268</v>
      </c>
      <c r="X538" s="81">
        <v>644</v>
      </c>
      <c r="Y538" s="81">
        <v>1552</v>
      </c>
      <c r="Z538" s="81">
        <v>1735</v>
      </c>
      <c r="AA538" s="81">
        <v>721</v>
      </c>
      <c r="AB538" s="81">
        <v>3184</v>
      </c>
      <c r="AC538" s="81">
        <v>0</v>
      </c>
      <c r="AD538" s="81">
        <v>0.87852837827030195</v>
      </c>
      <c r="AE538" s="82"/>
      <c r="AF538" s="81">
        <v>0</v>
      </c>
      <c r="AG538" s="81">
        <v>115394.87225764267</v>
      </c>
      <c r="AH538" s="81">
        <v>1920502.8698712212</v>
      </c>
      <c r="AI538" s="81">
        <v>3507831.9306591367</v>
      </c>
      <c r="AJ538" s="81">
        <v>7442553.6628169063</v>
      </c>
      <c r="AK538" s="81"/>
      <c r="AL538" s="81"/>
      <c r="AM538" s="81">
        <v>415547.37497781758</v>
      </c>
      <c r="AN538" s="81"/>
      <c r="AO538" s="81"/>
      <c r="AP538" s="82"/>
      <c r="AQ538" s="81">
        <v>30</v>
      </c>
      <c r="AR538" s="81">
        <v>12</v>
      </c>
      <c r="AS538" s="81">
        <v>0</v>
      </c>
      <c r="AT538" s="81">
        <v>1</v>
      </c>
      <c r="AU538" s="81">
        <v>0</v>
      </c>
      <c r="AV538" s="81">
        <v>0</v>
      </c>
      <c r="AW538" s="81">
        <v>0</v>
      </c>
      <c r="AX538" s="82"/>
      <c r="AY538" s="81">
        <v>134.19999999999999</v>
      </c>
      <c r="AZ538" s="81">
        <v>402.7</v>
      </c>
      <c r="BA538" s="81">
        <v>0</v>
      </c>
      <c r="BB538" s="81">
        <v>535</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2331</v>
      </c>
      <c r="B539" s="80">
        <v>476</v>
      </c>
      <c r="C539" s="80">
        <v>18</v>
      </c>
      <c r="D539" s="80">
        <v>28</v>
      </c>
      <c r="E539" s="80">
        <v>2021</v>
      </c>
      <c r="F539" s="80" t="s">
        <v>75</v>
      </c>
      <c r="G539" s="174" t="s">
        <v>2313</v>
      </c>
      <c r="H539" s="80" t="s">
        <v>2314</v>
      </c>
      <c r="I539" s="177"/>
      <c r="J539" s="81">
        <v>9.4491340600856528</v>
      </c>
      <c r="K539" s="81">
        <v>0.17374452971654603</v>
      </c>
      <c r="L539" s="81">
        <v>8.9689604441211142</v>
      </c>
      <c r="M539" s="81">
        <v>2.5959975345739856</v>
      </c>
      <c r="N539" s="81">
        <v>5.1206700773725142</v>
      </c>
      <c r="O539" s="81">
        <v>2.352582924478579</v>
      </c>
      <c r="P539" s="81">
        <v>3.218066673540676</v>
      </c>
      <c r="Q539" s="81">
        <v>0.18605348243009129</v>
      </c>
      <c r="R539" s="81">
        <v>0</v>
      </c>
      <c r="S539" s="81">
        <v>0.82882977825004112</v>
      </c>
      <c r="T539" s="82"/>
      <c r="U539" s="81">
        <v>316483</v>
      </c>
      <c r="V539" s="81">
        <v>50</v>
      </c>
      <c r="W539" s="81">
        <v>268</v>
      </c>
      <c r="X539" s="81">
        <v>644</v>
      </c>
      <c r="Y539" s="81">
        <v>1540</v>
      </c>
      <c r="Z539" s="81">
        <v>1731</v>
      </c>
      <c r="AA539" s="81">
        <v>708</v>
      </c>
      <c r="AB539" s="81">
        <v>3118</v>
      </c>
      <c r="AC539" s="81">
        <v>0</v>
      </c>
      <c r="AD539" s="81">
        <v>0.82882977825004112</v>
      </c>
      <c r="AE539" s="82"/>
      <c r="AF539" s="81">
        <v>3008489.6993808351</v>
      </c>
      <c r="AG539" s="81">
        <v>129474.99801798984</v>
      </c>
      <c r="AH539" s="81">
        <v>1594398.6515012262</v>
      </c>
      <c r="AI539" s="81">
        <v>3830868.7488148981</v>
      </c>
      <c r="AJ539" s="81">
        <v>7660956.5836015111</v>
      </c>
      <c r="AK539" s="81">
        <v>0</v>
      </c>
      <c r="AL539" s="81">
        <v>0</v>
      </c>
      <c r="AM539" s="81">
        <v>409280.80218472949</v>
      </c>
      <c r="AN539" s="81">
        <v>0</v>
      </c>
      <c r="AO539" s="81">
        <v>0</v>
      </c>
      <c r="AP539" s="82"/>
      <c r="AQ539" s="81">
        <v>35</v>
      </c>
      <c r="AR539" s="81">
        <v>20</v>
      </c>
      <c r="AS539" s="81">
        <v>0</v>
      </c>
      <c r="AT539" s="81">
        <v>1</v>
      </c>
      <c r="AU539" s="81">
        <v>0</v>
      </c>
      <c r="AV539" s="81">
        <v>0</v>
      </c>
      <c r="AW539" s="81"/>
      <c r="AX539" s="82"/>
      <c r="AY539" s="81">
        <v>155.80000000000001</v>
      </c>
      <c r="AZ539" s="81">
        <v>798.7</v>
      </c>
      <c r="BA539" s="81">
        <v>0</v>
      </c>
      <c r="BB539" s="81">
        <v>535</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2332</v>
      </c>
      <c r="B540" s="80">
        <v>476</v>
      </c>
      <c r="C540" s="80">
        <v>19</v>
      </c>
      <c r="D540" s="80">
        <v>28</v>
      </c>
      <c r="E540" s="80">
        <v>2022</v>
      </c>
      <c r="F540" s="80" t="s">
        <v>568</v>
      </c>
      <c r="G540" s="174" t="s">
        <v>2313</v>
      </c>
      <c r="H540" s="80" t="s">
        <v>2314</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40</v>
      </c>
      <c r="AR540" s="81">
        <v>20</v>
      </c>
      <c r="AS540" s="81">
        <v>0</v>
      </c>
      <c r="AT540" s="81">
        <v>1</v>
      </c>
      <c r="AU540" s="81">
        <v>0</v>
      </c>
      <c r="AV540" s="81">
        <v>0</v>
      </c>
      <c r="AW540" s="81"/>
      <c r="AX540" s="82"/>
      <c r="AY540" s="81">
        <v>178.20000000000002</v>
      </c>
      <c r="AZ540" s="81">
        <v>798.7</v>
      </c>
      <c r="BA540" s="81">
        <v>0</v>
      </c>
      <c r="BB540" s="81">
        <v>535</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2333</v>
      </c>
      <c r="B541" s="80">
        <v>358</v>
      </c>
      <c r="C541" s="80">
        <v>1</v>
      </c>
      <c r="D541" s="80">
        <v>22</v>
      </c>
      <c r="E541" s="80">
        <v>1990</v>
      </c>
      <c r="F541" s="80" t="s">
        <v>562</v>
      </c>
      <c r="G541" s="80" t="s">
        <v>2334</v>
      </c>
      <c r="H541" s="80" t="s">
        <v>2335</v>
      </c>
      <c r="I541" s="177"/>
      <c r="J541" s="81">
        <v>2.7950189921040369</v>
      </c>
      <c r="K541" s="81">
        <v>1.3946513981364221</v>
      </c>
      <c r="L541" s="81">
        <v>8.9891392348800991</v>
      </c>
      <c r="M541" s="81">
        <v>2.4779290162378533</v>
      </c>
      <c r="N541" s="81">
        <v>5.3031406638834504</v>
      </c>
      <c r="O541" s="81">
        <v>3.3453947965392814</v>
      </c>
      <c r="P541" s="81">
        <v>6.3259053710871402</v>
      </c>
      <c r="Q541" s="81">
        <v>0.30911637972467465</v>
      </c>
      <c r="R541" s="81">
        <v>0</v>
      </c>
      <c r="S541" s="81">
        <v>0.28212088437803473</v>
      </c>
      <c r="T541" s="82"/>
      <c r="U541" s="81">
        <v>208070</v>
      </c>
      <c r="V541" s="81">
        <v>407</v>
      </c>
      <c r="W541" s="81">
        <v>97</v>
      </c>
      <c r="X541" s="81">
        <v>932</v>
      </c>
      <c r="Y541" s="81">
        <v>1376</v>
      </c>
      <c r="Z541" s="81">
        <v>1376</v>
      </c>
      <c r="AA541" s="81">
        <v>1536</v>
      </c>
      <c r="AB541" s="81">
        <v>5019</v>
      </c>
      <c r="AC541" s="81">
        <v>0</v>
      </c>
      <c r="AD541" s="81">
        <v>0.28212088437803473</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2336</v>
      </c>
      <c r="B542" s="80">
        <v>359</v>
      </c>
      <c r="C542" s="80">
        <v>2</v>
      </c>
      <c r="D542" s="80">
        <v>22</v>
      </c>
      <c r="E542" s="80">
        <v>2005</v>
      </c>
      <c r="F542" s="80" t="s">
        <v>565</v>
      </c>
      <c r="G542" s="80" t="s">
        <v>2334</v>
      </c>
      <c r="H542" s="80" t="s">
        <v>2335</v>
      </c>
      <c r="I542" s="177"/>
      <c r="J542" s="81">
        <v>2.5649744772242831</v>
      </c>
      <c r="K542" s="81">
        <v>0.711947100089378</v>
      </c>
      <c r="L542" s="81">
        <v>4.3126792427965244</v>
      </c>
      <c r="M542" s="81">
        <v>3.5191465278106473</v>
      </c>
      <c r="N542" s="81">
        <v>8.4710111946994502</v>
      </c>
      <c r="O542" s="81">
        <v>4.1452535977448006</v>
      </c>
      <c r="P542" s="81">
        <v>6.9294983140711564</v>
      </c>
      <c r="Q542" s="81">
        <v>0.25439411889441571</v>
      </c>
      <c r="R542" s="81">
        <v>0</v>
      </c>
      <c r="S542" s="81">
        <v>0.96365546940224345</v>
      </c>
      <c r="T542" s="82"/>
      <c r="U542" s="81">
        <v>207136</v>
      </c>
      <c r="V542" s="81">
        <v>221</v>
      </c>
      <c r="W542" s="81">
        <v>43</v>
      </c>
      <c r="X542" s="81">
        <v>557</v>
      </c>
      <c r="Y542" s="81">
        <v>1471</v>
      </c>
      <c r="Z542" s="81">
        <v>1973</v>
      </c>
      <c r="AA542" s="81">
        <v>1378</v>
      </c>
      <c r="AB542" s="81">
        <v>4318</v>
      </c>
      <c r="AC542" s="81">
        <v>0</v>
      </c>
      <c r="AD542" s="81">
        <v>0.96365546940224345</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2337</v>
      </c>
      <c r="B543" s="80">
        <v>360</v>
      </c>
      <c r="C543" s="80">
        <v>3</v>
      </c>
      <c r="D543" s="80">
        <v>22</v>
      </c>
      <c r="E543" s="80">
        <v>2006</v>
      </c>
      <c r="F543" s="80" t="s">
        <v>566</v>
      </c>
      <c r="G543" s="80" t="s">
        <v>2334</v>
      </c>
      <c r="H543" s="80" t="s">
        <v>2335</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2338</v>
      </c>
      <c r="B544" s="80">
        <v>361</v>
      </c>
      <c r="C544" s="80">
        <v>4</v>
      </c>
      <c r="D544" s="80">
        <v>22</v>
      </c>
      <c r="E544" s="80">
        <v>2007</v>
      </c>
      <c r="F544" s="80" t="s">
        <v>567</v>
      </c>
      <c r="G544" s="80" t="s">
        <v>2334</v>
      </c>
      <c r="H544" s="80" t="s">
        <v>2335</v>
      </c>
      <c r="I544" s="177"/>
      <c r="J544" s="81">
        <v>1.7550773786051008</v>
      </c>
      <c r="K544" s="81">
        <v>0.83526038015062376</v>
      </c>
      <c r="L544" s="81">
        <v>2.4454015061227015</v>
      </c>
      <c r="M544" s="81">
        <v>3.8775849841306975</v>
      </c>
      <c r="N544" s="81">
        <v>8.3455248347064135</v>
      </c>
      <c r="O544" s="81">
        <v>3.9026556819994278</v>
      </c>
      <c r="P544" s="81">
        <v>6.8273923856884675</v>
      </c>
      <c r="Q544" s="81">
        <v>0.25858413413664549</v>
      </c>
      <c r="R544" s="81">
        <v>0</v>
      </c>
      <c r="S544" s="81">
        <v>0.97663024709041224</v>
      </c>
      <c r="T544" s="82"/>
      <c r="U544" s="81">
        <v>159118</v>
      </c>
      <c r="V544" s="81">
        <v>276</v>
      </c>
      <c r="W544" s="81">
        <v>32</v>
      </c>
      <c r="X544" s="81">
        <v>824</v>
      </c>
      <c r="Y544" s="81">
        <v>1454</v>
      </c>
      <c r="Z544" s="81">
        <v>1931</v>
      </c>
      <c r="AA544" s="81">
        <v>1337</v>
      </c>
      <c r="AB544" s="81">
        <v>4157</v>
      </c>
      <c r="AC544" s="81">
        <v>0</v>
      </c>
      <c r="AD544" s="81">
        <v>0.97663024709041224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2339</v>
      </c>
      <c r="B545" s="80">
        <v>362</v>
      </c>
      <c r="C545" s="80">
        <v>5</v>
      </c>
      <c r="D545" s="80">
        <v>22</v>
      </c>
      <c r="E545" s="80">
        <v>2008</v>
      </c>
      <c r="F545" s="80" t="s">
        <v>84</v>
      </c>
      <c r="G545" s="80" t="s">
        <v>2334</v>
      </c>
      <c r="H545" s="80" t="s">
        <v>2335</v>
      </c>
      <c r="I545" s="177"/>
      <c r="J545" s="81">
        <v>1.7518491276169796</v>
      </c>
      <c r="K545" s="81">
        <v>0.60710303624410689</v>
      </c>
      <c r="L545" s="81">
        <v>2.153763523907994</v>
      </c>
      <c r="M545" s="81">
        <v>4.0667926736853639</v>
      </c>
      <c r="N545" s="81">
        <v>6.8096780390026943</v>
      </c>
      <c r="O545" s="81">
        <v>3.7254158669364426</v>
      </c>
      <c r="P545" s="81">
        <v>6.6155842896215891</v>
      </c>
      <c r="Q545" s="81">
        <v>0.24920182560222168</v>
      </c>
      <c r="R545" s="81">
        <v>0</v>
      </c>
      <c r="S545" s="81">
        <v>0.82061192014981554</v>
      </c>
      <c r="T545" s="82"/>
      <c r="U545" s="81">
        <v>171465</v>
      </c>
      <c r="V545" s="81">
        <v>276</v>
      </c>
      <c r="W545" s="81">
        <v>32</v>
      </c>
      <c r="X545" s="81">
        <v>824</v>
      </c>
      <c r="Y545" s="81">
        <v>1441</v>
      </c>
      <c r="Z545" s="81">
        <v>1908</v>
      </c>
      <c r="AA545" s="81">
        <v>1297</v>
      </c>
      <c r="AB545" s="81">
        <v>4072</v>
      </c>
      <c r="AC545" s="81">
        <v>0</v>
      </c>
      <c r="AD545" s="81">
        <v>0.82061192014981554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2340</v>
      </c>
      <c r="B546" s="80">
        <v>363</v>
      </c>
      <c r="C546" s="80">
        <v>6</v>
      </c>
      <c r="D546" s="80">
        <v>22</v>
      </c>
      <c r="E546" s="80">
        <v>2009</v>
      </c>
      <c r="F546" s="80" t="s">
        <v>85</v>
      </c>
      <c r="G546" s="80" t="s">
        <v>2334</v>
      </c>
      <c r="H546" s="80" t="s">
        <v>2335</v>
      </c>
      <c r="I546" s="177"/>
      <c r="J546" s="81">
        <v>2.1825091456202528</v>
      </c>
      <c r="K546" s="81">
        <v>0.64670779922990906</v>
      </c>
      <c r="L546" s="81">
        <v>2.5066603314504041</v>
      </c>
      <c r="M546" s="81">
        <v>3.660852039220063</v>
      </c>
      <c r="N546" s="81">
        <v>6.4279674644434497</v>
      </c>
      <c r="O546" s="81">
        <v>3.8395770956111743</v>
      </c>
      <c r="P546" s="81">
        <v>6.4589939418926638</v>
      </c>
      <c r="Q546" s="81">
        <v>0.23179371340719143</v>
      </c>
      <c r="R546" s="81">
        <v>0</v>
      </c>
      <c r="S546" s="81">
        <v>0.60700397760871805</v>
      </c>
      <c r="T546" s="82"/>
      <c r="U546" s="81">
        <v>163163</v>
      </c>
      <c r="V546" s="81">
        <v>238</v>
      </c>
      <c r="W546" s="81">
        <v>51</v>
      </c>
      <c r="X546" s="81">
        <v>745</v>
      </c>
      <c r="Y546" s="81">
        <v>1428</v>
      </c>
      <c r="Z546" s="81">
        <v>1941</v>
      </c>
      <c r="AA546" s="81">
        <v>1300</v>
      </c>
      <c r="AB546" s="81">
        <v>3976</v>
      </c>
      <c r="AC546" s="81">
        <v>0</v>
      </c>
      <c r="AD546" s="81">
        <v>0.60700397760871805</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2341</v>
      </c>
      <c r="B547" s="80">
        <v>364</v>
      </c>
      <c r="C547" s="80">
        <v>7</v>
      </c>
      <c r="D547" s="80">
        <v>22</v>
      </c>
      <c r="E547" s="80">
        <v>2010</v>
      </c>
      <c r="F547" s="80" t="s">
        <v>86</v>
      </c>
      <c r="G547" s="80" t="s">
        <v>2334</v>
      </c>
      <c r="H547" s="80" t="s">
        <v>2335</v>
      </c>
      <c r="I547" s="177"/>
      <c r="J547" s="81">
        <v>2.3787506761757888</v>
      </c>
      <c r="K547" s="81">
        <v>0.6166636479345653</v>
      </c>
      <c r="L547" s="81">
        <v>2.324891305379762</v>
      </c>
      <c r="M547" s="81">
        <v>3.4960514853403351</v>
      </c>
      <c r="N547" s="81">
        <v>6.7830397058888474</v>
      </c>
      <c r="O547" s="81">
        <v>3.8867946849412598</v>
      </c>
      <c r="P547" s="81">
        <v>6.547994674606219</v>
      </c>
      <c r="Q547" s="81">
        <v>0.23916704644495718</v>
      </c>
      <c r="R547" s="81">
        <v>0</v>
      </c>
      <c r="S547" s="81">
        <v>0.68991320958155222</v>
      </c>
      <c r="T547" s="82"/>
      <c r="U547" s="81">
        <v>208994</v>
      </c>
      <c r="V547" s="81">
        <v>238</v>
      </c>
      <c r="W547" s="81">
        <v>51</v>
      </c>
      <c r="X547" s="81">
        <v>745</v>
      </c>
      <c r="Y547" s="81">
        <v>1450</v>
      </c>
      <c r="Z547" s="81">
        <v>1974</v>
      </c>
      <c r="AA547" s="81">
        <v>1285</v>
      </c>
      <c r="AB547" s="81">
        <v>3931</v>
      </c>
      <c r="AC547" s="81">
        <v>0</v>
      </c>
      <c r="AD547" s="81">
        <v>0.68991320958155222</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2342</v>
      </c>
      <c r="B548" s="80">
        <v>365</v>
      </c>
      <c r="C548" s="80">
        <v>8</v>
      </c>
      <c r="D548" s="80">
        <v>22</v>
      </c>
      <c r="E548" s="80">
        <v>2011</v>
      </c>
      <c r="F548" s="80" t="s">
        <v>87</v>
      </c>
      <c r="G548" s="80" t="s">
        <v>2334</v>
      </c>
      <c r="H548" s="80" t="s">
        <v>2335</v>
      </c>
      <c r="I548" s="177"/>
      <c r="J548" s="81">
        <v>1.3639067824080342</v>
      </c>
      <c r="K548" s="81">
        <v>0.7525655932105294</v>
      </c>
      <c r="L548" s="81">
        <v>2.5464857858706198</v>
      </c>
      <c r="M548" s="81">
        <v>4.3060187875007472</v>
      </c>
      <c r="N548" s="81">
        <v>8.1553274368373447</v>
      </c>
      <c r="O548" s="81">
        <v>3.8080037767803874</v>
      </c>
      <c r="P548" s="81">
        <v>6.3785616962018157</v>
      </c>
      <c r="Q548" s="81">
        <v>0.27032687235025027</v>
      </c>
      <c r="R548" s="81">
        <v>0</v>
      </c>
      <c r="S548" s="81">
        <v>0.92244745695263053</v>
      </c>
      <c r="T548" s="82"/>
      <c r="U548" s="81">
        <v>132708</v>
      </c>
      <c r="V548" s="81">
        <v>238</v>
      </c>
      <c r="W548" s="81">
        <v>51</v>
      </c>
      <c r="X548" s="81">
        <v>745</v>
      </c>
      <c r="Y548" s="81">
        <v>1434</v>
      </c>
      <c r="Z548" s="81">
        <v>1976</v>
      </c>
      <c r="AA548" s="81">
        <v>1289</v>
      </c>
      <c r="AB548" s="81">
        <v>3852</v>
      </c>
      <c r="AC548" s="81">
        <v>0</v>
      </c>
      <c r="AD548" s="81">
        <v>0.92244745695263053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2343</v>
      </c>
      <c r="B549" s="80">
        <v>366</v>
      </c>
      <c r="C549" s="80">
        <v>9</v>
      </c>
      <c r="D549" s="80">
        <v>22</v>
      </c>
      <c r="E549" s="80">
        <v>2012</v>
      </c>
      <c r="F549" s="80" t="s">
        <v>88</v>
      </c>
      <c r="G549" s="80" t="s">
        <v>2334</v>
      </c>
      <c r="H549" s="80" t="s">
        <v>2335</v>
      </c>
      <c r="I549" s="177"/>
      <c r="J549" s="81">
        <v>2.709232198605418</v>
      </c>
      <c r="K549" s="81">
        <v>0.71968771847610169</v>
      </c>
      <c r="L549" s="81">
        <v>2.4901856520785728</v>
      </c>
      <c r="M549" s="81">
        <v>4.2932661150198053</v>
      </c>
      <c r="N549" s="81">
        <v>8.7332957911610141</v>
      </c>
      <c r="O549" s="81">
        <v>3.8984914998027045</v>
      </c>
      <c r="P549" s="81">
        <v>6.4447129933652176</v>
      </c>
      <c r="Q549" s="81">
        <v>0.2892813558459259</v>
      </c>
      <c r="R549" s="81">
        <v>0</v>
      </c>
      <c r="S549" s="81">
        <v>1.0931429942752124</v>
      </c>
      <c r="T549" s="82"/>
      <c r="U549" s="81">
        <v>230005</v>
      </c>
      <c r="V549" s="81">
        <v>238</v>
      </c>
      <c r="W549" s="81">
        <v>51</v>
      </c>
      <c r="X549" s="81">
        <v>745</v>
      </c>
      <c r="Y549" s="81">
        <v>1435</v>
      </c>
      <c r="Z549" s="81">
        <v>2039</v>
      </c>
      <c r="AA549" s="81">
        <v>1295</v>
      </c>
      <c r="AB549" s="81">
        <v>3794</v>
      </c>
      <c r="AC549" s="81">
        <v>0</v>
      </c>
      <c r="AD549" s="81">
        <v>1.0931429942752124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2344</v>
      </c>
      <c r="B550" s="80">
        <v>367</v>
      </c>
      <c r="C550" s="80">
        <v>10</v>
      </c>
      <c r="D550" s="80">
        <v>22</v>
      </c>
      <c r="E550" s="80">
        <v>2013</v>
      </c>
      <c r="F550" s="80" t="s">
        <v>89</v>
      </c>
      <c r="G550" s="80" t="s">
        <v>2334</v>
      </c>
      <c r="H550" s="80" t="s">
        <v>2335</v>
      </c>
      <c r="I550" s="177"/>
      <c r="J550" s="81">
        <v>2.8696238751065675</v>
      </c>
      <c r="K550" s="81">
        <v>0.69947059052945237</v>
      </c>
      <c r="L550" s="81">
        <v>2.0242412600539792</v>
      </c>
      <c r="M550" s="81">
        <v>4.1190817167794647</v>
      </c>
      <c r="N550" s="81">
        <v>7.525890592736852</v>
      </c>
      <c r="O550" s="81">
        <v>3.7703055049892749</v>
      </c>
      <c r="P550" s="81">
        <v>6.7087734358749342</v>
      </c>
      <c r="Q550" s="81">
        <v>0.28985373996872804</v>
      </c>
      <c r="R550" s="81">
        <v>0</v>
      </c>
      <c r="S550" s="81">
        <v>1.3043300555480641</v>
      </c>
      <c r="T550" s="82"/>
      <c r="U550" s="81">
        <v>228401</v>
      </c>
      <c r="V550" s="81">
        <v>238</v>
      </c>
      <c r="W550" s="81">
        <v>51</v>
      </c>
      <c r="X550" s="81">
        <v>745</v>
      </c>
      <c r="Y550" s="81">
        <v>1435</v>
      </c>
      <c r="Z550" s="81">
        <v>2060</v>
      </c>
      <c r="AA550" s="81">
        <v>1343</v>
      </c>
      <c r="AB550" s="81">
        <v>3747</v>
      </c>
      <c r="AC550" s="81">
        <v>0</v>
      </c>
      <c r="AD550" s="81">
        <v>1.3043300555480641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2345</v>
      </c>
      <c r="B551" s="80">
        <v>368</v>
      </c>
      <c r="C551" s="80">
        <v>11</v>
      </c>
      <c r="D551" s="80">
        <v>22</v>
      </c>
      <c r="E551" s="80">
        <v>2014</v>
      </c>
      <c r="F551" s="80" t="s">
        <v>90</v>
      </c>
      <c r="G551" s="80" t="s">
        <v>2334</v>
      </c>
      <c r="H551" s="80" t="s">
        <v>2335</v>
      </c>
      <c r="I551" s="177"/>
      <c r="J551" s="81">
        <v>2.382095248431165</v>
      </c>
      <c r="K551" s="81">
        <v>0.76618276408450325</v>
      </c>
      <c r="L551" s="81">
        <v>2.1263860097078511</v>
      </c>
      <c r="M551" s="81">
        <v>3.969014933547927</v>
      </c>
      <c r="N551" s="81">
        <v>6.6273491032210821</v>
      </c>
      <c r="O551" s="81">
        <v>3.600672281408972</v>
      </c>
      <c r="P551" s="81">
        <v>6.6281754008659552</v>
      </c>
      <c r="Q551" s="81">
        <v>0.27275774963304411</v>
      </c>
      <c r="R551" s="81">
        <v>0</v>
      </c>
      <c r="S551" s="81">
        <v>1.354366618375485</v>
      </c>
      <c r="T551" s="82"/>
      <c r="U551" s="81">
        <v>189077</v>
      </c>
      <c r="V551" s="81">
        <v>265</v>
      </c>
      <c r="W551" s="81">
        <v>46</v>
      </c>
      <c r="X551" s="81">
        <v>734</v>
      </c>
      <c r="Y551" s="81">
        <v>1439</v>
      </c>
      <c r="Z551" s="81">
        <v>2072</v>
      </c>
      <c r="AA551" s="81">
        <v>1320</v>
      </c>
      <c r="AB551" s="81">
        <v>3675</v>
      </c>
      <c r="AC551" s="81">
        <v>0</v>
      </c>
      <c r="AD551" s="81">
        <v>1.354366618375485</v>
      </c>
      <c r="AE551" s="82"/>
      <c r="AF551" s="81">
        <v>2133473.4707755623</v>
      </c>
      <c r="AG551" s="81">
        <v>545822.7113067169</v>
      </c>
      <c r="AH551" s="81">
        <v>401384.4769627733</v>
      </c>
      <c r="AI551" s="81">
        <v>4655882.4678131929</v>
      </c>
      <c r="AJ551" s="81">
        <v>7470193.0923724836</v>
      </c>
      <c r="AK551" s="81">
        <v>0</v>
      </c>
      <c r="AL551" s="81">
        <v>0</v>
      </c>
      <c r="AM551" s="81">
        <v>504522.58368499443</v>
      </c>
      <c r="AN551" s="81">
        <v>0</v>
      </c>
      <c r="AO551" s="81">
        <v>0</v>
      </c>
      <c r="AP551" s="82"/>
      <c r="AQ551" s="81">
        <v>53</v>
      </c>
      <c r="AR551" s="81">
        <v>15</v>
      </c>
      <c r="AS551" s="81">
        <v>0</v>
      </c>
      <c r="AT551" s="81">
        <v>0</v>
      </c>
      <c r="AU551" s="81">
        <v>0</v>
      </c>
      <c r="AV551" s="81">
        <v>0</v>
      </c>
      <c r="AW551" s="81" t="s">
        <v>564</v>
      </c>
      <c r="AX551" s="82"/>
      <c r="AY551" s="81">
        <v>247.10000000000002</v>
      </c>
      <c r="AZ551" s="81">
        <v>473.1</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2346</v>
      </c>
      <c r="B552" s="80">
        <v>369</v>
      </c>
      <c r="C552" s="80">
        <v>12</v>
      </c>
      <c r="D552" s="80">
        <v>22</v>
      </c>
      <c r="E552" s="80">
        <v>2015</v>
      </c>
      <c r="F552" s="80" t="s">
        <v>91</v>
      </c>
      <c r="G552" s="80" t="s">
        <v>2334</v>
      </c>
      <c r="H552" s="80" t="s">
        <v>2335</v>
      </c>
      <c r="I552" s="177"/>
      <c r="J552" s="81">
        <v>2.5955451983281499</v>
      </c>
      <c r="K552" s="81">
        <v>0.78862825630887368</v>
      </c>
      <c r="L552" s="81">
        <v>1.8617203766702288</v>
      </c>
      <c r="M552" s="81">
        <v>4.1886975174872081</v>
      </c>
      <c r="N552" s="81">
        <v>7.4701243462695537</v>
      </c>
      <c r="O552" s="81">
        <v>3.586966036301666</v>
      </c>
      <c r="P552" s="81">
        <v>6.7489723657257992</v>
      </c>
      <c r="Q552" s="81">
        <v>0.26338342147461841</v>
      </c>
      <c r="R552" s="81">
        <v>0</v>
      </c>
      <c r="S552" s="81">
        <v>0.79156713946104207</v>
      </c>
      <c r="T552" s="82"/>
      <c r="U552" s="81">
        <v>235249</v>
      </c>
      <c r="V552" s="81">
        <v>265</v>
      </c>
      <c r="W552" s="81">
        <v>46</v>
      </c>
      <c r="X552" s="81">
        <v>734</v>
      </c>
      <c r="Y552" s="81">
        <v>1439</v>
      </c>
      <c r="Z552" s="81">
        <v>2084</v>
      </c>
      <c r="AA552" s="81">
        <v>1343</v>
      </c>
      <c r="AB552" s="81">
        <v>3625</v>
      </c>
      <c r="AC552" s="81">
        <v>0</v>
      </c>
      <c r="AD552" s="81">
        <v>0.79156713946104207</v>
      </c>
      <c r="AE552" s="82"/>
      <c r="AF552" s="81">
        <v>2220984.7266569906</v>
      </c>
      <c r="AG552" s="81">
        <v>522761.44878498162</v>
      </c>
      <c r="AH552" s="81">
        <v>277279.42402402841</v>
      </c>
      <c r="AI552" s="81">
        <v>4933015.6200928073</v>
      </c>
      <c r="AJ552" s="81">
        <v>8571098.3865817394</v>
      </c>
      <c r="AK552" s="81">
        <v>0</v>
      </c>
      <c r="AL552" s="81">
        <v>0</v>
      </c>
      <c r="AM552" s="81">
        <v>496791.04369691992</v>
      </c>
      <c r="AN552" s="81">
        <v>0</v>
      </c>
      <c r="AO552" s="81">
        <v>0</v>
      </c>
      <c r="AP552" s="82"/>
      <c r="AQ552" s="81">
        <v>64</v>
      </c>
      <c r="AR552" s="81">
        <v>24</v>
      </c>
      <c r="AS552" s="81">
        <v>0</v>
      </c>
      <c r="AT552" s="81">
        <v>0</v>
      </c>
      <c r="AU552" s="81">
        <v>0</v>
      </c>
      <c r="AV552" s="81">
        <v>0</v>
      </c>
      <c r="AW552" s="81" t="s">
        <v>564</v>
      </c>
      <c r="AX552" s="82"/>
      <c r="AY552" s="81">
        <v>314.40000000000003</v>
      </c>
      <c r="AZ552" s="81">
        <v>2643.8</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2347</v>
      </c>
      <c r="B553" s="80">
        <v>370</v>
      </c>
      <c r="C553" s="80">
        <v>13</v>
      </c>
      <c r="D553" s="80">
        <v>22</v>
      </c>
      <c r="E553" s="80">
        <v>2016</v>
      </c>
      <c r="F553" s="80" t="s">
        <v>92</v>
      </c>
      <c r="G553" s="80" t="s">
        <v>2334</v>
      </c>
      <c r="H553" s="80" t="s">
        <v>2335</v>
      </c>
      <c r="I553" s="177"/>
      <c r="J553" s="81">
        <v>2.4070558279364036</v>
      </c>
      <c r="K553" s="81">
        <v>0.77087639508191774</v>
      </c>
      <c r="L553" s="81">
        <v>2.2538927913191564</v>
      </c>
      <c r="M553" s="81">
        <v>3.343755024748333</v>
      </c>
      <c r="N553" s="81">
        <v>6.7907234750417027</v>
      </c>
      <c r="O553" s="81">
        <v>3.5689122806468645</v>
      </c>
      <c r="P553" s="81">
        <v>6.8410804831574916</v>
      </c>
      <c r="Q553" s="81">
        <v>0.25356897998618877</v>
      </c>
      <c r="R553" s="81">
        <v>0</v>
      </c>
      <c r="S553" s="81">
        <v>1.0007640199136814</v>
      </c>
      <c r="T553" s="82"/>
      <c r="U553" s="81">
        <v>220042</v>
      </c>
      <c r="V553" s="81">
        <v>265</v>
      </c>
      <c r="W553" s="81">
        <v>46</v>
      </c>
      <c r="X553" s="81">
        <v>734</v>
      </c>
      <c r="Y553" s="81">
        <v>1443</v>
      </c>
      <c r="Z553" s="81">
        <v>2099</v>
      </c>
      <c r="AA553" s="81">
        <v>1408</v>
      </c>
      <c r="AB553" s="81">
        <v>3590</v>
      </c>
      <c r="AC553" s="81">
        <v>0</v>
      </c>
      <c r="AD553" s="81">
        <v>1.0007640199136809</v>
      </c>
      <c r="AE553" s="82"/>
      <c r="AF553" s="81">
        <v>2055933.6024346319</v>
      </c>
      <c r="AG553" s="81">
        <v>513859.69666258158</v>
      </c>
      <c r="AH553" s="81">
        <v>267272.21436999779</v>
      </c>
      <c r="AI553" s="81">
        <v>4530369.378281218</v>
      </c>
      <c r="AJ553" s="81">
        <v>7100265.7861672277</v>
      </c>
      <c r="AK553" s="81">
        <v>0</v>
      </c>
      <c r="AL553" s="81">
        <v>0</v>
      </c>
      <c r="AM553" s="81">
        <v>492376.67192261748</v>
      </c>
      <c r="AN553" s="81">
        <v>0</v>
      </c>
      <c r="AO553" s="81">
        <v>0</v>
      </c>
      <c r="AP553" s="82"/>
      <c r="AQ553" s="81">
        <v>68</v>
      </c>
      <c r="AR553" s="81">
        <v>27</v>
      </c>
      <c r="AS553" s="81">
        <v>0</v>
      </c>
      <c r="AT553" s="81">
        <v>0</v>
      </c>
      <c r="AU553" s="81">
        <v>0</v>
      </c>
      <c r="AV553" s="81">
        <v>0</v>
      </c>
      <c r="AW553" s="81" t="s">
        <v>564</v>
      </c>
      <c r="AX553" s="82"/>
      <c r="AY553" s="81">
        <v>338.8</v>
      </c>
      <c r="AZ553" s="81">
        <v>2734.9</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2348</v>
      </c>
      <c r="B554" s="80">
        <v>371</v>
      </c>
      <c r="C554" s="80">
        <v>14</v>
      </c>
      <c r="D554" s="80">
        <v>22</v>
      </c>
      <c r="E554" s="80">
        <v>2017</v>
      </c>
      <c r="F554" s="80" t="s">
        <v>71</v>
      </c>
      <c r="G554" s="80" t="s">
        <v>2334</v>
      </c>
      <c r="H554" s="80" t="s">
        <v>2335</v>
      </c>
      <c r="I554" s="177"/>
      <c r="J554" s="81">
        <v>2.6079285626526709</v>
      </c>
      <c r="K554" s="81">
        <v>0.78170402979655718</v>
      </c>
      <c r="L554" s="81">
        <v>2.0049095713405976</v>
      </c>
      <c r="M554" s="81">
        <v>3.0013007582592564</v>
      </c>
      <c r="N554" s="81">
        <v>6.7510955319727</v>
      </c>
      <c r="O554" s="81">
        <v>3.5541623578201982</v>
      </c>
      <c r="P554" s="81">
        <v>6.9667227094540856</v>
      </c>
      <c r="Q554" s="81">
        <v>0.24130622777163377</v>
      </c>
      <c r="R554" s="81">
        <v>0</v>
      </c>
      <c r="S554" s="81">
        <v>1.8653678509521949</v>
      </c>
      <c r="T554" s="82"/>
      <c r="U554" s="81">
        <v>272510</v>
      </c>
      <c r="V554" s="81">
        <v>265</v>
      </c>
      <c r="W554" s="81">
        <v>46</v>
      </c>
      <c r="X554" s="81">
        <v>734</v>
      </c>
      <c r="Y554" s="81">
        <v>1449</v>
      </c>
      <c r="Z554" s="81">
        <v>2125</v>
      </c>
      <c r="AA554" s="81">
        <v>1443</v>
      </c>
      <c r="AB554" s="81">
        <v>3533</v>
      </c>
      <c r="AC554" s="81">
        <v>0</v>
      </c>
      <c r="AD554" s="81">
        <v>1.8653678509521949</v>
      </c>
      <c r="AE554" s="82"/>
      <c r="AF554" s="81">
        <v>2284385.1323899068</v>
      </c>
      <c r="AG554" s="81">
        <v>522627.38595293299</v>
      </c>
      <c r="AH554" s="81">
        <v>317816.31282420253</v>
      </c>
      <c r="AI554" s="81">
        <v>4326052.4195558578</v>
      </c>
      <c r="AJ554" s="81">
        <v>8118803.268006024</v>
      </c>
      <c r="AK554" s="81">
        <v>0</v>
      </c>
      <c r="AL554" s="81">
        <v>0</v>
      </c>
      <c r="AM554" s="81">
        <v>485317.19472579099</v>
      </c>
      <c r="AN554" s="81">
        <v>0</v>
      </c>
      <c r="AO554" s="81">
        <v>0</v>
      </c>
      <c r="AP554" s="82"/>
      <c r="AQ554" s="81">
        <v>74</v>
      </c>
      <c r="AR554" s="81">
        <v>28</v>
      </c>
      <c r="AS554" s="81">
        <v>0</v>
      </c>
      <c r="AT554" s="81">
        <v>0</v>
      </c>
      <c r="AU554" s="81">
        <v>0</v>
      </c>
      <c r="AV554" s="81">
        <v>0</v>
      </c>
      <c r="AW554" s="81" t="s">
        <v>564</v>
      </c>
      <c r="AX554" s="82"/>
      <c r="AY554" s="81">
        <v>372.5</v>
      </c>
      <c r="AZ554" s="81">
        <v>2784.4</v>
      </c>
      <c r="BA554" s="81">
        <v>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2349</v>
      </c>
      <c r="B555" s="80">
        <v>372</v>
      </c>
      <c r="C555" s="80">
        <v>15</v>
      </c>
      <c r="D555" s="80">
        <v>22</v>
      </c>
      <c r="E555" s="80">
        <v>2018</v>
      </c>
      <c r="F555" s="80" t="s">
        <v>93</v>
      </c>
      <c r="G555" s="80" t="s">
        <v>2334</v>
      </c>
      <c r="H555" s="80" t="s">
        <v>2335</v>
      </c>
      <c r="I555" s="177"/>
      <c r="J555" s="81">
        <v>2.3253724769279875</v>
      </c>
      <c r="K555" s="81">
        <v>0.74350562045630952</v>
      </c>
      <c r="L555" s="81">
        <v>1.8358881140710959</v>
      </c>
      <c r="M555" s="81">
        <v>3.2096464542830216</v>
      </c>
      <c r="N555" s="81">
        <v>6.1652104885670989</v>
      </c>
      <c r="O555" s="81">
        <v>3.4315892054131663</v>
      </c>
      <c r="P555" s="81">
        <v>6.8447955611520666</v>
      </c>
      <c r="Q555" s="81">
        <v>0.21739190648963622</v>
      </c>
      <c r="R555" s="81">
        <v>0</v>
      </c>
      <c r="S555" s="81">
        <v>1.5306291794557609</v>
      </c>
      <c r="T555" s="82"/>
      <c r="U555" s="81">
        <v>249147</v>
      </c>
      <c r="V555" s="81">
        <v>265</v>
      </c>
      <c r="W555" s="81">
        <v>46</v>
      </c>
      <c r="X555" s="81">
        <v>734</v>
      </c>
      <c r="Y555" s="81">
        <v>1433</v>
      </c>
      <c r="Z555" s="81">
        <v>2091</v>
      </c>
      <c r="AA555" s="81">
        <v>1432</v>
      </c>
      <c r="AB555" s="81">
        <v>3430</v>
      </c>
      <c r="AC555" s="81">
        <v>0</v>
      </c>
      <c r="AD555" s="81">
        <v>1.5306291794557609</v>
      </c>
      <c r="AE555" s="82"/>
      <c r="AF555" s="81">
        <v>2159137.2826412851</v>
      </c>
      <c r="AG555" s="81">
        <v>474249.43077166617</v>
      </c>
      <c r="AH555" s="81">
        <v>300405.46549867297</v>
      </c>
      <c r="AI555" s="81">
        <v>4440358.5105073787</v>
      </c>
      <c r="AJ555" s="81">
        <v>7271486.8183496026</v>
      </c>
      <c r="AK555" s="81">
        <v>0</v>
      </c>
      <c r="AL555" s="81">
        <v>0</v>
      </c>
      <c r="AM555" s="81">
        <v>472143.30974095559</v>
      </c>
      <c r="AN555" s="81">
        <v>0</v>
      </c>
      <c r="AO555" s="81">
        <v>0</v>
      </c>
      <c r="AP555" s="82"/>
      <c r="AQ555" s="81">
        <v>79</v>
      </c>
      <c r="AR555" s="81">
        <v>29</v>
      </c>
      <c r="AS555" s="81">
        <v>0</v>
      </c>
      <c r="AT555" s="81">
        <v>0</v>
      </c>
      <c r="AU555" s="81">
        <v>0</v>
      </c>
      <c r="AV555" s="81">
        <v>0</v>
      </c>
      <c r="AW555" s="81" t="s">
        <v>564</v>
      </c>
      <c r="AX555" s="82"/>
      <c r="AY555" s="81">
        <v>402.3</v>
      </c>
      <c r="AZ555" s="81">
        <v>2832</v>
      </c>
      <c r="BA555" s="81">
        <v>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2350</v>
      </c>
      <c r="B556" s="80">
        <v>373</v>
      </c>
      <c r="C556" s="80">
        <v>16</v>
      </c>
      <c r="D556" s="80">
        <v>22</v>
      </c>
      <c r="E556" s="80">
        <v>2019</v>
      </c>
      <c r="F556" s="80" t="s">
        <v>73</v>
      </c>
      <c r="G556" s="80" t="s">
        <v>2334</v>
      </c>
      <c r="H556" s="80" t="s">
        <v>2335</v>
      </c>
      <c r="I556" s="177"/>
      <c r="J556" s="81">
        <v>2.6920090879236449</v>
      </c>
      <c r="K556" s="81">
        <v>0.6991061253849713</v>
      </c>
      <c r="L556" s="81">
        <v>1.8535147212535119</v>
      </c>
      <c r="M556" s="81">
        <v>2.9905509389804568</v>
      </c>
      <c r="N556" s="81">
        <v>5.6630384325371601</v>
      </c>
      <c r="O556" s="81">
        <v>3.3031528127596403</v>
      </c>
      <c r="P556" s="81">
        <v>6.5641122438576449</v>
      </c>
      <c r="Q556" s="81">
        <v>0.20444122100758272</v>
      </c>
      <c r="R556" s="81">
        <v>0</v>
      </c>
      <c r="S556" s="81">
        <v>1.1545255198055677</v>
      </c>
      <c r="T556" s="82"/>
      <c r="U556" s="81">
        <v>306349</v>
      </c>
      <c r="V556" s="81">
        <v>265</v>
      </c>
      <c r="W556" s="81">
        <v>46</v>
      </c>
      <c r="X556" s="81">
        <v>734</v>
      </c>
      <c r="Y556" s="81">
        <v>1414</v>
      </c>
      <c r="Z556" s="81">
        <v>2068</v>
      </c>
      <c r="AA556" s="81">
        <v>1363</v>
      </c>
      <c r="AB556" s="81">
        <v>3313</v>
      </c>
      <c r="AC556" s="81">
        <v>0</v>
      </c>
      <c r="AD556" s="81">
        <v>1.1545255198055679</v>
      </c>
      <c r="AE556" s="82"/>
      <c r="AF556" s="81">
        <v>2657145.8369978778</v>
      </c>
      <c r="AG556" s="81">
        <v>459580.52735650062</v>
      </c>
      <c r="AH556" s="81">
        <v>319916.8923409608</v>
      </c>
      <c r="AI556" s="81">
        <v>4258390.4419835582</v>
      </c>
      <c r="AJ556" s="81">
        <v>6560482.033342666</v>
      </c>
      <c r="AK556" s="81">
        <v>0</v>
      </c>
      <c r="AL556" s="81">
        <v>0</v>
      </c>
      <c r="AM556" s="81">
        <v>451205.65974935296</v>
      </c>
      <c r="AN556" s="81">
        <v>0</v>
      </c>
      <c r="AO556" s="81">
        <v>0</v>
      </c>
      <c r="AP556" s="82"/>
      <c r="AQ556" s="81">
        <v>81</v>
      </c>
      <c r="AR556" s="81">
        <v>34</v>
      </c>
      <c r="AS556" s="81">
        <v>0</v>
      </c>
      <c r="AT556" s="81">
        <v>0</v>
      </c>
      <c r="AU556" s="81">
        <v>0</v>
      </c>
      <c r="AV556" s="81">
        <v>0</v>
      </c>
      <c r="AW556" s="81" t="s">
        <v>564</v>
      </c>
      <c r="AX556" s="82"/>
      <c r="AY556" s="81">
        <v>415.4</v>
      </c>
      <c r="AZ556" s="81">
        <v>3066.9</v>
      </c>
      <c r="BA556" s="81">
        <v>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2351</v>
      </c>
      <c r="B557" s="80">
        <v>374</v>
      </c>
      <c r="C557" s="80">
        <v>17</v>
      </c>
      <c r="D557" s="80">
        <v>22</v>
      </c>
      <c r="E557" s="80">
        <v>2020</v>
      </c>
      <c r="F557" s="80" t="s">
        <v>218</v>
      </c>
      <c r="G557" s="80" t="s">
        <v>2334</v>
      </c>
      <c r="H557" s="80" t="s">
        <v>2335</v>
      </c>
      <c r="I557" s="177"/>
      <c r="J557" s="81">
        <v>2.6790203219500932</v>
      </c>
      <c r="K557" s="81">
        <v>0.71102947420986817</v>
      </c>
      <c r="L557" s="81">
        <v>4.1161324706912579</v>
      </c>
      <c r="M557" s="81">
        <v>2.5492483888405717</v>
      </c>
      <c r="N557" s="81">
        <v>5.3004929643656888</v>
      </c>
      <c r="O557" s="81">
        <v>2.8786354924187116</v>
      </c>
      <c r="P557" s="81">
        <v>6.1790249219970441</v>
      </c>
      <c r="Q557" s="81">
        <v>0.18826940516966836</v>
      </c>
      <c r="R557" s="81">
        <v>0</v>
      </c>
      <c r="S557" s="81">
        <v>1.2628664842862269</v>
      </c>
      <c r="T557" s="82"/>
      <c r="U557" s="81">
        <v>235138</v>
      </c>
      <c r="V557" s="81">
        <v>237</v>
      </c>
      <c r="W557" s="81">
        <v>105</v>
      </c>
      <c r="X557" s="81">
        <v>694</v>
      </c>
      <c r="Y557" s="81">
        <v>1378</v>
      </c>
      <c r="Z557" s="81">
        <v>2057</v>
      </c>
      <c r="AA557" s="81">
        <v>1394</v>
      </c>
      <c r="AB557" s="81">
        <v>3193</v>
      </c>
      <c r="AC557" s="81">
        <v>0</v>
      </c>
      <c r="AD557" s="81">
        <v>1.2628664842862269</v>
      </c>
      <c r="AE557" s="82"/>
      <c r="AF557" s="81">
        <v>1957793.7847804241</v>
      </c>
      <c r="AG557" s="81">
        <v>464535.22684381221</v>
      </c>
      <c r="AH557" s="81">
        <v>719959.64255533752</v>
      </c>
      <c r="AI557" s="81">
        <v>3847063.4982016012</v>
      </c>
      <c r="AJ557" s="81">
        <v>6327596.2468724642</v>
      </c>
      <c r="AK557" s="81"/>
      <c r="AL557" s="81"/>
      <c r="AM557" s="81">
        <v>416721.97496990312</v>
      </c>
      <c r="AN557" s="81"/>
      <c r="AO557" s="81"/>
      <c r="AP557" s="82"/>
      <c r="AQ557" s="81">
        <v>84</v>
      </c>
      <c r="AR557" s="81">
        <v>36</v>
      </c>
      <c r="AS557" s="81">
        <v>0</v>
      </c>
      <c r="AT557" s="81">
        <v>0</v>
      </c>
      <c r="AU557" s="81">
        <v>0</v>
      </c>
      <c r="AV557" s="81">
        <v>0</v>
      </c>
      <c r="AW557" s="81">
        <v>0</v>
      </c>
      <c r="AX557" s="82"/>
      <c r="AY557" s="81">
        <v>440.7</v>
      </c>
      <c r="AZ557" s="81">
        <v>3138.4</v>
      </c>
      <c r="BA557" s="81">
        <v>0</v>
      </c>
      <c r="BB557" s="81">
        <v>0</v>
      </c>
      <c r="BC557" s="81">
        <v>0</v>
      </c>
      <c r="BD557" s="81">
        <v>0</v>
      </c>
      <c r="BE557" s="81">
        <v>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2352</v>
      </c>
      <c r="B558" s="80">
        <v>374</v>
      </c>
      <c r="C558" s="80">
        <v>18</v>
      </c>
      <c r="D558" s="80">
        <v>22</v>
      </c>
      <c r="E558" s="80">
        <v>2021</v>
      </c>
      <c r="F558" s="80" t="s">
        <v>75</v>
      </c>
      <c r="G558" s="174" t="s">
        <v>2334</v>
      </c>
      <c r="H558" s="80" t="s">
        <v>2335</v>
      </c>
      <c r="I558" s="177"/>
      <c r="J558" s="81">
        <v>2.6075130655455951</v>
      </c>
      <c r="K558" s="81">
        <v>0.77556138404236452</v>
      </c>
      <c r="L558" s="81">
        <v>3.7483653336403795</v>
      </c>
      <c r="M558" s="81">
        <v>2.8518904062137365</v>
      </c>
      <c r="N558" s="81">
        <v>5.2728125683138884</v>
      </c>
      <c r="O558" s="81">
        <v>2.7412823562526247</v>
      </c>
      <c r="P558" s="81">
        <v>6.0952364536978054</v>
      </c>
      <c r="Q558" s="81">
        <v>0.18599381165317336</v>
      </c>
      <c r="R558" s="81">
        <v>0</v>
      </c>
      <c r="S558" s="81">
        <v>1.1299429993127681</v>
      </c>
      <c r="T558" s="82"/>
      <c r="U558" s="81">
        <v>246954</v>
      </c>
      <c r="V558" s="81">
        <v>237</v>
      </c>
      <c r="W558" s="81">
        <v>105</v>
      </c>
      <c r="X558" s="81">
        <v>694</v>
      </c>
      <c r="Y558" s="81">
        <v>1366</v>
      </c>
      <c r="Z558" s="81">
        <v>2017</v>
      </c>
      <c r="AA558" s="81">
        <v>1341</v>
      </c>
      <c r="AB558" s="81">
        <v>3117</v>
      </c>
      <c r="AC558" s="81">
        <v>0</v>
      </c>
      <c r="AD558" s="81">
        <v>1.1299429993127681</v>
      </c>
      <c r="AE558" s="82"/>
      <c r="AF558" s="81">
        <v>1881239.5848522724</v>
      </c>
      <c r="AG558" s="81">
        <v>488364.47333095066</v>
      </c>
      <c r="AH558" s="81">
        <v>658588.48354406422</v>
      </c>
      <c r="AI558" s="81">
        <v>4202839.2276193285</v>
      </c>
      <c r="AJ558" s="81">
        <v>6146494.8765577814</v>
      </c>
      <c r="AK558" s="81">
        <v>0</v>
      </c>
      <c r="AL558" s="81">
        <v>0</v>
      </c>
      <c r="AM558" s="81">
        <v>409149.5382969217</v>
      </c>
      <c r="AN558" s="81">
        <v>0</v>
      </c>
      <c r="AO558" s="81">
        <v>0</v>
      </c>
      <c r="AP558" s="82"/>
      <c r="AQ558" s="81">
        <v>84</v>
      </c>
      <c r="AR558" s="81">
        <v>39</v>
      </c>
      <c r="AS558" s="81">
        <v>0</v>
      </c>
      <c r="AT558" s="81">
        <v>0</v>
      </c>
      <c r="AU558" s="81">
        <v>0</v>
      </c>
      <c r="AV558" s="81">
        <v>0</v>
      </c>
      <c r="AW558" s="81"/>
      <c r="AX558" s="82"/>
      <c r="AY558" s="81">
        <v>444.4</v>
      </c>
      <c r="AZ558" s="81">
        <v>3275.9</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2353</v>
      </c>
      <c r="B559" s="80">
        <v>374</v>
      </c>
      <c r="C559" s="80">
        <v>19</v>
      </c>
      <c r="D559" s="80">
        <v>22</v>
      </c>
      <c r="E559" s="80">
        <v>2022</v>
      </c>
      <c r="F559" s="80" t="s">
        <v>568</v>
      </c>
      <c r="G559" s="174" t="s">
        <v>2334</v>
      </c>
      <c r="H559" s="80" t="s">
        <v>2335</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86</v>
      </c>
      <c r="AR559" s="81">
        <v>40</v>
      </c>
      <c r="AS559" s="81">
        <v>0</v>
      </c>
      <c r="AT559" s="81">
        <v>0</v>
      </c>
      <c r="AU559" s="81">
        <v>0</v>
      </c>
      <c r="AV559" s="81">
        <v>0</v>
      </c>
      <c r="AW559" s="81"/>
      <c r="AX559" s="82"/>
      <c r="AY559" s="81">
        <v>455.00000000000006</v>
      </c>
      <c r="AZ559" s="81">
        <v>3320.4</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2558</v>
      </c>
      <c r="B560" s="80">
        <v>511</v>
      </c>
      <c r="C560" s="80">
        <v>1</v>
      </c>
      <c r="D560" s="80">
        <v>31</v>
      </c>
      <c r="E560" s="80">
        <v>1990</v>
      </c>
      <c r="F560" s="80" t="s">
        <v>562</v>
      </c>
      <c r="G560" s="80" t="s">
        <v>2559</v>
      </c>
      <c r="H560" s="80" t="s">
        <v>2560</v>
      </c>
      <c r="I560" s="177"/>
      <c r="J560" s="81">
        <v>4396.0148895070024</v>
      </c>
      <c r="K560" s="81">
        <v>374.44871415554223</v>
      </c>
      <c r="L560" s="81">
        <v>450.88330556960648</v>
      </c>
      <c r="M560" s="81">
        <v>1797.0898943792438</v>
      </c>
      <c r="N560" s="81">
        <v>2642.2202577038879</v>
      </c>
      <c r="O560" s="81">
        <v>1850.1346097820165</v>
      </c>
      <c r="P560" s="81">
        <v>2508.8680728282789</v>
      </c>
      <c r="Q560" s="81">
        <v>132.69185515909973</v>
      </c>
      <c r="R560" s="81">
        <v>0</v>
      </c>
      <c r="S560" s="81">
        <v>119.61997999999998</v>
      </c>
      <c r="T560" s="82"/>
      <c r="U560" s="81">
        <v>654466202</v>
      </c>
      <c r="V560" s="81">
        <v>109192</v>
      </c>
      <c r="W560" s="81">
        <v>6418</v>
      </c>
      <c r="X560" s="81">
        <v>618451</v>
      </c>
      <c r="Y560" s="81">
        <v>656694</v>
      </c>
      <c r="Z560" s="81">
        <v>760982</v>
      </c>
      <c r="AA560" s="81">
        <v>609181</v>
      </c>
      <c r="AB560" s="81">
        <v>2154465</v>
      </c>
      <c r="AC560" s="81">
        <v>0</v>
      </c>
      <c r="AD560" s="81">
        <v>119.61998</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2561</v>
      </c>
      <c r="B561" s="80">
        <v>512</v>
      </c>
      <c r="C561" s="80">
        <v>2</v>
      </c>
      <c r="D561" s="80">
        <v>31</v>
      </c>
      <c r="E561" s="80">
        <v>2005</v>
      </c>
      <c r="F561" s="80" t="s">
        <v>565</v>
      </c>
      <c r="G561" s="80" t="s">
        <v>2559</v>
      </c>
      <c r="H561" s="80" t="s">
        <v>2560</v>
      </c>
      <c r="I561" s="177"/>
      <c r="J561" s="81">
        <v>3473.888456020929</v>
      </c>
      <c r="K561" s="81">
        <v>238.40208131667231</v>
      </c>
      <c r="L561" s="81">
        <v>598.94443100134299</v>
      </c>
      <c r="M561" s="81">
        <v>3174.4817098041408</v>
      </c>
      <c r="N561" s="81">
        <v>4240.3571582162294</v>
      </c>
      <c r="O561" s="81">
        <v>2752.5345294993581</v>
      </c>
      <c r="P561" s="81">
        <v>2551.8757557680938</v>
      </c>
      <c r="Q561" s="81">
        <v>129.0749098746374</v>
      </c>
      <c r="R561" s="81">
        <v>0</v>
      </c>
      <c r="S561" s="81">
        <v>178.50542091139275</v>
      </c>
      <c r="T561" s="82"/>
      <c r="U561" s="81">
        <v>625948680</v>
      </c>
      <c r="V561" s="81">
        <v>91580</v>
      </c>
      <c r="W561" s="81">
        <v>8009</v>
      </c>
      <c r="X561" s="81">
        <v>582600</v>
      </c>
      <c r="Y561" s="81">
        <v>792352</v>
      </c>
      <c r="Z561" s="81">
        <v>1310113</v>
      </c>
      <c r="AA561" s="81">
        <v>507466</v>
      </c>
      <c r="AB561" s="81">
        <v>2190874</v>
      </c>
      <c r="AC561" s="81">
        <v>0</v>
      </c>
      <c r="AD561" s="81">
        <v>178.50542091139275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2562</v>
      </c>
      <c r="B562" s="80">
        <v>513</v>
      </c>
      <c r="C562" s="80">
        <v>3</v>
      </c>
      <c r="D562" s="80">
        <v>31</v>
      </c>
      <c r="E562" s="80">
        <v>2006</v>
      </c>
      <c r="F562" s="80" t="s">
        <v>566</v>
      </c>
      <c r="G562" s="80" t="s">
        <v>2559</v>
      </c>
      <c r="H562" s="80" t="s">
        <v>2560</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2563</v>
      </c>
      <c r="B563" s="80">
        <v>514</v>
      </c>
      <c r="C563" s="80">
        <v>4</v>
      </c>
      <c r="D563" s="80">
        <v>31</v>
      </c>
      <c r="E563" s="80">
        <v>2007</v>
      </c>
      <c r="F563" s="80" t="s">
        <v>567</v>
      </c>
      <c r="G563" s="80" t="s">
        <v>2559</v>
      </c>
      <c r="H563" s="80" t="s">
        <v>2560</v>
      </c>
      <c r="I563" s="177"/>
      <c r="J563" s="81">
        <v>3812.6023007180984</v>
      </c>
      <c r="K563" s="81">
        <v>219.82113893680972</v>
      </c>
      <c r="L563" s="81">
        <v>540.74694531653381</v>
      </c>
      <c r="M563" s="81">
        <v>3195.986847224955</v>
      </c>
      <c r="N563" s="81">
        <v>3780.7673124524349</v>
      </c>
      <c r="O563" s="81">
        <v>2668.5757279357122</v>
      </c>
      <c r="P563" s="81">
        <v>2528.8518414550595</v>
      </c>
      <c r="Q563" s="81">
        <v>135.40714329888252</v>
      </c>
      <c r="R563" s="81">
        <v>0</v>
      </c>
      <c r="S563" s="81">
        <v>163.03786220859843</v>
      </c>
      <c r="T563" s="82"/>
      <c r="U563" s="81">
        <v>702799516</v>
      </c>
      <c r="V563" s="81">
        <v>82149</v>
      </c>
      <c r="W563" s="81">
        <v>8806</v>
      </c>
      <c r="X563" s="81">
        <v>684385</v>
      </c>
      <c r="Y563" s="81">
        <v>804784</v>
      </c>
      <c r="Z563" s="81">
        <v>1320388</v>
      </c>
      <c r="AA563" s="81">
        <v>495222</v>
      </c>
      <c r="AB563" s="81">
        <v>2176806</v>
      </c>
      <c r="AC563" s="81">
        <v>0</v>
      </c>
      <c r="AD563" s="81">
        <v>163.03786220859843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2564</v>
      </c>
      <c r="B564" s="80">
        <v>515</v>
      </c>
      <c r="C564" s="80">
        <v>5</v>
      </c>
      <c r="D564" s="80">
        <v>31</v>
      </c>
      <c r="E564" s="80">
        <v>2008</v>
      </c>
      <c r="F564" s="80" t="s">
        <v>84</v>
      </c>
      <c r="G564" s="80" t="s">
        <v>2559</v>
      </c>
      <c r="H564" s="80" t="s">
        <v>2560</v>
      </c>
      <c r="I564" s="177"/>
      <c r="J564" s="81">
        <v>3093.6649755465569</v>
      </c>
      <c r="K564" s="81">
        <v>162.95025565831648</v>
      </c>
      <c r="L564" s="81">
        <v>491.28114340635545</v>
      </c>
      <c r="M564" s="81">
        <v>3457.4310896483476</v>
      </c>
      <c r="N564" s="81">
        <v>3456.9139325790575</v>
      </c>
      <c r="O564" s="81">
        <v>2584.6478394179849</v>
      </c>
      <c r="P564" s="81">
        <v>2473.8153690929848</v>
      </c>
      <c r="Q564" s="81">
        <v>132.73583467488317</v>
      </c>
      <c r="R564" s="81">
        <v>0</v>
      </c>
      <c r="S564" s="81">
        <v>170.27699016619965</v>
      </c>
      <c r="T564" s="82"/>
      <c r="U564" s="81">
        <v>661754970</v>
      </c>
      <c r="V564" s="81">
        <v>82149</v>
      </c>
      <c r="W564" s="81">
        <v>8806</v>
      </c>
      <c r="X564" s="81">
        <v>684385</v>
      </c>
      <c r="Y564" s="81">
        <v>809650</v>
      </c>
      <c r="Z564" s="81">
        <v>1323747</v>
      </c>
      <c r="AA564" s="81">
        <v>484997</v>
      </c>
      <c r="AB564" s="81">
        <v>2168926</v>
      </c>
      <c r="AC564" s="81">
        <v>0</v>
      </c>
      <c r="AD564" s="81">
        <v>170.27699016619965</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2565</v>
      </c>
      <c r="B565" s="80">
        <v>516</v>
      </c>
      <c r="C565" s="80">
        <v>6</v>
      </c>
      <c r="D565" s="80">
        <v>31</v>
      </c>
      <c r="E565" s="80">
        <v>2009</v>
      </c>
      <c r="F565" s="80" t="s">
        <v>85</v>
      </c>
      <c r="G565" s="80" t="s">
        <v>2559</v>
      </c>
      <c r="H565" s="80" t="s">
        <v>2560</v>
      </c>
      <c r="I565" s="177"/>
      <c r="J565" s="81">
        <v>3130.6485324403425</v>
      </c>
      <c r="K565" s="81">
        <v>168.39209183841604</v>
      </c>
      <c r="L565" s="81">
        <v>570.8110608263197</v>
      </c>
      <c r="M565" s="81">
        <v>3697.562002801305</v>
      </c>
      <c r="N565" s="81">
        <v>3504.1817443824802</v>
      </c>
      <c r="O565" s="81">
        <v>2628.2884400634343</v>
      </c>
      <c r="P565" s="81">
        <v>2365.1693070128908</v>
      </c>
      <c r="Q565" s="81">
        <v>126.01579493888566</v>
      </c>
      <c r="R565" s="81">
        <v>0</v>
      </c>
      <c r="S565" s="81">
        <v>147.67557757457553</v>
      </c>
      <c r="T565" s="82"/>
      <c r="U565" s="81">
        <v>497466910</v>
      </c>
      <c r="V565" s="81">
        <v>81342</v>
      </c>
      <c r="W565" s="81">
        <v>14253</v>
      </c>
      <c r="X565" s="81">
        <v>746285</v>
      </c>
      <c r="Y565" s="81">
        <v>814404</v>
      </c>
      <c r="Z565" s="81">
        <v>1328664</v>
      </c>
      <c r="AA565" s="81">
        <v>476037</v>
      </c>
      <c r="AB565" s="81">
        <v>2161572</v>
      </c>
      <c r="AC565" s="81">
        <v>0</v>
      </c>
      <c r="AD565" s="81">
        <v>147.67557757457553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26.110000000000003</v>
      </c>
      <c r="BH565" s="81">
        <v>0</v>
      </c>
      <c r="BI565" s="81">
        <v>1822.2977000000003</v>
      </c>
      <c r="BJ565" s="81">
        <v>4.7939999999999996</v>
      </c>
      <c r="BK565" s="81">
        <v>264.59100000000001</v>
      </c>
      <c r="BL565" s="81">
        <v>0</v>
      </c>
      <c r="BM565" s="82"/>
      <c r="BN565" s="81">
        <v>4</v>
      </c>
      <c r="BO565" s="81">
        <v>0</v>
      </c>
      <c r="BP565" s="81">
        <v>179</v>
      </c>
      <c r="BQ565" s="81">
        <v>1</v>
      </c>
      <c r="BR565" s="81">
        <v>42</v>
      </c>
      <c r="BS565" s="81">
        <v>0</v>
      </c>
      <c r="BT565"/>
      <c r="BU565" s="80"/>
      <c r="BV565" s="80"/>
      <c r="BW565" s="80"/>
      <c r="BX565" s="80"/>
      <c r="BY565" s="80"/>
      <c r="BZ565" s="80"/>
      <c r="CA565" s="80"/>
      <c r="CB565" s="80"/>
      <c r="CC565" s="80"/>
    </row>
    <row r="566" spans="1:81">
      <c r="A566" s="80" t="s">
        <v>2566</v>
      </c>
      <c r="B566" s="80">
        <v>517</v>
      </c>
      <c r="C566" s="80">
        <v>7</v>
      </c>
      <c r="D566" s="80">
        <v>31</v>
      </c>
      <c r="E566" s="80">
        <v>2010</v>
      </c>
      <c r="F566" s="80" t="s">
        <v>86</v>
      </c>
      <c r="G566" s="80" t="s">
        <v>2559</v>
      </c>
      <c r="H566" s="80" t="s">
        <v>2560</v>
      </c>
      <c r="I566" s="177"/>
      <c r="J566" s="81">
        <v>3033.1392759241553</v>
      </c>
      <c r="K566" s="81">
        <v>180.39654836865498</v>
      </c>
      <c r="L566" s="81">
        <v>581.28214748154767</v>
      </c>
      <c r="M566" s="81">
        <v>3820.3111123950885</v>
      </c>
      <c r="N566" s="81">
        <v>3753.3429749090888</v>
      </c>
      <c r="O566" s="81">
        <v>2629.5209610589636</v>
      </c>
      <c r="P566" s="81">
        <v>2388.5504901096469</v>
      </c>
      <c r="Q566" s="81">
        <v>131.0400567202345</v>
      </c>
      <c r="R566" s="81">
        <v>0</v>
      </c>
      <c r="S566" s="81">
        <v>151.38925170847577</v>
      </c>
      <c r="T566" s="82"/>
      <c r="U566" s="81">
        <v>562823032</v>
      </c>
      <c r="V566" s="81">
        <v>81342</v>
      </c>
      <c r="W566" s="81">
        <v>14253</v>
      </c>
      <c r="X566" s="81">
        <v>746285</v>
      </c>
      <c r="Y566" s="81">
        <v>819637</v>
      </c>
      <c r="Z566" s="81">
        <v>1335464</v>
      </c>
      <c r="AA566" s="81">
        <v>468737</v>
      </c>
      <c r="AB566" s="81">
        <v>2153802</v>
      </c>
      <c r="AC566" s="81">
        <v>0</v>
      </c>
      <c r="AD566" s="81">
        <v>151.3892517084758</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27.33</v>
      </c>
      <c r="BH566" s="81">
        <v>0</v>
      </c>
      <c r="BI566" s="81">
        <v>2111.569</v>
      </c>
      <c r="BJ566" s="81">
        <v>5.101</v>
      </c>
      <c r="BK566" s="81">
        <v>324.20699999999994</v>
      </c>
      <c r="BL566" s="81">
        <v>0</v>
      </c>
      <c r="BM566" s="82"/>
      <c r="BN566" s="81">
        <v>4</v>
      </c>
      <c r="BO566" s="81">
        <v>0</v>
      </c>
      <c r="BP566" s="81">
        <v>186</v>
      </c>
      <c r="BQ566" s="81">
        <v>1</v>
      </c>
      <c r="BR566" s="81">
        <v>52</v>
      </c>
      <c r="BS566" s="81">
        <v>0</v>
      </c>
      <c r="BT566"/>
      <c r="BU566" s="80">
        <v>2432.1480000000001</v>
      </c>
      <c r="BV566" s="80">
        <v>0</v>
      </c>
      <c r="BW566" s="80">
        <v>5.3760000000000003</v>
      </c>
      <c r="BX566" s="80">
        <v>0</v>
      </c>
      <c r="BY566" s="80">
        <v>15.523</v>
      </c>
      <c r="BZ566" s="80">
        <v>5.46</v>
      </c>
      <c r="CA566" s="80">
        <v>9.6999999999999993</v>
      </c>
      <c r="CB566" s="80">
        <v>0</v>
      </c>
      <c r="CC566" s="80">
        <v>0</v>
      </c>
    </row>
    <row r="567" spans="1:81">
      <c r="A567" s="80" t="s">
        <v>2567</v>
      </c>
      <c r="B567" s="80">
        <v>518</v>
      </c>
      <c r="C567" s="80">
        <v>8</v>
      </c>
      <c r="D567" s="80">
        <v>31</v>
      </c>
      <c r="E567" s="80">
        <v>2011</v>
      </c>
      <c r="F567" s="80" t="s">
        <v>87</v>
      </c>
      <c r="G567" s="80" t="s">
        <v>2559</v>
      </c>
      <c r="H567" s="80" t="s">
        <v>2560</v>
      </c>
      <c r="I567" s="177"/>
      <c r="J567" s="81">
        <v>2996.3281588162331</v>
      </c>
      <c r="K567" s="81">
        <v>226.42112941285677</v>
      </c>
      <c r="L567" s="81">
        <v>518.65562157983481</v>
      </c>
      <c r="M567" s="81">
        <v>4204.2983859824153</v>
      </c>
      <c r="N567" s="81">
        <v>3547.7468154770581</v>
      </c>
      <c r="O567" s="81">
        <v>2599.4501408892174</v>
      </c>
      <c r="P567" s="81">
        <v>2300.8199461450017</v>
      </c>
      <c r="Q567" s="81">
        <v>150.59999886876625</v>
      </c>
      <c r="R567" s="81">
        <v>0</v>
      </c>
      <c r="S567" s="81">
        <v>164.89758052485155</v>
      </c>
      <c r="T567" s="82"/>
      <c r="U567" s="81">
        <v>527221138</v>
      </c>
      <c r="V567" s="81">
        <v>81342</v>
      </c>
      <c r="W567" s="81">
        <v>14253</v>
      </c>
      <c r="X567" s="81">
        <v>746285</v>
      </c>
      <c r="Y567" s="81">
        <v>825012</v>
      </c>
      <c r="Z567" s="81">
        <v>1348873</v>
      </c>
      <c r="AA567" s="81">
        <v>464957</v>
      </c>
      <c r="AB567" s="81">
        <v>2145962</v>
      </c>
      <c r="AC567" s="81">
        <v>0</v>
      </c>
      <c r="AD567" s="81">
        <v>164.89758052485152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36.225999999999999</v>
      </c>
      <c r="BH567" s="81">
        <v>0</v>
      </c>
      <c r="BI567" s="81">
        <v>2100.2759999999998</v>
      </c>
      <c r="BJ567" s="81">
        <v>0</v>
      </c>
      <c r="BK567" s="81">
        <v>345.28199999999998</v>
      </c>
      <c r="BL567" s="81">
        <v>0</v>
      </c>
      <c r="BM567" s="82"/>
      <c r="BN567" s="81">
        <v>5</v>
      </c>
      <c r="BO567" s="81">
        <v>0</v>
      </c>
      <c r="BP567" s="81">
        <v>192</v>
      </c>
      <c r="BQ567" s="81">
        <v>0</v>
      </c>
      <c r="BR567" s="81">
        <v>56</v>
      </c>
      <c r="BS567" s="81">
        <v>0</v>
      </c>
      <c r="BT567"/>
      <c r="BU567" s="80">
        <v>2320.328</v>
      </c>
      <c r="BV567" s="80">
        <v>86.491</v>
      </c>
      <c r="BW567" s="80">
        <v>10.976000000000001</v>
      </c>
      <c r="BX567" s="80">
        <v>0</v>
      </c>
      <c r="BY567" s="80">
        <v>7.7569999999999997</v>
      </c>
      <c r="BZ567" s="80">
        <v>3.6589999999999998</v>
      </c>
      <c r="CA567" s="80">
        <v>48.613</v>
      </c>
      <c r="CB567" s="80">
        <v>3.96</v>
      </c>
      <c r="CC567" s="80">
        <v>0</v>
      </c>
    </row>
    <row r="568" spans="1:81">
      <c r="A568" s="80" t="s">
        <v>2568</v>
      </c>
      <c r="B568" s="80">
        <v>519</v>
      </c>
      <c r="C568" s="80">
        <v>9</v>
      </c>
      <c r="D568" s="80">
        <v>31</v>
      </c>
      <c r="E568" s="80">
        <v>2012</v>
      </c>
      <c r="F568" s="80" t="s">
        <v>88</v>
      </c>
      <c r="G568" s="80" t="s">
        <v>2559</v>
      </c>
      <c r="H568" s="80" t="s">
        <v>2560</v>
      </c>
      <c r="I568" s="177"/>
      <c r="J568" s="81">
        <v>2812.5545460887574</v>
      </c>
      <c r="K568" s="81">
        <v>204.37371558041292</v>
      </c>
      <c r="L568" s="81">
        <v>527.34972093961198</v>
      </c>
      <c r="M568" s="81">
        <v>3785.1670698720336</v>
      </c>
      <c r="N568" s="81">
        <v>3512.1922884145092</v>
      </c>
      <c r="O568" s="81">
        <v>2608.6452824876483</v>
      </c>
      <c r="P568" s="81">
        <v>2284.6582210664942</v>
      </c>
      <c r="Q568" s="81">
        <v>165.12094394975239</v>
      </c>
      <c r="R568" s="81">
        <v>0</v>
      </c>
      <c r="S568" s="81">
        <v>149.05909889046706</v>
      </c>
      <c r="T568" s="82"/>
      <c r="U568" s="81">
        <v>507792687</v>
      </c>
      <c r="V568" s="81">
        <v>81342</v>
      </c>
      <c r="W568" s="81">
        <v>14253</v>
      </c>
      <c r="X568" s="81">
        <v>746285</v>
      </c>
      <c r="Y568" s="81">
        <v>843222</v>
      </c>
      <c r="Z568" s="81">
        <v>1364381</v>
      </c>
      <c r="AA568" s="81">
        <v>459079</v>
      </c>
      <c r="AB568" s="81">
        <v>2165604</v>
      </c>
      <c r="AC568" s="81">
        <v>0</v>
      </c>
      <c r="AD568" s="81">
        <v>149.05909889046706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36.389000000000003</v>
      </c>
      <c r="BH568" s="81">
        <v>0</v>
      </c>
      <c r="BI568" s="81">
        <v>2106.6480000000001</v>
      </c>
      <c r="BJ568" s="81">
        <v>0.74099999999999999</v>
      </c>
      <c r="BK568" s="81">
        <v>411.16299999999995</v>
      </c>
      <c r="BL568" s="81">
        <v>0</v>
      </c>
      <c r="BM568" s="82"/>
      <c r="BN568" s="81">
        <v>5</v>
      </c>
      <c r="BO568" s="81">
        <v>0</v>
      </c>
      <c r="BP568" s="81">
        <v>197</v>
      </c>
      <c r="BQ568" s="81">
        <v>1</v>
      </c>
      <c r="BR568" s="81">
        <v>61</v>
      </c>
      <c r="BS568" s="81">
        <v>0</v>
      </c>
      <c r="BT568"/>
      <c r="BU568" s="80">
        <v>2408.35</v>
      </c>
      <c r="BV568" s="80">
        <v>74.59</v>
      </c>
      <c r="BW568" s="80">
        <v>15.129</v>
      </c>
      <c r="BX568" s="80">
        <v>0</v>
      </c>
      <c r="BY568" s="80">
        <v>7.4880000000000004</v>
      </c>
      <c r="BZ568" s="80">
        <v>3.6139999999999999</v>
      </c>
      <c r="CA568" s="80">
        <v>36.905999999999999</v>
      </c>
      <c r="CB568" s="80">
        <v>8.8640000000000008</v>
      </c>
      <c r="CC568" s="80">
        <v>0</v>
      </c>
    </row>
    <row r="569" spans="1:81">
      <c r="A569" s="80" t="s">
        <v>2569</v>
      </c>
      <c r="B569" s="80">
        <v>520</v>
      </c>
      <c r="C569" s="80">
        <v>10</v>
      </c>
      <c r="D569" s="80">
        <v>31</v>
      </c>
      <c r="E569" s="80">
        <v>2013</v>
      </c>
      <c r="F569" s="80" t="s">
        <v>89</v>
      </c>
      <c r="G569" s="80" t="s">
        <v>2559</v>
      </c>
      <c r="H569" s="80" t="s">
        <v>2560</v>
      </c>
      <c r="I569" s="177"/>
      <c r="J569" s="81">
        <v>2845.6006078466016</v>
      </c>
      <c r="K569" s="81">
        <v>168.11478190616489</v>
      </c>
      <c r="L569" s="81">
        <v>536.07014466398994</v>
      </c>
      <c r="M569" s="81">
        <v>3648.9717522925703</v>
      </c>
      <c r="N569" s="81">
        <v>3773.3473030311025</v>
      </c>
      <c r="O569" s="81">
        <v>2529.1282537283678</v>
      </c>
      <c r="P569" s="81">
        <v>2283.280835494947</v>
      </c>
      <c r="Q569" s="81">
        <v>167.15239372212093</v>
      </c>
      <c r="R569" s="81">
        <v>0</v>
      </c>
      <c r="S569" s="81">
        <v>138.56816558174995</v>
      </c>
      <c r="T569" s="82"/>
      <c r="U569" s="81">
        <v>510182960</v>
      </c>
      <c r="V569" s="81">
        <v>81342</v>
      </c>
      <c r="W569" s="81">
        <v>14253</v>
      </c>
      <c r="X569" s="81">
        <v>746285</v>
      </c>
      <c r="Y569" s="81">
        <v>846447</v>
      </c>
      <c r="Z569" s="81">
        <v>1381852</v>
      </c>
      <c r="AA569" s="81">
        <v>457080</v>
      </c>
      <c r="AB569" s="81">
        <v>2160814</v>
      </c>
      <c r="AC569" s="81">
        <v>0</v>
      </c>
      <c r="AD569" s="81">
        <v>138.56816558174998</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50.493000000000002</v>
      </c>
      <c r="BH569" s="81">
        <v>0</v>
      </c>
      <c r="BI569" s="81">
        <v>2160.8939999999998</v>
      </c>
      <c r="BJ569" s="81">
        <v>0.69499999999999995</v>
      </c>
      <c r="BK569" s="81">
        <v>405.33100000000002</v>
      </c>
      <c r="BL569" s="81">
        <v>0</v>
      </c>
      <c r="BM569" s="82"/>
      <c r="BN569" s="81">
        <v>6</v>
      </c>
      <c r="BO569" s="81">
        <v>0</v>
      </c>
      <c r="BP569" s="81">
        <v>200</v>
      </c>
      <c r="BQ569" s="81">
        <v>1</v>
      </c>
      <c r="BR569" s="81">
        <v>63</v>
      </c>
      <c r="BS569" s="81">
        <v>0</v>
      </c>
      <c r="BT569"/>
      <c r="BU569" s="80">
        <v>2439.8980000000001</v>
      </c>
      <c r="BV569" s="80">
        <v>100.684</v>
      </c>
      <c r="BW569" s="80">
        <v>15.263999999999999</v>
      </c>
      <c r="BX569" s="80">
        <v>0</v>
      </c>
      <c r="BY569" s="80">
        <v>7.03</v>
      </c>
      <c r="BZ569" s="80">
        <v>0</v>
      </c>
      <c r="CA569" s="80">
        <v>48.441000000000003</v>
      </c>
      <c r="CB569" s="80">
        <v>6.0960000000000001</v>
      </c>
      <c r="CC569" s="80">
        <v>0</v>
      </c>
    </row>
    <row r="570" spans="1:81">
      <c r="A570" s="80" t="s">
        <v>2570</v>
      </c>
      <c r="B570" s="80">
        <v>521</v>
      </c>
      <c r="C570" s="80">
        <v>11</v>
      </c>
      <c r="D570" s="80">
        <v>31</v>
      </c>
      <c r="E570" s="80">
        <v>2014</v>
      </c>
      <c r="F570" s="80" t="s">
        <v>90</v>
      </c>
      <c r="G570" s="80" t="s">
        <v>2559</v>
      </c>
      <c r="H570" s="80" t="s">
        <v>2560</v>
      </c>
      <c r="I570" s="177"/>
      <c r="J570" s="81">
        <v>2773.6946774022736</v>
      </c>
      <c r="K570" s="81">
        <v>166.82601506567386</v>
      </c>
      <c r="L570" s="81">
        <v>386.0011045023341</v>
      </c>
      <c r="M570" s="81">
        <v>3535.9660039791729</v>
      </c>
      <c r="N570" s="81">
        <v>3761.2323012763181</v>
      </c>
      <c r="O570" s="81">
        <v>2421.3843359758284</v>
      </c>
      <c r="P570" s="81">
        <v>2282.7034372982298</v>
      </c>
      <c r="Q570" s="81">
        <v>159.46145397546783</v>
      </c>
      <c r="R570" s="81">
        <v>0</v>
      </c>
      <c r="S570" s="81">
        <v>151.44270500617344</v>
      </c>
      <c r="T570" s="82"/>
      <c r="U570" s="81">
        <v>544365113</v>
      </c>
      <c r="V570" s="81">
        <v>68737</v>
      </c>
      <c r="W570" s="81">
        <v>14251</v>
      </c>
      <c r="X570" s="81">
        <v>726422</v>
      </c>
      <c r="Y570" s="81">
        <v>851059</v>
      </c>
      <c r="Z570" s="81">
        <v>1393381</v>
      </c>
      <c r="AA570" s="81">
        <v>454600</v>
      </c>
      <c r="AB570" s="81">
        <v>2148503</v>
      </c>
      <c r="AC570" s="81">
        <v>0</v>
      </c>
      <c r="AD570" s="81">
        <v>151.44270500617347</v>
      </c>
      <c r="AE570" s="82"/>
      <c r="AF570" s="81">
        <v>3867128021.9520078</v>
      </c>
      <c r="AG570" s="81">
        <v>137498515.92628369</v>
      </c>
      <c r="AH570" s="81">
        <v>98692893.609846115</v>
      </c>
      <c r="AI570" s="81">
        <v>4396134593.610033</v>
      </c>
      <c r="AJ570" s="81">
        <v>4671831079.8712215</v>
      </c>
      <c r="AK570" s="81">
        <v>0</v>
      </c>
      <c r="AL570" s="81">
        <v>0</v>
      </c>
      <c r="AM570" s="81">
        <v>294957356.35781246</v>
      </c>
      <c r="AN570" s="81">
        <v>0</v>
      </c>
      <c r="AO570" s="81">
        <v>0</v>
      </c>
      <c r="AP570" s="82"/>
      <c r="AQ570" s="81">
        <v>60015</v>
      </c>
      <c r="AR570" s="81">
        <v>10494</v>
      </c>
      <c r="AS570" s="81">
        <v>0</v>
      </c>
      <c r="AT570" s="81">
        <v>20</v>
      </c>
      <c r="AU570" s="81">
        <v>1</v>
      </c>
      <c r="AV570" s="81">
        <v>5</v>
      </c>
      <c r="AW570" s="81" t="s">
        <v>564</v>
      </c>
      <c r="AX570" s="82"/>
      <c r="AY570" s="81">
        <v>256105.40000000002</v>
      </c>
      <c r="AZ570" s="81">
        <v>407929.50000000006</v>
      </c>
      <c r="BA570" s="81">
        <v>0</v>
      </c>
      <c r="BB570" s="81">
        <v>47723.199999999997</v>
      </c>
      <c r="BC570" s="81">
        <v>20</v>
      </c>
      <c r="BD570" s="81">
        <v>3480</v>
      </c>
      <c r="BE570" s="81" t="s">
        <v>564</v>
      </c>
      <c r="BF570" s="82"/>
      <c r="BG570" s="81">
        <v>45.646000000000001</v>
      </c>
      <c r="BH570" s="81">
        <v>0</v>
      </c>
      <c r="BI570" s="81">
        <v>2168.7629999999999</v>
      </c>
      <c r="BJ570" s="81">
        <v>0.70199999999999996</v>
      </c>
      <c r="BK570" s="81">
        <v>415.70100000000002</v>
      </c>
      <c r="BL570" s="81">
        <v>0</v>
      </c>
      <c r="BM570" s="82"/>
      <c r="BN570" s="81">
        <v>5</v>
      </c>
      <c r="BO570" s="81">
        <v>0</v>
      </c>
      <c r="BP570" s="81">
        <v>198</v>
      </c>
      <c r="BQ570" s="81">
        <v>1</v>
      </c>
      <c r="BR570" s="81">
        <v>63</v>
      </c>
      <c r="BS570" s="81">
        <v>0</v>
      </c>
      <c r="BT570"/>
      <c r="BU570" s="80">
        <v>2458.4450000000002</v>
      </c>
      <c r="BV570" s="80">
        <v>92.701999999999998</v>
      </c>
      <c r="BW570" s="80">
        <v>14.978999999999999</v>
      </c>
      <c r="BX570" s="80">
        <v>0</v>
      </c>
      <c r="BY570" s="80">
        <v>7.2910000000000004</v>
      </c>
      <c r="BZ570" s="80">
        <v>0</v>
      </c>
      <c r="CA570" s="80">
        <v>46.335000000000001</v>
      </c>
      <c r="CB570" s="80">
        <v>11.06</v>
      </c>
      <c r="CC570" s="80">
        <v>0</v>
      </c>
    </row>
    <row r="571" spans="1:81">
      <c r="A571" s="80" t="s">
        <v>2571</v>
      </c>
      <c r="B571" s="80">
        <v>522</v>
      </c>
      <c r="C571" s="80">
        <v>12</v>
      </c>
      <c r="D571" s="80">
        <v>31</v>
      </c>
      <c r="E571" s="80">
        <v>2015</v>
      </c>
      <c r="F571" s="80" t="s">
        <v>91</v>
      </c>
      <c r="G571" s="80" t="s">
        <v>2559</v>
      </c>
      <c r="H571" s="80" t="s">
        <v>2560</v>
      </c>
      <c r="I571" s="177"/>
      <c r="J571" s="81">
        <v>2768.9610026363989</v>
      </c>
      <c r="K571" s="81">
        <v>155.24805611940613</v>
      </c>
      <c r="L571" s="81">
        <v>416.43673640537793</v>
      </c>
      <c r="M571" s="81">
        <v>3769.5131587499209</v>
      </c>
      <c r="N571" s="81">
        <v>3243.7540275563811</v>
      </c>
      <c r="O571" s="81">
        <v>2406.7905262205386</v>
      </c>
      <c r="P571" s="81">
        <v>2269.4336696250953</v>
      </c>
      <c r="Q571" s="81">
        <v>155.31745794481705</v>
      </c>
      <c r="R571" s="81">
        <v>0</v>
      </c>
      <c r="S571" s="81">
        <v>159.89959146995736</v>
      </c>
      <c r="T571" s="82"/>
      <c r="U571" s="81">
        <v>586607148</v>
      </c>
      <c r="V571" s="81">
        <v>68737</v>
      </c>
      <c r="W571" s="81">
        <v>14251</v>
      </c>
      <c r="X571" s="81">
        <v>726422</v>
      </c>
      <c r="Y571" s="81">
        <v>856348</v>
      </c>
      <c r="Z571" s="81">
        <v>1398327</v>
      </c>
      <c r="AA571" s="81">
        <v>451602</v>
      </c>
      <c r="AB571" s="81">
        <v>2137666</v>
      </c>
      <c r="AC571" s="81">
        <v>0</v>
      </c>
      <c r="AD571" s="81">
        <v>159.89959146995741</v>
      </c>
      <c r="AE571" s="82"/>
      <c r="AF571" s="81">
        <v>3984169736.0906405</v>
      </c>
      <c r="AG571" s="81">
        <v>119357711.53641744</v>
      </c>
      <c r="AH571" s="81">
        <v>87574020.687192217</v>
      </c>
      <c r="AI571" s="81">
        <v>4717404166.3413286</v>
      </c>
      <c r="AJ571" s="81">
        <v>4066150023.2975554</v>
      </c>
      <c r="AK571" s="81">
        <v>0</v>
      </c>
      <c r="AL571" s="81">
        <v>0</v>
      </c>
      <c r="AM571" s="81">
        <v>292958158.12839168</v>
      </c>
      <c r="AN571" s="81">
        <v>0</v>
      </c>
      <c r="AO571" s="81">
        <v>0</v>
      </c>
      <c r="AP571" s="82"/>
      <c r="AQ571" s="81">
        <v>64746</v>
      </c>
      <c r="AR571" s="81">
        <v>15101</v>
      </c>
      <c r="AS571" s="81">
        <v>0</v>
      </c>
      <c r="AT571" s="81">
        <v>24</v>
      </c>
      <c r="AU571" s="81">
        <v>1</v>
      </c>
      <c r="AV571" s="81">
        <v>5</v>
      </c>
      <c r="AW571" s="81" t="s">
        <v>564</v>
      </c>
      <c r="AX571" s="82"/>
      <c r="AY571" s="81">
        <v>279975.2</v>
      </c>
      <c r="AZ571" s="81">
        <v>588216.89999999991</v>
      </c>
      <c r="BA571" s="81">
        <v>0</v>
      </c>
      <c r="BB571" s="81">
        <v>26334.600000000002</v>
      </c>
      <c r="BC571" s="81">
        <v>20</v>
      </c>
      <c r="BD571" s="81">
        <v>3480</v>
      </c>
      <c r="BE571" s="81" t="s">
        <v>564</v>
      </c>
      <c r="BF571" s="82"/>
      <c r="BG571" s="81">
        <v>44.578000000000003</v>
      </c>
      <c r="BH571" s="81">
        <v>0</v>
      </c>
      <c r="BI571" s="81">
        <v>1984.578</v>
      </c>
      <c r="BJ571" s="81">
        <v>0.73299999999999998</v>
      </c>
      <c r="BK571" s="81">
        <v>412.36500000000001</v>
      </c>
      <c r="BL571" s="81">
        <v>0</v>
      </c>
      <c r="BM571" s="82"/>
      <c r="BN571" s="81">
        <v>5</v>
      </c>
      <c r="BO571" s="81">
        <v>0</v>
      </c>
      <c r="BP571" s="81">
        <v>201</v>
      </c>
      <c r="BQ571" s="81">
        <v>1</v>
      </c>
      <c r="BR571" s="81">
        <v>64</v>
      </c>
      <c r="BS571" s="81">
        <v>0</v>
      </c>
      <c r="BT571"/>
      <c r="BU571" s="80">
        <v>2325.5920000000001</v>
      </c>
      <c r="BV571" s="80">
        <v>88.963999999999999</v>
      </c>
      <c r="BW571" s="80">
        <v>15.292999999999999</v>
      </c>
      <c r="BX571" s="80">
        <v>0</v>
      </c>
      <c r="BY571" s="80">
        <v>3.9039999999999999</v>
      </c>
      <c r="BZ571" s="80">
        <v>0</v>
      </c>
      <c r="CA571" s="80">
        <v>8.5009999999999994</v>
      </c>
      <c r="CB571" s="80">
        <v>0</v>
      </c>
      <c r="CC571" s="80">
        <v>0</v>
      </c>
    </row>
    <row r="572" spans="1:81">
      <c r="A572" s="80" t="s">
        <v>2572</v>
      </c>
      <c r="B572" s="80">
        <v>523</v>
      </c>
      <c r="C572" s="80">
        <v>13</v>
      </c>
      <c r="D572" s="80">
        <v>31</v>
      </c>
      <c r="E572" s="80">
        <v>2016</v>
      </c>
      <c r="F572" s="80" t="s">
        <v>92</v>
      </c>
      <c r="G572" s="80" t="s">
        <v>2559</v>
      </c>
      <c r="H572" s="80" t="s">
        <v>2560</v>
      </c>
      <c r="I572" s="177"/>
      <c r="J572" s="81">
        <v>2773.9513577824655</v>
      </c>
      <c r="K572" s="81">
        <v>156.180969515237</v>
      </c>
      <c r="L572" s="81">
        <v>400.20718949346582</v>
      </c>
      <c r="M572" s="81">
        <v>3047.2230257286669</v>
      </c>
      <c r="N572" s="81">
        <v>3472.5044999025108</v>
      </c>
      <c r="O572" s="81">
        <v>2390.8566740686952</v>
      </c>
      <c r="P572" s="81">
        <v>2218.6916426914195</v>
      </c>
      <c r="Q572" s="81">
        <v>150.16821166165914</v>
      </c>
      <c r="R572" s="81">
        <v>0</v>
      </c>
      <c r="S572" s="81">
        <v>165.32713389410046</v>
      </c>
      <c r="T572" s="82"/>
      <c r="U572" s="81">
        <v>581956497</v>
      </c>
      <c r="V572" s="81">
        <v>68737</v>
      </c>
      <c r="W572" s="81">
        <v>14251</v>
      </c>
      <c r="X572" s="81">
        <v>726422</v>
      </c>
      <c r="Y572" s="81">
        <v>861074</v>
      </c>
      <c r="Z572" s="81">
        <v>1406145</v>
      </c>
      <c r="AA572" s="81">
        <v>456641</v>
      </c>
      <c r="AB572" s="81">
        <v>2126064</v>
      </c>
      <c r="AC572" s="81">
        <v>0</v>
      </c>
      <c r="AD572" s="81">
        <v>165.32713389410051</v>
      </c>
      <c r="AE572" s="82"/>
      <c r="AF572" s="81">
        <v>4066051798.2364879</v>
      </c>
      <c r="AG572" s="81">
        <v>115413306.30094039</v>
      </c>
      <c r="AH572" s="81">
        <v>65358992.350097783</v>
      </c>
      <c r="AI572" s="81">
        <v>4589256784.69732</v>
      </c>
      <c r="AJ572" s="81">
        <v>4280383536.2404718</v>
      </c>
      <c r="AK572" s="81"/>
      <c r="AL572" s="81"/>
      <c r="AM572" s="81">
        <v>291594517.16280979</v>
      </c>
      <c r="AN572" s="81"/>
      <c r="AO572" s="81"/>
      <c r="AP572" s="82"/>
      <c r="AQ572" s="81">
        <v>69276</v>
      </c>
      <c r="AR572" s="81">
        <v>18020</v>
      </c>
      <c r="AS572" s="81">
        <v>0</v>
      </c>
      <c r="AT572" s="81">
        <v>31</v>
      </c>
      <c r="AU572" s="81">
        <v>1</v>
      </c>
      <c r="AV572" s="81">
        <v>8</v>
      </c>
      <c r="AW572" s="81" t="s">
        <v>564</v>
      </c>
      <c r="AX572" s="82"/>
      <c r="AY572" s="81">
        <v>303131.09999999992</v>
      </c>
      <c r="AZ572" s="81">
        <v>710009.40000000014</v>
      </c>
      <c r="BA572" s="81">
        <v>0</v>
      </c>
      <c r="BB572" s="81">
        <v>59264.4</v>
      </c>
      <c r="BC572" s="81">
        <v>20</v>
      </c>
      <c r="BD572" s="81">
        <v>6795</v>
      </c>
      <c r="BE572" s="81" t="s">
        <v>564</v>
      </c>
      <c r="BF572" s="82"/>
      <c r="BG572" s="81">
        <v>49.018000000000001</v>
      </c>
      <c r="BH572" s="81">
        <v>0</v>
      </c>
      <c r="BI572" s="81">
        <v>2010.9690000000001</v>
      </c>
      <c r="BJ572" s="81">
        <v>1.101</v>
      </c>
      <c r="BK572" s="81">
        <v>433.63300000000004</v>
      </c>
      <c r="BL572" s="81">
        <v>0</v>
      </c>
      <c r="BM572" s="82"/>
      <c r="BN572" s="81">
        <v>6</v>
      </c>
      <c r="BO572" s="81">
        <v>0</v>
      </c>
      <c r="BP572" s="81">
        <v>197</v>
      </c>
      <c r="BQ572" s="81">
        <v>1</v>
      </c>
      <c r="BR572" s="81">
        <v>63</v>
      </c>
      <c r="BS572" s="81">
        <v>0</v>
      </c>
      <c r="BT572"/>
      <c r="BU572" s="80">
        <v>2330.893</v>
      </c>
      <c r="BV572" s="80">
        <v>97.736000000000004</v>
      </c>
      <c r="BW572" s="80">
        <v>24.497</v>
      </c>
      <c r="BX572" s="80">
        <v>0</v>
      </c>
      <c r="BY572" s="80">
        <v>9.8070000000000004</v>
      </c>
      <c r="BZ572" s="80">
        <v>0.58599999999999997</v>
      </c>
      <c r="CA572" s="80">
        <v>28.155000000000001</v>
      </c>
      <c r="CB572" s="80">
        <v>3.0470000000000002</v>
      </c>
      <c r="CC572" s="80">
        <v>0</v>
      </c>
    </row>
    <row r="573" spans="1:81">
      <c r="A573" s="80" t="s">
        <v>2573</v>
      </c>
      <c r="B573" s="80">
        <v>524</v>
      </c>
      <c r="C573" s="80">
        <v>14</v>
      </c>
      <c r="D573" s="80">
        <v>31</v>
      </c>
      <c r="E573" s="80">
        <v>2017</v>
      </c>
      <c r="F573" s="80" t="s">
        <v>71</v>
      </c>
      <c r="G573" s="80" t="s">
        <v>2559</v>
      </c>
      <c r="H573" s="80" t="s">
        <v>2560</v>
      </c>
      <c r="I573" s="177"/>
      <c r="J573" s="81">
        <v>2763.5612133417162</v>
      </c>
      <c r="K573" s="81">
        <v>154.02223590005801</v>
      </c>
      <c r="L573" s="81">
        <v>393.55768058459603</v>
      </c>
      <c r="M573" s="81">
        <v>2894.8547853328437</v>
      </c>
      <c r="N573" s="81">
        <v>3600.4232935878899</v>
      </c>
      <c r="O573" s="81">
        <v>2364.8777486548593</v>
      </c>
      <c r="P573" s="81">
        <v>2195.5701451971358</v>
      </c>
      <c r="Q573" s="81">
        <v>144.39715493380186</v>
      </c>
      <c r="R573" s="81">
        <v>0</v>
      </c>
      <c r="S573" s="81">
        <v>169.26108129261789</v>
      </c>
      <c r="T573" s="82"/>
      <c r="U573" s="81">
        <v>615525130</v>
      </c>
      <c r="V573" s="81">
        <v>68737</v>
      </c>
      <c r="W573" s="81">
        <v>14251</v>
      </c>
      <c r="X573" s="81">
        <v>726422</v>
      </c>
      <c r="Y573" s="81">
        <v>866562</v>
      </c>
      <c r="Z573" s="81">
        <v>1413938</v>
      </c>
      <c r="AA573" s="81">
        <v>454763</v>
      </c>
      <c r="AB573" s="81">
        <v>2114140</v>
      </c>
      <c r="AC573" s="81">
        <v>0</v>
      </c>
      <c r="AD573" s="81">
        <v>169.26108129261789</v>
      </c>
      <c r="AE573" s="82"/>
      <c r="AF573" s="81">
        <v>4106167450.9508209</v>
      </c>
      <c r="AG573" s="81">
        <v>115103884.27756549</v>
      </c>
      <c r="AH573" s="81">
        <v>84293017.766212776</v>
      </c>
      <c r="AI573" s="81">
        <v>4545593255.7604904</v>
      </c>
      <c r="AJ573" s="81">
        <v>4252374829.5074172</v>
      </c>
      <c r="AK573" s="81"/>
      <c r="AL573" s="81"/>
      <c r="AM573" s="81">
        <v>290412820.28236139</v>
      </c>
      <c r="AN573" s="81"/>
      <c r="AO573" s="81"/>
      <c r="AP573" s="82"/>
      <c r="AQ573" s="81">
        <v>73081</v>
      </c>
      <c r="AR573" s="81">
        <v>20042</v>
      </c>
      <c r="AS573" s="81">
        <v>0</v>
      </c>
      <c r="AT573" s="81">
        <v>41</v>
      </c>
      <c r="AU573" s="81">
        <v>1</v>
      </c>
      <c r="AV573" s="81">
        <v>9</v>
      </c>
      <c r="AW573" s="81" t="s">
        <v>564</v>
      </c>
      <c r="AX573" s="82"/>
      <c r="AY573" s="81">
        <v>322669.99999999988</v>
      </c>
      <c r="AZ573" s="81">
        <v>873472.99999999953</v>
      </c>
      <c r="BA573" s="81">
        <v>0</v>
      </c>
      <c r="BB573" s="81">
        <v>77320</v>
      </c>
      <c r="BC573" s="81">
        <v>20</v>
      </c>
      <c r="BD573" s="81">
        <v>7437.5</v>
      </c>
      <c r="BE573" s="81" t="s">
        <v>564</v>
      </c>
      <c r="BF573" s="82"/>
      <c r="BG573" s="81">
        <v>50.033000000000001</v>
      </c>
      <c r="BH573" s="81">
        <v>0</v>
      </c>
      <c r="BI573" s="81">
        <v>2098.4859999999999</v>
      </c>
      <c r="BJ573" s="81">
        <v>0.76100000000000001</v>
      </c>
      <c r="BK573" s="81">
        <v>435.834</v>
      </c>
      <c r="BL573" s="81">
        <v>0</v>
      </c>
      <c r="BM573" s="82"/>
      <c r="BN573" s="81">
        <v>6</v>
      </c>
      <c r="BO573" s="81">
        <v>0</v>
      </c>
      <c r="BP573" s="81">
        <v>198</v>
      </c>
      <c r="BQ573" s="81">
        <v>1</v>
      </c>
      <c r="BR573" s="81">
        <v>60</v>
      </c>
      <c r="BS573" s="81">
        <v>0</v>
      </c>
      <c r="BT573"/>
      <c r="BU573" s="80">
        <v>2406.1799999999998</v>
      </c>
      <c r="BV573" s="80">
        <v>106.304</v>
      </c>
      <c r="BW573" s="80">
        <v>25.675000000000001</v>
      </c>
      <c r="BX573" s="80">
        <v>4.9000000000000002E-2</v>
      </c>
      <c r="BY573" s="80">
        <v>13.13</v>
      </c>
      <c r="BZ573" s="80">
        <v>0</v>
      </c>
      <c r="CA573" s="80">
        <v>30.734000000000002</v>
      </c>
      <c r="CB573" s="80">
        <v>3.0419999999999998</v>
      </c>
      <c r="CC573" s="80">
        <v>0</v>
      </c>
    </row>
    <row r="574" spans="1:81">
      <c r="A574" s="80" t="s">
        <v>2574</v>
      </c>
      <c r="B574" s="80">
        <v>525</v>
      </c>
      <c r="C574" s="80">
        <v>15</v>
      </c>
      <c r="D574" s="80">
        <v>31</v>
      </c>
      <c r="E574" s="80">
        <v>2018</v>
      </c>
      <c r="F574" s="80" t="s">
        <v>93</v>
      </c>
      <c r="G574" s="80" t="s">
        <v>2559</v>
      </c>
      <c r="H574" s="80" t="s">
        <v>2560</v>
      </c>
      <c r="I574" s="177"/>
      <c r="J574" s="81">
        <v>2694.6397667175211</v>
      </c>
      <c r="K574" s="81">
        <v>144.52777801560759</v>
      </c>
      <c r="L574" s="81">
        <v>352.82423638060135</v>
      </c>
      <c r="M574" s="81">
        <v>2817.3237049353152</v>
      </c>
      <c r="N574" s="81">
        <v>3511.8270147826947</v>
      </c>
      <c r="O574" s="81">
        <v>2328.444051708017</v>
      </c>
      <c r="P574" s="81">
        <v>2170.1491245024977</v>
      </c>
      <c r="Q574" s="81">
        <v>133.21693636250959</v>
      </c>
      <c r="R574" s="81">
        <v>0</v>
      </c>
      <c r="S574" s="81">
        <v>171.13507994700927</v>
      </c>
      <c r="T574" s="82"/>
      <c r="U574" s="81">
        <v>645362806</v>
      </c>
      <c r="V574" s="81">
        <v>68737</v>
      </c>
      <c r="W574" s="81">
        <v>14251</v>
      </c>
      <c r="X574" s="81">
        <v>726422</v>
      </c>
      <c r="Y574" s="81">
        <v>872084</v>
      </c>
      <c r="Z574" s="81">
        <v>1418811</v>
      </c>
      <c r="AA574" s="81">
        <v>454017</v>
      </c>
      <c r="AB574" s="81">
        <v>2101891</v>
      </c>
      <c r="AC574" s="81">
        <v>0</v>
      </c>
      <c r="AD574" s="81">
        <v>171.1350799470093</v>
      </c>
      <c r="AE574" s="82"/>
      <c r="AF574" s="81">
        <v>4116531759.4718862</v>
      </c>
      <c r="AG574" s="81">
        <v>102246087.4176275</v>
      </c>
      <c r="AH574" s="81">
        <v>79650743.83810693</v>
      </c>
      <c r="AI574" s="81">
        <v>4341860452.7321844</v>
      </c>
      <c r="AJ574" s="81">
        <v>4269616032.8839998</v>
      </c>
      <c r="AK574" s="81"/>
      <c r="AL574" s="81"/>
      <c r="AM574" s="81">
        <v>289327630.74481839</v>
      </c>
      <c r="AN574" s="81"/>
      <c r="AO574" s="81"/>
      <c r="AP574" s="82"/>
      <c r="AQ574" s="81">
        <v>77558</v>
      </c>
      <c r="AR574" s="81">
        <v>22326</v>
      </c>
      <c r="AS574" s="81">
        <v>0</v>
      </c>
      <c r="AT574" s="81">
        <v>48</v>
      </c>
      <c r="AU574" s="81">
        <v>1</v>
      </c>
      <c r="AV574" s="81">
        <v>10</v>
      </c>
      <c r="AW574" s="81" t="s">
        <v>564</v>
      </c>
      <c r="AX574" s="82"/>
      <c r="AY574" s="81">
        <v>345798.3</v>
      </c>
      <c r="AZ574" s="81">
        <v>972984.60000000009</v>
      </c>
      <c r="BA574" s="81">
        <v>0</v>
      </c>
      <c r="BB574" s="81">
        <v>64290.7</v>
      </c>
      <c r="BC574" s="81">
        <v>20</v>
      </c>
      <c r="BD574" s="81">
        <v>11418</v>
      </c>
      <c r="BE574" s="81" t="s">
        <v>564</v>
      </c>
      <c r="BF574" s="82"/>
      <c r="BG574" s="81">
        <v>55.731999999999999</v>
      </c>
      <c r="BH574" s="81">
        <v>0</v>
      </c>
      <c r="BI574" s="81">
        <v>1994.4480000000001</v>
      </c>
      <c r="BJ574" s="81">
        <v>0</v>
      </c>
      <c r="BK574" s="81">
        <v>413.66900000000004</v>
      </c>
      <c r="BL574" s="81">
        <v>0</v>
      </c>
      <c r="BM574" s="82"/>
      <c r="BN574" s="81">
        <v>7</v>
      </c>
      <c r="BO574" s="81">
        <v>0</v>
      </c>
      <c r="BP574" s="81">
        <v>201</v>
      </c>
      <c r="BQ574" s="81">
        <v>0</v>
      </c>
      <c r="BR574" s="81">
        <v>61</v>
      </c>
      <c r="BS574" s="81">
        <v>0</v>
      </c>
      <c r="BT574"/>
      <c r="BU574" s="80">
        <v>2314.2109999999998</v>
      </c>
      <c r="BV574" s="80">
        <v>85.113</v>
      </c>
      <c r="BW574" s="80">
        <v>26.826000000000001</v>
      </c>
      <c r="BX574" s="80">
        <v>0</v>
      </c>
      <c r="BY574" s="80">
        <v>9.984</v>
      </c>
      <c r="BZ574" s="80">
        <v>0</v>
      </c>
      <c r="CA574" s="80">
        <v>24.873000000000001</v>
      </c>
      <c r="CB574" s="80">
        <v>2.8420000000000001</v>
      </c>
      <c r="CC574" s="80">
        <v>0</v>
      </c>
    </row>
    <row r="575" spans="1:81">
      <c r="A575" s="80" t="s">
        <v>2575</v>
      </c>
      <c r="B575" s="80">
        <v>526</v>
      </c>
      <c r="C575" s="80">
        <v>16</v>
      </c>
      <c r="D575" s="80">
        <v>31</v>
      </c>
      <c r="E575" s="80">
        <v>2019</v>
      </c>
      <c r="F575" s="80" t="s">
        <v>73</v>
      </c>
      <c r="G575" s="80" t="s">
        <v>2559</v>
      </c>
      <c r="H575" s="80" t="s">
        <v>2560</v>
      </c>
      <c r="I575" s="177"/>
      <c r="J575" s="81">
        <v>2531.6659278432317</v>
      </c>
      <c r="K575" s="81">
        <v>131.19057281277409</v>
      </c>
      <c r="L575" s="81">
        <v>354.74474123316395</v>
      </c>
      <c r="M575" s="81">
        <v>2697.8869703862197</v>
      </c>
      <c r="N575" s="81">
        <v>3132.8541380367365</v>
      </c>
      <c r="O575" s="81">
        <v>2266.9227883734552</v>
      </c>
      <c r="P575" s="81">
        <v>2139.2119135439079</v>
      </c>
      <c r="Q575" s="81">
        <v>128.80518916319784</v>
      </c>
      <c r="R575" s="81">
        <v>0</v>
      </c>
      <c r="S575" s="81">
        <v>204.59747644798134</v>
      </c>
      <c r="T575" s="82"/>
      <c r="U575" s="81">
        <v>614524040</v>
      </c>
      <c r="V575" s="81">
        <v>68737</v>
      </c>
      <c r="W575" s="81">
        <v>14251</v>
      </c>
      <c r="X575" s="81">
        <v>726422</v>
      </c>
      <c r="Y575" s="81">
        <v>876511</v>
      </c>
      <c r="Z575" s="81">
        <v>1419249</v>
      </c>
      <c r="AA575" s="81">
        <v>444195</v>
      </c>
      <c r="AB575" s="81">
        <v>2087307</v>
      </c>
      <c r="AC575" s="81">
        <v>0</v>
      </c>
      <c r="AD575" s="81">
        <v>204.59747644798111</v>
      </c>
      <c r="AE575" s="82"/>
      <c r="AF575" s="81">
        <v>4112255927.456192</v>
      </c>
      <c r="AG575" s="81">
        <v>99001296.937255472</v>
      </c>
      <c r="AH575" s="81">
        <v>84131283.110080555</v>
      </c>
      <c r="AI575" s="81">
        <v>4449319855.6127367</v>
      </c>
      <c r="AJ575" s="81">
        <v>3957812628.6875772</v>
      </c>
      <c r="AK575" s="81">
        <v>0</v>
      </c>
      <c r="AL575" s="81">
        <v>0</v>
      </c>
      <c r="AM575" s="81">
        <v>284275500.16131675</v>
      </c>
      <c r="AN575" s="81">
        <v>0</v>
      </c>
      <c r="AO575" s="81">
        <v>0</v>
      </c>
      <c r="AP575" s="82"/>
      <c r="AQ575" s="81">
        <v>81839</v>
      </c>
      <c r="AR575" s="81">
        <v>24185</v>
      </c>
      <c r="AS575" s="81">
        <v>0</v>
      </c>
      <c r="AT575" s="81">
        <v>57</v>
      </c>
      <c r="AU575" s="81">
        <v>1</v>
      </c>
      <c r="AV575" s="81">
        <v>12</v>
      </c>
      <c r="AW575" s="81" t="s">
        <v>564</v>
      </c>
      <c r="AX575" s="82"/>
      <c r="AY575" s="81">
        <v>368191.70000000013</v>
      </c>
      <c r="AZ575" s="81">
        <v>1077359.8</v>
      </c>
      <c r="BA575" s="81">
        <v>0</v>
      </c>
      <c r="BB575" s="81">
        <v>81432.699999999983</v>
      </c>
      <c r="BC575" s="81">
        <v>20</v>
      </c>
      <c r="BD575" s="81">
        <v>12782.5</v>
      </c>
      <c r="BE575" s="81" t="s">
        <v>564</v>
      </c>
      <c r="BF575" s="82"/>
      <c r="BG575" s="81">
        <v>54.442999999999998</v>
      </c>
      <c r="BH575" s="81">
        <v>4.8840000000000003</v>
      </c>
      <c r="BI575" s="81">
        <v>1866.9570000000001</v>
      </c>
      <c r="BJ575" s="81">
        <v>0</v>
      </c>
      <c r="BK575" s="81">
        <v>458.108</v>
      </c>
      <c r="BL575" s="81">
        <v>0</v>
      </c>
      <c r="BM575" s="82"/>
      <c r="BN575" s="81">
        <v>7</v>
      </c>
      <c r="BO575" s="81">
        <v>1</v>
      </c>
      <c r="BP575" s="81">
        <v>199</v>
      </c>
      <c r="BQ575" s="81">
        <v>0</v>
      </c>
      <c r="BR575" s="81">
        <v>62</v>
      </c>
      <c r="BS575" s="81">
        <v>0</v>
      </c>
      <c r="BT575"/>
      <c r="BU575" s="80">
        <v>2223.8710000000001</v>
      </c>
      <c r="BV575" s="80">
        <v>105.441</v>
      </c>
      <c r="BW575" s="80">
        <v>26.739000000000001</v>
      </c>
      <c r="BX575" s="80">
        <v>0</v>
      </c>
      <c r="BY575" s="80">
        <v>8.9250000000000007</v>
      </c>
      <c r="BZ575" s="80">
        <v>0.378</v>
      </c>
      <c r="CA575" s="80">
        <v>15.273</v>
      </c>
      <c r="CB575" s="80">
        <v>3.7650000000000001</v>
      </c>
      <c r="CC575" s="80">
        <v>0</v>
      </c>
    </row>
    <row r="576" spans="1:81">
      <c r="A576" s="80" t="s">
        <v>2576</v>
      </c>
      <c r="B576" s="80">
        <v>527</v>
      </c>
      <c r="C576" s="80">
        <v>17</v>
      </c>
      <c r="D576" s="80">
        <v>31</v>
      </c>
      <c r="E576" s="80">
        <v>2020</v>
      </c>
      <c r="F576" s="80" t="s">
        <v>218</v>
      </c>
      <c r="G576" s="80" t="s">
        <v>2559</v>
      </c>
      <c r="H576" s="80" t="s">
        <v>2560</v>
      </c>
      <c r="I576" s="177"/>
      <c r="J576" s="81">
        <v>2441.9874607943698</v>
      </c>
      <c r="K576" s="81">
        <v>139.9411643483453</v>
      </c>
      <c r="L576" s="81">
        <v>374.5691618799874</v>
      </c>
      <c r="M576" s="81">
        <v>2410.2767543391487</v>
      </c>
      <c r="N576" s="81">
        <v>3084.8844001392226</v>
      </c>
      <c r="O576" s="81">
        <v>1990.1251255810423</v>
      </c>
      <c r="P576" s="81">
        <v>2010.922437813884</v>
      </c>
      <c r="Q576" s="81">
        <v>122.18460335461478</v>
      </c>
      <c r="R576" s="81">
        <v>0</v>
      </c>
      <c r="S576" s="81">
        <v>191.19293292334865</v>
      </c>
      <c r="T576" s="82"/>
      <c r="U576" s="81">
        <v>604311631</v>
      </c>
      <c r="V576" s="81">
        <v>64151</v>
      </c>
      <c r="W576" s="81">
        <v>16842</v>
      </c>
      <c r="X576" s="81">
        <v>721086</v>
      </c>
      <c r="Y576" s="81">
        <v>880387</v>
      </c>
      <c r="Z576" s="81">
        <v>1422093</v>
      </c>
      <c r="AA576" s="81">
        <v>453668</v>
      </c>
      <c r="AB576" s="81">
        <v>2072219</v>
      </c>
      <c r="AC576" s="81">
        <v>0</v>
      </c>
      <c r="AD576" s="81">
        <v>191.19293292334865</v>
      </c>
      <c r="AE576" s="82"/>
      <c r="AF576" s="81">
        <v>4074018717.5558748</v>
      </c>
      <c r="AG576" s="81">
        <v>100908696.45166591</v>
      </c>
      <c r="AH576" s="81">
        <v>96381178.018814236</v>
      </c>
      <c r="AI576" s="81">
        <v>4166629113.5022521</v>
      </c>
      <c r="AJ576" s="81">
        <v>4016992931.9360332</v>
      </c>
      <c r="AK576" s="81">
        <v>0</v>
      </c>
      <c r="AL576" s="81">
        <v>0</v>
      </c>
      <c r="AM576" s="81">
        <v>270447602.3332783</v>
      </c>
      <c r="AN576" s="81">
        <v>0</v>
      </c>
      <c r="AO576" s="81">
        <v>0</v>
      </c>
      <c r="AP576" s="82"/>
      <c r="AQ576" s="81">
        <v>85767</v>
      </c>
      <c r="AR576" s="81">
        <v>25034</v>
      </c>
      <c r="AS576" s="81">
        <v>0</v>
      </c>
      <c r="AT576" s="81">
        <v>65</v>
      </c>
      <c r="AU576" s="81">
        <v>1</v>
      </c>
      <c r="AV576" s="81">
        <v>15</v>
      </c>
      <c r="AW576" s="81">
        <v>0</v>
      </c>
      <c r="AX576" s="82"/>
      <c r="AY576" s="81">
        <v>390967.70000000013</v>
      </c>
      <c r="AZ576" s="81">
        <v>1145903.199999999</v>
      </c>
      <c r="BA576" s="81">
        <v>0</v>
      </c>
      <c r="BB576" s="81">
        <v>123242.9</v>
      </c>
      <c r="BC576" s="81">
        <v>20</v>
      </c>
      <c r="BD576" s="81">
        <v>30387.081999999999</v>
      </c>
      <c r="BE576" s="81">
        <v>0</v>
      </c>
      <c r="BF576" s="82"/>
      <c r="BG576" s="81">
        <v>53.658999999999999</v>
      </c>
      <c r="BH576" s="81">
        <v>0</v>
      </c>
      <c r="BI576" s="81">
        <v>1811.5250000000001</v>
      </c>
      <c r="BJ576" s="81">
        <v>0</v>
      </c>
      <c r="BK576" s="81">
        <v>384.80299999999994</v>
      </c>
      <c r="BL576" s="81">
        <v>0</v>
      </c>
      <c r="BM576" s="82"/>
      <c r="BN576" s="81">
        <v>7</v>
      </c>
      <c r="BO576" s="81">
        <v>0</v>
      </c>
      <c r="BP576" s="81">
        <v>204</v>
      </c>
      <c r="BQ576" s="81">
        <v>0</v>
      </c>
      <c r="BR576" s="81">
        <v>60</v>
      </c>
      <c r="BS576" s="81">
        <v>0</v>
      </c>
      <c r="BT576"/>
      <c r="BU576" s="80">
        <v>2075.1480000000001</v>
      </c>
      <c r="BV576" s="80">
        <v>104.273</v>
      </c>
      <c r="BW576" s="80">
        <v>25.797000000000001</v>
      </c>
      <c r="BX576" s="80">
        <v>0</v>
      </c>
      <c r="BY576" s="80">
        <v>9.4350000000000005</v>
      </c>
      <c r="BZ576" s="80">
        <v>0</v>
      </c>
      <c r="CA576" s="80">
        <v>14.218</v>
      </c>
      <c r="CB576" s="80">
        <v>21.116</v>
      </c>
      <c r="CC576" s="80">
        <v>0</v>
      </c>
    </row>
    <row r="577" spans="1:81">
      <c r="A577" s="80" t="s">
        <v>2577</v>
      </c>
      <c r="B577" s="80">
        <v>527</v>
      </c>
      <c r="C577" s="80">
        <v>18</v>
      </c>
      <c r="D577" s="80">
        <v>31</v>
      </c>
      <c r="E577" s="80">
        <v>2021</v>
      </c>
      <c r="F577" s="80" t="s">
        <v>75</v>
      </c>
      <c r="G577" s="174" t="s">
        <v>2559</v>
      </c>
      <c r="H577" s="80" t="s">
        <v>2560</v>
      </c>
      <c r="I577" s="177"/>
      <c r="J577" s="81">
        <v>2539.2559045340186</v>
      </c>
      <c r="K577" s="81">
        <v>150.06083774543012</v>
      </c>
      <c r="L577" s="81">
        <v>491.40515390747186</v>
      </c>
      <c r="M577" s="81">
        <v>2993.9820003094105</v>
      </c>
      <c r="N577" s="81">
        <v>3295.6845596831386</v>
      </c>
      <c r="O577" s="81">
        <v>1931.6472625568101</v>
      </c>
      <c r="P577" s="81">
        <v>2065.7533586498794</v>
      </c>
      <c r="Q577" s="81">
        <v>122.74099799686492</v>
      </c>
      <c r="R577" s="81">
        <v>0</v>
      </c>
      <c r="S577" s="81">
        <v>198.51736757567471</v>
      </c>
      <c r="T577" s="82"/>
      <c r="U577" s="81">
        <v>664641579</v>
      </c>
      <c r="V577" s="81">
        <v>64151</v>
      </c>
      <c r="W577" s="81">
        <v>16842</v>
      </c>
      <c r="X577" s="81">
        <v>721086</v>
      </c>
      <c r="Y577" s="81">
        <v>884246</v>
      </c>
      <c r="Z577" s="81">
        <v>1421281</v>
      </c>
      <c r="AA577" s="81">
        <v>454482</v>
      </c>
      <c r="AB577" s="81">
        <v>2056970</v>
      </c>
      <c r="AC577" s="81">
        <v>0</v>
      </c>
      <c r="AD577" s="81">
        <v>198.51736757567471</v>
      </c>
      <c r="AE577" s="82"/>
      <c r="AF577" s="81">
        <v>4010614886.062263</v>
      </c>
      <c r="AG577" s="81">
        <v>103915079.1243816</v>
      </c>
      <c r="AH577" s="81">
        <v>115451340.5432145</v>
      </c>
      <c r="AI577" s="81">
        <v>4857645412.5831966</v>
      </c>
      <c r="AJ577" s="81">
        <v>4090423617.2020268</v>
      </c>
      <c r="AK577" s="81">
        <v>0</v>
      </c>
      <c r="AL577" s="81">
        <v>0</v>
      </c>
      <c r="AM577" s="81">
        <v>270005879.30401641</v>
      </c>
      <c r="AN577" s="81">
        <v>0</v>
      </c>
      <c r="AO577" s="81">
        <v>0</v>
      </c>
      <c r="AP577" s="82"/>
      <c r="AQ577" s="81">
        <v>90028</v>
      </c>
      <c r="AR577" s="81">
        <v>25557</v>
      </c>
      <c r="AS577" s="81">
        <v>0</v>
      </c>
      <c r="AT577" s="81">
        <v>73</v>
      </c>
      <c r="AU577" s="81">
        <v>1</v>
      </c>
      <c r="AV577" s="81">
        <v>16</v>
      </c>
      <c r="AW577" s="81"/>
      <c r="AX577" s="82"/>
      <c r="AY577" s="81">
        <v>416584.6999999868</v>
      </c>
      <c r="AZ577" s="81">
        <v>1267403.4999999651</v>
      </c>
      <c r="BA577" s="81">
        <v>0</v>
      </c>
      <c r="BB577" s="81">
        <v>127637.5</v>
      </c>
      <c r="BC577" s="81">
        <v>20</v>
      </c>
      <c r="BD577" s="81">
        <v>31955.452000000001</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2578</v>
      </c>
      <c r="B578" s="80">
        <v>527</v>
      </c>
      <c r="C578" s="80">
        <v>19</v>
      </c>
      <c r="D578" s="80">
        <v>31</v>
      </c>
      <c r="E578" s="80">
        <v>2022</v>
      </c>
      <c r="F578" s="80" t="s">
        <v>568</v>
      </c>
      <c r="G578" s="174" t="s">
        <v>2559</v>
      </c>
      <c r="H578" s="80" t="s">
        <v>2560</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94980</v>
      </c>
      <c r="AR578" s="81">
        <v>25904</v>
      </c>
      <c r="AS578" s="81">
        <v>0</v>
      </c>
      <c r="AT578" s="81">
        <v>80</v>
      </c>
      <c r="AU578" s="81">
        <v>1</v>
      </c>
      <c r="AV578" s="81">
        <v>18</v>
      </c>
      <c r="AW578" s="81"/>
      <c r="AX578" s="82"/>
      <c r="AY578" s="81">
        <v>446412.69999999565</v>
      </c>
      <c r="AZ578" s="81">
        <v>1312837.3999999624</v>
      </c>
      <c r="BA578" s="81">
        <v>0</v>
      </c>
      <c r="BB578" s="81">
        <v>133901.5</v>
      </c>
      <c r="BC578" s="81">
        <v>20</v>
      </c>
      <c r="BD578" s="81">
        <v>32304.452000000001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1837</v>
      </c>
      <c r="B9" s="80">
        <v>1</v>
      </c>
      <c r="C9" s="80">
        <v>1</v>
      </c>
      <c r="D9" s="80">
        <v>1</v>
      </c>
      <c r="E9" s="80">
        <v>1990</v>
      </c>
      <c r="F9" s="80" t="s">
        <v>562</v>
      </c>
      <c r="G9" s="182" t="s">
        <v>1838</v>
      </c>
      <c r="H9" s="80" t="s">
        <v>1839</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1840</v>
      </c>
      <c r="B10" s="80">
        <v>2</v>
      </c>
      <c r="C10" s="80">
        <v>2</v>
      </c>
      <c r="D10" s="80">
        <v>1</v>
      </c>
      <c r="E10" s="80">
        <v>2005</v>
      </c>
      <c r="F10" s="80" t="s">
        <v>565</v>
      </c>
      <c r="G10" s="182" t="s">
        <v>1838</v>
      </c>
      <c r="H10" s="80" t="s">
        <v>1839</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1841</v>
      </c>
      <c r="B11" s="80">
        <v>3</v>
      </c>
      <c r="C11" s="80">
        <v>3</v>
      </c>
      <c r="D11" s="80">
        <v>1</v>
      </c>
      <c r="E11" s="80">
        <v>2006</v>
      </c>
      <c r="F11" s="80" t="s">
        <v>566</v>
      </c>
      <c r="G11" s="182" t="s">
        <v>1838</v>
      </c>
      <c r="H11" s="80" t="s">
        <v>1839</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1842</v>
      </c>
      <c r="B12" s="80">
        <v>4</v>
      </c>
      <c r="C12" s="80">
        <v>4</v>
      </c>
      <c r="D12" s="80">
        <v>1</v>
      </c>
      <c r="E12" s="80">
        <v>2007</v>
      </c>
      <c r="F12" s="80" t="s">
        <v>567</v>
      </c>
      <c r="G12" s="182" t="s">
        <v>1838</v>
      </c>
      <c r="H12" s="80" t="s">
        <v>1839</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1843</v>
      </c>
      <c r="B13" s="80">
        <v>5</v>
      </c>
      <c r="C13" s="80">
        <v>5</v>
      </c>
      <c r="D13" s="80">
        <v>1</v>
      </c>
      <c r="E13" s="80">
        <v>2008</v>
      </c>
      <c r="F13" s="80" t="s">
        <v>84</v>
      </c>
      <c r="G13" s="182" t="s">
        <v>1838</v>
      </c>
      <c r="H13" s="80" t="s">
        <v>1839</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1844</v>
      </c>
      <c r="B14" s="80">
        <v>6</v>
      </c>
      <c r="C14" s="80">
        <v>6</v>
      </c>
      <c r="D14" s="80">
        <v>1</v>
      </c>
      <c r="E14" s="80">
        <v>2009</v>
      </c>
      <c r="F14" s="80" t="s">
        <v>85</v>
      </c>
      <c r="G14" s="182" t="s">
        <v>1838</v>
      </c>
      <c r="H14" s="80" t="s">
        <v>1839</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3.47</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3.47</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3.47</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3.47</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1</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1</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1</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1845</v>
      </c>
      <c r="B15" s="80">
        <v>7</v>
      </c>
      <c r="C15" s="80">
        <v>7</v>
      </c>
      <c r="D15" s="80">
        <v>1</v>
      </c>
      <c r="E15" s="80">
        <v>2010</v>
      </c>
      <c r="F15" s="80" t="s">
        <v>86</v>
      </c>
      <c r="G15" s="182" t="s">
        <v>1838</v>
      </c>
      <c r="H15" s="80" t="s">
        <v>1839</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4.2969999999999997</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4.2969999999999997</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4.2969999999999997</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4.2969999999999997</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1</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1</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1</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1</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1846</v>
      </c>
      <c r="B16" s="80">
        <v>8</v>
      </c>
      <c r="C16" s="80">
        <v>8</v>
      </c>
      <c r="D16" s="80">
        <v>1</v>
      </c>
      <c r="E16" s="80">
        <v>2011</v>
      </c>
      <c r="F16" s="80" t="s">
        <v>87</v>
      </c>
      <c r="G16" s="182" t="s">
        <v>1838</v>
      </c>
      <c r="H16" s="80" t="s">
        <v>1839</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4.1639999999999997</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4.1639999999999997</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4.1639999999999997</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4.1639999999999997</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1</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1</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1</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1847</v>
      </c>
      <c r="B17" s="80">
        <v>9</v>
      </c>
      <c r="C17" s="80">
        <v>9</v>
      </c>
      <c r="D17" s="80">
        <v>1</v>
      </c>
      <c r="E17" s="80">
        <v>2012</v>
      </c>
      <c r="F17" s="80" t="s">
        <v>88</v>
      </c>
      <c r="G17" s="182" t="s">
        <v>1838</v>
      </c>
      <c r="H17" s="80" t="s">
        <v>1839</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5.0789999999999997</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5.0789999999999997</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5.0789999999999997</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5.0789999999999997</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1</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1</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1</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1848</v>
      </c>
      <c r="B18" s="80">
        <v>10</v>
      </c>
      <c r="C18" s="80">
        <v>10</v>
      </c>
      <c r="D18" s="80">
        <v>1</v>
      </c>
      <c r="E18" s="80">
        <v>2013</v>
      </c>
      <c r="F18" s="80" t="s">
        <v>89</v>
      </c>
      <c r="G18" s="182" t="s">
        <v>1838</v>
      </c>
      <c r="H18" s="80" t="s">
        <v>1839</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4.7709999999999999</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4.7709999999999999</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4.7709999999999999</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4.7709999999999999</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1</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1</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1</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1849</v>
      </c>
      <c r="B19" s="80">
        <v>11</v>
      </c>
      <c r="C19" s="80">
        <v>11</v>
      </c>
      <c r="D19" s="80">
        <v>1</v>
      </c>
      <c r="E19" s="80">
        <v>2014</v>
      </c>
      <c r="F19" s="80" t="s">
        <v>90</v>
      </c>
      <c r="G19" s="182" t="s">
        <v>1838</v>
      </c>
      <c r="H19" s="80" t="s">
        <v>1839</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4.4320000000000004</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4.4320000000000004</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4.4320000000000004</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4.4320000000000004</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1</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1</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1</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1850</v>
      </c>
      <c r="B20" s="80">
        <v>12</v>
      </c>
      <c r="C20" s="80">
        <v>12</v>
      </c>
      <c r="D20" s="80">
        <v>1</v>
      </c>
      <c r="E20" s="80">
        <v>2015</v>
      </c>
      <c r="F20" s="80" t="s">
        <v>91</v>
      </c>
      <c r="G20" s="182" t="s">
        <v>1838</v>
      </c>
      <c r="H20" s="80" t="s">
        <v>1839</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4.3179999999999996</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4.3179999999999996</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4.3179999999999996</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4.3179999999999996</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1</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1</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1</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1851</v>
      </c>
      <c r="B21" s="80">
        <v>13</v>
      </c>
      <c r="C21" s="80">
        <v>13</v>
      </c>
      <c r="D21" s="80">
        <v>1</v>
      </c>
      <c r="E21" s="80">
        <v>2016</v>
      </c>
      <c r="F21" s="80" t="s">
        <v>92</v>
      </c>
      <c r="G21" s="182" t="s">
        <v>1838</v>
      </c>
      <c r="H21" s="80" t="s">
        <v>1839</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4.335</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4.335</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4.335</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4.335</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1</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1</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1</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1852</v>
      </c>
      <c r="B22" s="80">
        <v>14</v>
      </c>
      <c r="C22" s="80">
        <v>14</v>
      </c>
      <c r="D22" s="80">
        <v>1</v>
      </c>
      <c r="E22" s="80">
        <v>2017</v>
      </c>
      <c r="F22" s="80" t="s">
        <v>71</v>
      </c>
      <c r="G22" s="182" t="s">
        <v>1838</v>
      </c>
      <c r="H22" s="80" t="s">
        <v>1839</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4.4850000000000003</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4.4850000000000003</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4.4850000000000003</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4.4850000000000003</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1</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1</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1</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1853</v>
      </c>
      <c r="B23" s="80">
        <v>15</v>
      </c>
      <c r="C23" s="80">
        <v>15</v>
      </c>
      <c r="D23" s="80">
        <v>1</v>
      </c>
      <c r="E23" s="80">
        <v>2018</v>
      </c>
      <c r="F23" s="80" t="s">
        <v>93</v>
      </c>
      <c r="G23" s="182" t="s">
        <v>1838</v>
      </c>
      <c r="H23" s="80" t="s">
        <v>1839</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4.42</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4.42</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4.42</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4.42</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1</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1</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1</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1854</v>
      </c>
      <c r="B24" s="80">
        <v>16</v>
      </c>
      <c r="C24" s="80">
        <v>16</v>
      </c>
      <c r="D24" s="80">
        <v>1</v>
      </c>
      <c r="E24" s="80">
        <v>2019</v>
      </c>
      <c r="F24" s="80" t="s">
        <v>73</v>
      </c>
      <c r="G24" s="182" t="s">
        <v>1838</v>
      </c>
      <c r="H24" s="80" t="s">
        <v>1839</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3.895</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3.895</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3.895</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3.895</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1</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1</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1</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1855</v>
      </c>
      <c r="B25" s="80">
        <v>17</v>
      </c>
      <c r="C25" s="80">
        <v>17</v>
      </c>
      <c r="D25" s="80">
        <v>1</v>
      </c>
      <c r="E25" s="80">
        <v>2020</v>
      </c>
      <c r="F25" s="80" t="s">
        <v>218</v>
      </c>
      <c r="G25" s="182" t="s">
        <v>1838</v>
      </c>
      <c r="H25" s="80" t="s">
        <v>1839</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3.218</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3.218</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3.218</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3.218</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1</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1</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1</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1</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2389</v>
      </c>
      <c r="B10" s="80">
        <v>2</v>
      </c>
      <c r="C10" s="80">
        <v>18</v>
      </c>
      <c r="D10" s="80">
        <v>2</v>
      </c>
      <c r="E10" s="80">
        <v>2022</v>
      </c>
      <c r="F10" s="80" t="s">
        <v>568</v>
      </c>
      <c r="G10" s="182" t="s">
        <v>2386</v>
      </c>
      <c r="H10" s="80" t="s">
        <v>2387</v>
      </c>
      <c r="I10" s="173"/>
      <c r="J10" s="83">
        <v>40385</v>
      </c>
      <c r="K10" s="81">
        <v>59521960</v>
      </c>
      <c r="L10" s="81">
        <v>81984</v>
      </c>
      <c r="M10" s="81">
        <v>120231971</v>
      </c>
      <c r="N10" s="81">
        <v>37000</v>
      </c>
      <c r="O10" s="81">
        <v>69771171</v>
      </c>
      <c r="P10" s="81">
        <v>686</v>
      </c>
      <c r="Q10" s="81">
        <v>3974212</v>
      </c>
      <c r="R10" s="81">
        <v>0</v>
      </c>
      <c r="S10" s="81">
        <v>0</v>
      </c>
      <c r="T10" s="81">
        <v>0</v>
      </c>
      <c r="U10" s="81">
        <v>0</v>
      </c>
      <c r="V10" s="81">
        <v>0</v>
      </c>
      <c r="W10" s="81">
        <v>0</v>
      </c>
      <c r="X10" s="81">
        <v>0</v>
      </c>
      <c r="Y10" s="81">
        <v>0</v>
      </c>
      <c r="Z10" s="81">
        <v>253499313.99999997</v>
      </c>
      <c r="AA10" s="81">
        <v>22549631</v>
      </c>
      <c r="AB10" s="81">
        <v>284411946</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2357</v>
      </c>
      <c r="B11" s="80">
        <v>3</v>
      </c>
      <c r="C11" s="80">
        <v>18</v>
      </c>
      <c r="D11" s="80">
        <v>3</v>
      </c>
      <c r="E11" s="80">
        <v>2022</v>
      </c>
      <c r="F11" s="80" t="s">
        <v>568</v>
      </c>
      <c r="G11" s="182" t="s">
        <v>2354</v>
      </c>
      <c r="H11" s="80" t="s">
        <v>2355</v>
      </c>
      <c r="I11" s="173"/>
      <c r="J11" s="83">
        <v>35158</v>
      </c>
      <c r="K11" s="81">
        <v>48445783.999999993</v>
      </c>
      <c r="L11" s="81">
        <v>33031</v>
      </c>
      <c r="M11" s="81">
        <v>45382867</v>
      </c>
      <c r="N11" s="81">
        <v>9700</v>
      </c>
      <c r="O11" s="81">
        <v>17158234</v>
      </c>
      <c r="P11" s="81">
        <v>15680</v>
      </c>
      <c r="Q11" s="81">
        <v>91993834</v>
      </c>
      <c r="R11" s="81">
        <v>0</v>
      </c>
      <c r="S11" s="81">
        <v>0</v>
      </c>
      <c r="T11" s="81">
        <v>0</v>
      </c>
      <c r="U11" s="81">
        <v>0</v>
      </c>
      <c r="V11" s="81">
        <v>0</v>
      </c>
      <c r="W11" s="81">
        <v>0</v>
      </c>
      <c r="X11" s="81">
        <v>0</v>
      </c>
      <c r="Y11" s="81">
        <v>0</v>
      </c>
      <c r="Z11" s="81">
        <v>202980719</v>
      </c>
      <c r="AA11" s="81">
        <v>19667694</v>
      </c>
      <c r="AB11" s="81">
        <v>286406072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2381</v>
      </c>
      <c r="B12" s="80">
        <v>4</v>
      </c>
      <c r="C12" s="80">
        <v>18</v>
      </c>
      <c r="D12" s="80">
        <v>4</v>
      </c>
      <c r="E12" s="80">
        <v>2022</v>
      </c>
      <c r="F12" s="80" t="s">
        <v>568</v>
      </c>
      <c r="G12" s="182" t="s">
        <v>2378</v>
      </c>
      <c r="H12" s="80" t="s">
        <v>2379</v>
      </c>
      <c r="I12" s="173"/>
      <c r="J12" s="83">
        <v>28305</v>
      </c>
      <c r="K12" s="81">
        <v>40386697</v>
      </c>
      <c r="L12" s="81">
        <v>172351</v>
      </c>
      <c r="M12" s="81">
        <v>245392782</v>
      </c>
      <c r="N12" s="81">
        <v>9400</v>
      </c>
      <c r="O12" s="81">
        <v>18984185</v>
      </c>
      <c r="P12" s="81">
        <v>7828</v>
      </c>
      <c r="Q12" s="81">
        <v>46967499</v>
      </c>
      <c r="R12" s="81">
        <v>0</v>
      </c>
      <c r="S12" s="81">
        <v>0</v>
      </c>
      <c r="T12" s="81">
        <v>0</v>
      </c>
      <c r="U12" s="81">
        <v>0</v>
      </c>
      <c r="V12" s="81">
        <v>0</v>
      </c>
      <c r="W12" s="81">
        <v>0</v>
      </c>
      <c r="X12" s="81">
        <v>0</v>
      </c>
      <c r="Y12" s="81">
        <v>0</v>
      </c>
      <c r="Z12" s="81">
        <v>351731163.00000006</v>
      </c>
      <c r="AA12" s="81">
        <v>31757856</v>
      </c>
      <c r="AB12" s="81">
        <v>358765250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2490</v>
      </c>
      <c r="B13" s="80">
        <v>5</v>
      </c>
      <c r="C13" s="80">
        <v>18</v>
      </c>
      <c r="D13" s="80">
        <v>5</v>
      </c>
      <c r="E13" s="80">
        <v>2022</v>
      </c>
      <c r="F13" s="80" t="s">
        <v>568</v>
      </c>
      <c r="G13" s="182" t="s">
        <v>2487</v>
      </c>
      <c r="H13" s="80" t="s">
        <v>2488</v>
      </c>
      <c r="I13" s="173"/>
      <c r="J13" s="83">
        <v>52776</v>
      </c>
      <c r="K13" s="81">
        <v>73674472</v>
      </c>
      <c r="L13" s="81">
        <v>106116</v>
      </c>
      <c r="M13" s="81">
        <v>147690872</v>
      </c>
      <c r="N13" s="81">
        <v>61400</v>
      </c>
      <c r="O13" s="81">
        <v>140515412</v>
      </c>
      <c r="P13" s="81">
        <v>1644</v>
      </c>
      <c r="Q13" s="81">
        <v>8547263.0000000019</v>
      </c>
      <c r="R13" s="81">
        <v>0</v>
      </c>
      <c r="S13" s="81">
        <v>0</v>
      </c>
      <c r="T13" s="81">
        <v>0</v>
      </c>
      <c r="U13" s="81">
        <v>0</v>
      </c>
      <c r="V13" s="81">
        <v>0</v>
      </c>
      <c r="W13" s="81">
        <v>0</v>
      </c>
      <c r="X13" s="81">
        <v>0</v>
      </c>
      <c r="Y13" s="81">
        <v>0</v>
      </c>
      <c r="Z13" s="81">
        <v>370428019</v>
      </c>
      <c r="AA13" s="81">
        <v>129404455.99999999</v>
      </c>
      <c r="AB13" s="81">
        <v>600439534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2541</v>
      </c>
      <c r="B14" s="80">
        <v>6</v>
      </c>
      <c r="C14" s="80">
        <v>18</v>
      </c>
      <c r="D14" s="80">
        <v>6</v>
      </c>
      <c r="E14" s="80">
        <v>2022</v>
      </c>
      <c r="F14" s="80" t="s">
        <v>568</v>
      </c>
      <c r="G14" s="182" t="s">
        <v>2538</v>
      </c>
      <c r="H14" s="80" t="s">
        <v>2539</v>
      </c>
      <c r="I14" s="173"/>
      <c r="J14" s="83">
        <v>574024</v>
      </c>
      <c r="K14" s="81">
        <v>829433585</v>
      </c>
      <c r="L14" s="81">
        <v>1960505</v>
      </c>
      <c r="M14" s="81">
        <v>2822328645</v>
      </c>
      <c r="N14" s="81">
        <v>10600</v>
      </c>
      <c r="O14" s="81">
        <v>21540919.000000004</v>
      </c>
      <c r="P14" s="81">
        <v>22828</v>
      </c>
      <c r="Q14" s="81">
        <v>124656638</v>
      </c>
      <c r="R14" s="81">
        <v>1573.17028</v>
      </c>
      <c r="S14" s="81">
        <v>10997981.905500002</v>
      </c>
      <c r="T14" s="81">
        <v>0</v>
      </c>
      <c r="U14" s="81">
        <v>0</v>
      </c>
      <c r="V14" s="81">
        <v>0</v>
      </c>
      <c r="W14" s="81">
        <v>0</v>
      </c>
      <c r="X14" s="81">
        <v>0</v>
      </c>
      <c r="Y14" s="81">
        <v>0</v>
      </c>
      <c r="Z14" s="81">
        <v>3808957768.9055004</v>
      </c>
      <c r="AA14" s="81">
        <v>1415904411</v>
      </c>
      <c r="AB14" s="81">
        <v>6914841525</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2393</v>
      </c>
      <c r="B15" s="80">
        <v>7</v>
      </c>
      <c r="C15" s="80">
        <v>18</v>
      </c>
      <c r="D15" s="80">
        <v>7</v>
      </c>
      <c r="E15" s="80">
        <v>2022</v>
      </c>
      <c r="F15" s="80" t="s">
        <v>568</v>
      </c>
      <c r="G15" s="182" t="s">
        <v>2390</v>
      </c>
      <c r="H15" s="80" t="s">
        <v>2391</v>
      </c>
      <c r="I15" s="173"/>
      <c r="J15" s="83">
        <v>49927</v>
      </c>
      <c r="K15" s="81">
        <v>69485530</v>
      </c>
      <c r="L15" s="81">
        <v>95759</v>
      </c>
      <c r="M15" s="81">
        <v>132870291.00000001</v>
      </c>
      <c r="N15" s="81">
        <v>93500</v>
      </c>
      <c r="O15" s="81">
        <v>228981006</v>
      </c>
      <c r="P15" s="81">
        <v>408</v>
      </c>
      <c r="Q15" s="81">
        <v>2119735</v>
      </c>
      <c r="R15" s="81">
        <v>0</v>
      </c>
      <c r="S15" s="81">
        <v>0</v>
      </c>
      <c r="T15" s="81">
        <v>0</v>
      </c>
      <c r="U15" s="81">
        <v>0</v>
      </c>
      <c r="V15" s="81">
        <v>0</v>
      </c>
      <c r="W15" s="81">
        <v>0</v>
      </c>
      <c r="X15" s="81">
        <v>0</v>
      </c>
      <c r="Y15" s="81">
        <v>0</v>
      </c>
      <c r="Z15" s="81">
        <v>433456562</v>
      </c>
      <c r="AA15" s="81">
        <v>18851565</v>
      </c>
      <c r="AB15" s="81">
        <v>282086678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1741</v>
      </c>
      <c r="B16" s="80">
        <v>8</v>
      </c>
      <c r="C16" s="80">
        <v>18</v>
      </c>
      <c r="D16" s="80">
        <v>8</v>
      </c>
      <c r="E16" s="80">
        <v>2022</v>
      </c>
      <c r="F16" s="80" t="s">
        <v>568</v>
      </c>
      <c r="G16" s="182" t="s">
        <v>1738</v>
      </c>
      <c r="H16" s="80" t="s">
        <v>1739</v>
      </c>
      <c r="I16" s="173"/>
      <c r="J16" s="83">
        <v>80861</v>
      </c>
      <c r="K16" s="81">
        <v>118453236.99999999</v>
      </c>
      <c r="L16" s="81">
        <v>355431</v>
      </c>
      <c r="M16" s="81">
        <v>518808493</v>
      </c>
      <c r="N16" s="81">
        <v>14300</v>
      </c>
      <c r="O16" s="81">
        <v>23803088</v>
      </c>
      <c r="P16" s="81">
        <v>1542</v>
      </c>
      <c r="Q16" s="81">
        <v>8206308.0000000019</v>
      </c>
      <c r="R16" s="81">
        <v>0</v>
      </c>
      <c r="S16" s="81">
        <v>0</v>
      </c>
      <c r="T16" s="81">
        <v>0</v>
      </c>
      <c r="U16" s="81">
        <v>0</v>
      </c>
      <c r="V16" s="81">
        <v>0</v>
      </c>
      <c r="W16" s="81">
        <v>0</v>
      </c>
      <c r="X16" s="81">
        <v>0</v>
      </c>
      <c r="Y16" s="81">
        <v>0</v>
      </c>
      <c r="Z16" s="81">
        <v>669271125.99999988</v>
      </c>
      <c r="AA16" s="81">
        <v>203228977.00000003</v>
      </c>
      <c r="AB16" s="81">
        <v>1014718283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2537</v>
      </c>
      <c r="B17" s="80">
        <v>9</v>
      </c>
      <c r="C17" s="80">
        <v>18</v>
      </c>
      <c r="D17" s="80">
        <v>9</v>
      </c>
      <c r="E17" s="80">
        <v>2022</v>
      </c>
      <c r="F17" s="80" t="s">
        <v>568</v>
      </c>
      <c r="G17" s="182" t="s">
        <v>2534</v>
      </c>
      <c r="H17" s="80" t="s">
        <v>2535</v>
      </c>
      <c r="I17" s="173"/>
      <c r="J17" s="83">
        <v>574437</v>
      </c>
      <c r="K17" s="81">
        <v>819823770</v>
      </c>
      <c r="L17" s="81">
        <v>648041</v>
      </c>
      <c r="M17" s="81">
        <v>921348984.00000012</v>
      </c>
      <c r="N17" s="81">
        <v>18400</v>
      </c>
      <c r="O17" s="81">
        <v>38010503</v>
      </c>
      <c r="P17" s="81">
        <v>8559</v>
      </c>
      <c r="Q17" s="81">
        <v>43654911</v>
      </c>
      <c r="R17" s="81">
        <v>0</v>
      </c>
      <c r="S17" s="81">
        <v>0</v>
      </c>
      <c r="T17" s="81">
        <v>0</v>
      </c>
      <c r="U17" s="81">
        <v>0</v>
      </c>
      <c r="V17" s="81">
        <v>0</v>
      </c>
      <c r="W17" s="81">
        <v>0</v>
      </c>
      <c r="X17" s="81">
        <v>0</v>
      </c>
      <c r="Y17" s="81">
        <v>0</v>
      </c>
      <c r="Z17" s="81">
        <v>1822838168.0000002</v>
      </c>
      <c r="AA17" s="81">
        <v>1578173936</v>
      </c>
      <c r="AB17" s="81">
        <v>7553949802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2473</v>
      </c>
      <c r="B18" s="80">
        <v>10</v>
      </c>
      <c r="C18" s="80">
        <v>18</v>
      </c>
      <c r="D18" s="80">
        <v>10</v>
      </c>
      <c r="E18" s="80">
        <v>2022</v>
      </c>
      <c r="F18" s="80" t="s">
        <v>568</v>
      </c>
      <c r="G18" s="182" t="s">
        <v>2470</v>
      </c>
      <c r="H18" s="80" t="s">
        <v>2471</v>
      </c>
      <c r="I18" s="173"/>
      <c r="J18" s="83">
        <v>80679</v>
      </c>
      <c r="K18" s="81">
        <v>112802256</v>
      </c>
      <c r="L18" s="81">
        <v>449798</v>
      </c>
      <c r="M18" s="81">
        <v>627461592</v>
      </c>
      <c r="N18" s="81">
        <v>20700</v>
      </c>
      <c r="O18" s="81">
        <v>40959535</v>
      </c>
      <c r="P18" s="81">
        <v>6031</v>
      </c>
      <c r="Q18" s="81">
        <v>31304623</v>
      </c>
      <c r="R18" s="81">
        <v>0</v>
      </c>
      <c r="S18" s="81">
        <v>0</v>
      </c>
      <c r="T18" s="81">
        <v>0</v>
      </c>
      <c r="U18" s="81">
        <v>0</v>
      </c>
      <c r="V18" s="81">
        <v>127</v>
      </c>
      <c r="W18" s="81">
        <v>0</v>
      </c>
      <c r="X18" s="81">
        <v>0</v>
      </c>
      <c r="Y18" s="81">
        <v>778519</v>
      </c>
      <c r="Z18" s="81">
        <v>813306524.99999988</v>
      </c>
      <c r="AA18" s="81">
        <v>51475497</v>
      </c>
      <c r="AB18" s="81">
        <v>679790431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1749</v>
      </c>
      <c r="B19" s="80">
        <v>11</v>
      </c>
      <c r="C19" s="80">
        <v>18</v>
      </c>
      <c r="D19" s="80">
        <v>11</v>
      </c>
      <c r="E19" s="80">
        <v>2022</v>
      </c>
      <c r="F19" s="80" t="s">
        <v>568</v>
      </c>
      <c r="G19" s="182" t="s">
        <v>1746</v>
      </c>
      <c r="H19" s="80" t="s">
        <v>1747</v>
      </c>
      <c r="I19" s="173"/>
      <c r="J19" s="83">
        <v>134173</v>
      </c>
      <c r="K19" s="81">
        <v>177182731</v>
      </c>
      <c r="L19" s="81">
        <v>621189</v>
      </c>
      <c r="M19" s="81">
        <v>819338599.99999988</v>
      </c>
      <c r="N19" s="81">
        <v>254300</v>
      </c>
      <c r="O19" s="81">
        <v>543593092</v>
      </c>
      <c r="P19" s="81">
        <v>5118</v>
      </c>
      <c r="Q19" s="81">
        <v>28739282</v>
      </c>
      <c r="R19" s="81">
        <v>0</v>
      </c>
      <c r="S19" s="81">
        <v>0</v>
      </c>
      <c r="T19" s="81">
        <v>2587</v>
      </c>
      <c r="U19" s="81">
        <v>1417</v>
      </c>
      <c r="V19" s="81">
        <v>663</v>
      </c>
      <c r="W19" s="81">
        <v>17701528.999999996</v>
      </c>
      <c r="X19" s="81">
        <v>8688799.0000000019</v>
      </c>
      <c r="Y19" s="81">
        <v>4065515.9999999995</v>
      </c>
      <c r="Z19" s="81">
        <v>1599309549</v>
      </c>
      <c r="AA19" s="81">
        <v>429256550</v>
      </c>
      <c r="AB19" s="81">
        <v>2119233725.9999998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2429</v>
      </c>
      <c r="B20" s="80">
        <v>12</v>
      </c>
      <c r="C20" s="80">
        <v>18</v>
      </c>
      <c r="D20" s="80">
        <v>12</v>
      </c>
      <c r="E20" s="80">
        <v>2022</v>
      </c>
      <c r="F20" s="80" t="s">
        <v>568</v>
      </c>
      <c r="G20" s="182" t="s">
        <v>2426</v>
      </c>
      <c r="H20" s="80" t="s">
        <v>2427</v>
      </c>
      <c r="I20" s="173"/>
      <c r="J20" s="83">
        <v>14870</v>
      </c>
      <c r="K20" s="81">
        <v>21407040.000000004</v>
      </c>
      <c r="L20" s="81">
        <v>38665</v>
      </c>
      <c r="M20" s="81">
        <v>55399986</v>
      </c>
      <c r="N20" s="81">
        <v>4800</v>
      </c>
      <c r="O20" s="81">
        <v>8959173</v>
      </c>
      <c r="P20" s="81">
        <v>26</v>
      </c>
      <c r="Q20" s="81">
        <v>144383.99999999997</v>
      </c>
      <c r="R20" s="81">
        <v>0</v>
      </c>
      <c r="S20" s="81">
        <v>0</v>
      </c>
      <c r="T20" s="81">
        <v>0</v>
      </c>
      <c r="U20" s="81">
        <v>0</v>
      </c>
      <c r="V20" s="81">
        <v>0</v>
      </c>
      <c r="W20" s="81">
        <v>0</v>
      </c>
      <c r="X20" s="81">
        <v>0</v>
      </c>
      <c r="Y20" s="81">
        <v>0</v>
      </c>
      <c r="Z20" s="81">
        <v>85910583</v>
      </c>
      <c r="AA20" s="81">
        <v>10902333</v>
      </c>
      <c r="AB20" s="81">
        <v>149482725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1737</v>
      </c>
      <c r="B21" s="80">
        <v>13</v>
      </c>
      <c r="C21" s="80">
        <v>18</v>
      </c>
      <c r="D21" s="80">
        <v>13</v>
      </c>
      <c r="E21" s="80">
        <v>2022</v>
      </c>
      <c r="F21" s="80" t="s">
        <v>568</v>
      </c>
      <c r="G21" s="182" t="s">
        <v>1735</v>
      </c>
      <c r="H21" s="80" t="s">
        <v>1694</v>
      </c>
      <c r="I21" s="173"/>
      <c r="J21" s="83">
        <v>69757</v>
      </c>
      <c r="K21" s="81">
        <v>94458007</v>
      </c>
      <c r="L21" s="81">
        <v>236955</v>
      </c>
      <c r="M21" s="81">
        <v>317242975</v>
      </c>
      <c r="N21" s="81">
        <v>500</v>
      </c>
      <c r="O21" s="81">
        <v>887835</v>
      </c>
      <c r="P21" s="81">
        <v>0</v>
      </c>
      <c r="Q21" s="81">
        <v>0</v>
      </c>
      <c r="R21" s="81">
        <v>0</v>
      </c>
      <c r="S21" s="81">
        <v>0</v>
      </c>
      <c r="T21" s="81">
        <v>0</v>
      </c>
      <c r="U21" s="81">
        <v>0</v>
      </c>
      <c r="V21" s="81">
        <v>0</v>
      </c>
      <c r="W21" s="81">
        <v>0</v>
      </c>
      <c r="X21" s="81">
        <v>0</v>
      </c>
      <c r="Y21" s="81">
        <v>0</v>
      </c>
      <c r="Z21" s="81">
        <v>412588817</v>
      </c>
      <c r="AA21" s="81">
        <v>149671783</v>
      </c>
      <c r="AB21" s="81">
        <v>811586956</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2549</v>
      </c>
      <c r="B22" s="80">
        <v>14</v>
      </c>
      <c r="C22" s="80">
        <v>18</v>
      </c>
      <c r="D22" s="80">
        <v>14</v>
      </c>
      <c r="E22" s="80">
        <v>2022</v>
      </c>
      <c r="F22" s="80" t="s">
        <v>568</v>
      </c>
      <c r="G22" s="182" t="s">
        <v>2546</v>
      </c>
      <c r="H22" s="80" t="s">
        <v>2547</v>
      </c>
      <c r="I22" s="173"/>
      <c r="J22" s="83">
        <v>437464</v>
      </c>
      <c r="K22" s="81">
        <v>643351734.00000012</v>
      </c>
      <c r="L22" s="81">
        <v>1318525</v>
      </c>
      <c r="M22" s="81">
        <v>1930757792</v>
      </c>
      <c r="N22" s="81">
        <v>22500</v>
      </c>
      <c r="O22" s="81">
        <v>41070375</v>
      </c>
      <c r="P22" s="81">
        <v>35741</v>
      </c>
      <c r="Q22" s="81">
        <v>218613879</v>
      </c>
      <c r="R22" s="81">
        <v>0</v>
      </c>
      <c r="S22" s="81">
        <v>0</v>
      </c>
      <c r="T22" s="81">
        <v>0</v>
      </c>
      <c r="U22" s="81">
        <v>0</v>
      </c>
      <c r="V22" s="81">
        <v>0</v>
      </c>
      <c r="W22" s="81">
        <v>0</v>
      </c>
      <c r="X22" s="81">
        <v>0</v>
      </c>
      <c r="Y22" s="81">
        <v>0</v>
      </c>
      <c r="Z22" s="81">
        <v>2833793780</v>
      </c>
      <c r="AA22" s="81">
        <v>1180393480</v>
      </c>
      <c r="AB22" s="81">
        <v>5710959506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2557</v>
      </c>
      <c r="B23" s="80">
        <v>15</v>
      </c>
      <c r="C23" s="80">
        <v>18</v>
      </c>
      <c r="D23" s="80">
        <v>15</v>
      </c>
      <c r="E23" s="80">
        <v>2022</v>
      </c>
      <c r="F23" s="80" t="s">
        <v>568</v>
      </c>
      <c r="G23" s="182" t="s">
        <v>2554</v>
      </c>
      <c r="H23" s="80" t="s">
        <v>2555</v>
      </c>
      <c r="I23" s="173"/>
      <c r="J23" s="83">
        <v>856446</v>
      </c>
      <c r="K23" s="81">
        <v>1294732158</v>
      </c>
      <c r="L23" s="81">
        <v>1326744</v>
      </c>
      <c r="M23" s="81">
        <v>1994823266</v>
      </c>
      <c r="N23" s="81">
        <v>164900</v>
      </c>
      <c r="O23" s="81">
        <v>342959221</v>
      </c>
      <c r="P23" s="81">
        <v>22743</v>
      </c>
      <c r="Q23" s="81">
        <v>148348166</v>
      </c>
      <c r="R23" s="81">
        <v>1129.7254600000001</v>
      </c>
      <c r="S23" s="81">
        <v>5134535.2439399995</v>
      </c>
      <c r="T23" s="81">
        <v>0</v>
      </c>
      <c r="U23" s="81">
        <v>0</v>
      </c>
      <c r="V23" s="81">
        <v>137</v>
      </c>
      <c r="W23" s="81">
        <v>0</v>
      </c>
      <c r="X23" s="81">
        <v>0</v>
      </c>
      <c r="Y23" s="81">
        <v>837140.99999999988</v>
      </c>
      <c r="Z23" s="81">
        <v>3786834487.2439399</v>
      </c>
      <c r="AA23" s="81">
        <v>1941122843.0000002</v>
      </c>
      <c r="AB23" s="81">
        <v>9692334689</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2453</v>
      </c>
      <c r="B24" s="80">
        <v>16</v>
      </c>
      <c r="C24" s="80">
        <v>18</v>
      </c>
      <c r="D24" s="80">
        <v>16</v>
      </c>
      <c r="E24" s="80">
        <v>2022</v>
      </c>
      <c r="F24" s="80" t="s">
        <v>568</v>
      </c>
      <c r="G24" s="182" t="s">
        <v>2450</v>
      </c>
      <c r="H24" s="80" t="s">
        <v>2451</v>
      </c>
      <c r="I24" s="173"/>
      <c r="J24" s="83">
        <v>9270</v>
      </c>
      <c r="K24" s="81">
        <v>12612055</v>
      </c>
      <c r="L24" s="81">
        <v>28517</v>
      </c>
      <c r="M24" s="81">
        <v>38664406</v>
      </c>
      <c r="N24" s="81">
        <v>93600</v>
      </c>
      <c r="O24" s="81">
        <v>288520287</v>
      </c>
      <c r="P24" s="81">
        <v>0</v>
      </c>
      <c r="Q24" s="81">
        <v>0</v>
      </c>
      <c r="R24" s="81">
        <v>0</v>
      </c>
      <c r="S24" s="81">
        <v>0</v>
      </c>
      <c r="T24" s="81">
        <v>0</v>
      </c>
      <c r="U24" s="81">
        <v>0</v>
      </c>
      <c r="V24" s="81">
        <v>0</v>
      </c>
      <c r="W24" s="81">
        <v>0</v>
      </c>
      <c r="X24" s="81">
        <v>0</v>
      </c>
      <c r="Y24" s="81">
        <v>0</v>
      </c>
      <c r="Z24" s="81">
        <v>339796747.99999994</v>
      </c>
      <c r="AA24" s="81">
        <v>2767760</v>
      </c>
      <c r="AB24" s="81">
        <v>36111186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2445</v>
      </c>
      <c r="B25" s="80">
        <v>17</v>
      </c>
      <c r="C25" s="80">
        <v>18</v>
      </c>
      <c r="D25" s="80">
        <v>17</v>
      </c>
      <c r="E25" s="80">
        <v>2022</v>
      </c>
      <c r="F25" s="80" t="s">
        <v>568</v>
      </c>
      <c r="G25" s="182" t="s">
        <v>2442</v>
      </c>
      <c r="H25" s="80" t="s">
        <v>2443</v>
      </c>
      <c r="I25" s="173"/>
      <c r="J25" s="83">
        <v>7258</v>
      </c>
      <c r="K25" s="81">
        <v>9933416.9999999981</v>
      </c>
      <c r="L25" s="81">
        <v>7117</v>
      </c>
      <c r="M25" s="81">
        <v>9717614</v>
      </c>
      <c r="N25" s="81">
        <v>3200</v>
      </c>
      <c r="O25" s="81">
        <v>5285068</v>
      </c>
      <c r="P25" s="81">
        <v>19215</v>
      </c>
      <c r="Q25" s="81">
        <v>112730657.99999999</v>
      </c>
      <c r="R25" s="81">
        <v>0</v>
      </c>
      <c r="S25" s="81">
        <v>0</v>
      </c>
      <c r="T25" s="81">
        <v>0</v>
      </c>
      <c r="U25" s="81">
        <v>0</v>
      </c>
      <c r="V25" s="81">
        <v>188</v>
      </c>
      <c r="W25" s="81">
        <v>0</v>
      </c>
      <c r="X25" s="81">
        <v>0</v>
      </c>
      <c r="Y25" s="81">
        <v>1150363</v>
      </c>
      <c r="Z25" s="81">
        <v>138817120</v>
      </c>
      <c r="AA25" s="81">
        <v>4097279</v>
      </c>
      <c r="AB25" s="81">
        <v>52874871.999999993</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1954</v>
      </c>
      <c r="B26" s="80">
        <v>18</v>
      </c>
      <c r="C26" s="80">
        <v>18</v>
      </c>
      <c r="D26" s="80">
        <v>18</v>
      </c>
      <c r="E26" s="80">
        <v>2022</v>
      </c>
      <c r="F26" s="80" t="s">
        <v>568</v>
      </c>
      <c r="G26" s="182" t="s">
        <v>1935</v>
      </c>
      <c r="H26" s="80" t="s">
        <v>1936</v>
      </c>
      <c r="I26" s="173"/>
      <c r="J26" s="83">
        <v>33515</v>
      </c>
      <c r="K26" s="81">
        <v>46236990</v>
      </c>
      <c r="L26" s="81">
        <v>23828</v>
      </c>
      <c r="M26" s="81">
        <v>32788157</v>
      </c>
      <c r="N26" s="81">
        <v>17700</v>
      </c>
      <c r="O26" s="81">
        <v>33092442.000000004</v>
      </c>
      <c r="P26" s="81">
        <v>19782</v>
      </c>
      <c r="Q26" s="81">
        <v>120134937.99999999</v>
      </c>
      <c r="R26" s="81">
        <v>0</v>
      </c>
      <c r="S26" s="81">
        <v>0</v>
      </c>
      <c r="T26" s="81">
        <v>0</v>
      </c>
      <c r="U26" s="81">
        <v>0</v>
      </c>
      <c r="V26" s="81">
        <v>0</v>
      </c>
      <c r="W26" s="81">
        <v>0</v>
      </c>
      <c r="X26" s="81">
        <v>0</v>
      </c>
      <c r="Y26" s="81">
        <v>0</v>
      </c>
      <c r="Z26" s="81">
        <v>232252526.99999997</v>
      </c>
      <c r="AA26" s="81">
        <v>16170836.999999998</v>
      </c>
      <c r="AB26" s="81">
        <v>227010130.99999997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2413</v>
      </c>
      <c r="B27" s="80">
        <v>19</v>
      </c>
      <c r="C27" s="80">
        <v>18</v>
      </c>
      <c r="D27" s="80">
        <v>19</v>
      </c>
      <c r="E27" s="80">
        <v>2022</v>
      </c>
      <c r="F27" s="80" t="s">
        <v>568</v>
      </c>
      <c r="G27" s="182" t="s">
        <v>2410</v>
      </c>
      <c r="H27" s="80" t="s">
        <v>2411</v>
      </c>
      <c r="I27" s="173"/>
      <c r="J27" s="83">
        <v>10282</v>
      </c>
      <c r="K27" s="81">
        <v>14842884</v>
      </c>
      <c r="L27" s="81">
        <v>55869</v>
      </c>
      <c r="M27" s="81">
        <v>80296574</v>
      </c>
      <c r="N27" s="81">
        <v>100</v>
      </c>
      <c r="O27" s="81">
        <v>204946</v>
      </c>
      <c r="P27" s="81">
        <v>3824</v>
      </c>
      <c r="Q27" s="81">
        <v>19257497</v>
      </c>
      <c r="R27" s="81">
        <v>0</v>
      </c>
      <c r="S27" s="81">
        <v>0</v>
      </c>
      <c r="T27" s="81">
        <v>0</v>
      </c>
      <c r="U27" s="81">
        <v>0</v>
      </c>
      <c r="V27" s="81">
        <v>0</v>
      </c>
      <c r="W27" s="81">
        <v>0</v>
      </c>
      <c r="X27" s="81">
        <v>0</v>
      </c>
      <c r="Y27" s="81">
        <v>0</v>
      </c>
      <c r="Z27" s="81">
        <v>114601901</v>
      </c>
      <c r="AA27" s="81">
        <v>5032689</v>
      </c>
      <c r="AB27" s="81">
        <v>63592200</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1753</v>
      </c>
      <c r="B28" s="80">
        <v>20</v>
      </c>
      <c r="C28" s="80">
        <v>18</v>
      </c>
      <c r="D28" s="80">
        <v>20</v>
      </c>
      <c r="E28" s="80">
        <v>2022</v>
      </c>
      <c r="F28" s="80" t="s">
        <v>568</v>
      </c>
      <c r="G28" s="182" t="s">
        <v>1750</v>
      </c>
      <c r="H28" s="80" t="s">
        <v>1751</v>
      </c>
      <c r="I28" s="173"/>
      <c r="J28" s="83">
        <v>233439</v>
      </c>
      <c r="K28" s="81">
        <v>320378186.99999994</v>
      </c>
      <c r="L28" s="81">
        <v>804525</v>
      </c>
      <c r="M28" s="81">
        <v>1101484249</v>
      </c>
      <c r="N28" s="81">
        <v>58500</v>
      </c>
      <c r="O28" s="81">
        <v>121244734</v>
      </c>
      <c r="P28" s="81">
        <v>28581</v>
      </c>
      <c r="Q28" s="81">
        <v>167579319</v>
      </c>
      <c r="R28" s="81">
        <v>1888.84438</v>
      </c>
      <c r="S28" s="81">
        <v>11886901.8408</v>
      </c>
      <c r="T28" s="81">
        <v>0</v>
      </c>
      <c r="U28" s="81">
        <v>0</v>
      </c>
      <c r="V28" s="81">
        <v>0</v>
      </c>
      <c r="W28" s="81">
        <v>0</v>
      </c>
      <c r="X28" s="81">
        <v>0</v>
      </c>
      <c r="Y28" s="81">
        <v>0</v>
      </c>
      <c r="Z28" s="81">
        <v>1722573390.8408</v>
      </c>
      <c r="AA28" s="81">
        <v>468130841</v>
      </c>
      <c r="AB28" s="81">
        <v>2454493936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1773</v>
      </c>
      <c r="B29" s="80">
        <v>21</v>
      </c>
      <c r="C29" s="80">
        <v>18</v>
      </c>
      <c r="D29" s="80">
        <v>21</v>
      </c>
      <c r="E29" s="80">
        <v>2022</v>
      </c>
      <c r="F29" s="80" t="s">
        <v>568</v>
      </c>
      <c r="G29" s="182" t="s">
        <v>1770</v>
      </c>
      <c r="H29" s="80" t="s">
        <v>1771</v>
      </c>
      <c r="I29" s="173"/>
      <c r="J29" s="83">
        <v>226942</v>
      </c>
      <c r="K29" s="81">
        <v>340124738.00000006</v>
      </c>
      <c r="L29" s="81">
        <v>44849</v>
      </c>
      <c r="M29" s="81">
        <v>66914289.000000007</v>
      </c>
      <c r="N29" s="81">
        <v>16400</v>
      </c>
      <c r="O29" s="81">
        <v>29061311</v>
      </c>
      <c r="P29" s="81">
        <v>416</v>
      </c>
      <c r="Q29" s="81">
        <v>2718526</v>
      </c>
      <c r="R29" s="81">
        <v>0</v>
      </c>
      <c r="S29" s="81">
        <v>0</v>
      </c>
      <c r="T29" s="81">
        <v>0</v>
      </c>
      <c r="U29" s="81">
        <v>0</v>
      </c>
      <c r="V29" s="81">
        <v>0</v>
      </c>
      <c r="W29" s="81">
        <v>0</v>
      </c>
      <c r="X29" s="81">
        <v>0</v>
      </c>
      <c r="Y29" s="81">
        <v>0</v>
      </c>
      <c r="Z29" s="81">
        <v>438818864</v>
      </c>
      <c r="AA29" s="81">
        <v>604682212</v>
      </c>
      <c r="AB29" s="81">
        <v>3481270668</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2401</v>
      </c>
      <c r="B30" s="80">
        <v>22</v>
      </c>
      <c r="C30" s="80">
        <v>18</v>
      </c>
      <c r="D30" s="80">
        <v>22</v>
      </c>
      <c r="E30" s="80">
        <v>2022</v>
      </c>
      <c r="F30" s="80" t="s">
        <v>568</v>
      </c>
      <c r="G30" s="182" t="s">
        <v>2398</v>
      </c>
      <c r="H30" s="80" t="s">
        <v>2399</v>
      </c>
      <c r="I30" s="173"/>
      <c r="J30" s="83">
        <v>34725</v>
      </c>
      <c r="K30" s="81">
        <v>47984353.999999993</v>
      </c>
      <c r="L30" s="81">
        <v>45967</v>
      </c>
      <c r="M30" s="81">
        <v>63381536</v>
      </c>
      <c r="N30" s="81">
        <v>9100</v>
      </c>
      <c r="O30" s="81">
        <v>15411501</v>
      </c>
      <c r="P30" s="81">
        <v>1210</v>
      </c>
      <c r="Q30" s="81">
        <v>6752078</v>
      </c>
      <c r="R30" s="81">
        <v>0</v>
      </c>
      <c r="S30" s="81">
        <v>0</v>
      </c>
      <c r="T30" s="81">
        <v>0</v>
      </c>
      <c r="U30" s="81">
        <v>0</v>
      </c>
      <c r="V30" s="81">
        <v>0</v>
      </c>
      <c r="W30" s="81">
        <v>0</v>
      </c>
      <c r="X30" s="81">
        <v>0</v>
      </c>
      <c r="Y30" s="81">
        <v>0</v>
      </c>
      <c r="Z30" s="81">
        <v>133529469.00000001</v>
      </c>
      <c r="AA30" s="81">
        <v>11640275</v>
      </c>
      <c r="AB30" s="81">
        <v>169810515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2417</v>
      </c>
      <c r="B31" s="80">
        <v>23</v>
      </c>
      <c r="C31" s="80">
        <v>18</v>
      </c>
      <c r="D31" s="80">
        <v>23</v>
      </c>
      <c r="E31" s="80">
        <v>2022</v>
      </c>
      <c r="F31" s="80" t="s">
        <v>568</v>
      </c>
      <c r="G31" s="182" t="s">
        <v>2414</v>
      </c>
      <c r="H31" s="80" t="s">
        <v>2415</v>
      </c>
      <c r="I31" s="173"/>
      <c r="J31" s="83">
        <v>31195</v>
      </c>
      <c r="K31" s="81">
        <v>40561313</v>
      </c>
      <c r="L31" s="81">
        <v>62697</v>
      </c>
      <c r="M31" s="81">
        <v>81459403.999999985</v>
      </c>
      <c r="N31" s="81">
        <v>67700</v>
      </c>
      <c r="O31" s="81">
        <v>123375097</v>
      </c>
      <c r="P31" s="81">
        <v>13823</v>
      </c>
      <c r="Q31" s="81">
        <v>73946118</v>
      </c>
      <c r="R31" s="81">
        <v>0</v>
      </c>
      <c r="S31" s="81">
        <v>0</v>
      </c>
      <c r="T31" s="81">
        <v>62742</v>
      </c>
      <c r="U31" s="81">
        <v>4505</v>
      </c>
      <c r="V31" s="81">
        <v>1568</v>
      </c>
      <c r="W31" s="81">
        <v>438139768</v>
      </c>
      <c r="X31" s="81">
        <v>27621962</v>
      </c>
      <c r="Y31" s="81">
        <v>9614240</v>
      </c>
      <c r="Z31" s="81">
        <v>794717902.00000012</v>
      </c>
      <c r="AA31" s="81">
        <v>12314887</v>
      </c>
      <c r="AB31" s="81">
        <v>177687205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2469</v>
      </c>
      <c r="B32" s="80">
        <v>24</v>
      </c>
      <c r="C32" s="80">
        <v>18</v>
      </c>
      <c r="D32" s="80">
        <v>24</v>
      </c>
      <c r="E32" s="80">
        <v>2022</v>
      </c>
      <c r="F32" s="80" t="s">
        <v>568</v>
      </c>
      <c r="G32" s="182" t="s">
        <v>2466</v>
      </c>
      <c r="H32" s="80" t="s">
        <v>2467</v>
      </c>
      <c r="I32" s="173"/>
      <c r="J32" s="83">
        <v>65183.000000000007</v>
      </c>
      <c r="K32" s="81">
        <v>94398479.000000015</v>
      </c>
      <c r="L32" s="81">
        <v>155357</v>
      </c>
      <c r="M32" s="81">
        <v>224392341</v>
      </c>
      <c r="N32" s="81">
        <v>0</v>
      </c>
      <c r="O32" s="81">
        <v>0</v>
      </c>
      <c r="P32" s="81">
        <v>1712</v>
      </c>
      <c r="Q32" s="81">
        <v>8842841</v>
      </c>
      <c r="R32" s="81">
        <v>0</v>
      </c>
      <c r="S32" s="81">
        <v>0</v>
      </c>
      <c r="T32" s="81">
        <v>0</v>
      </c>
      <c r="U32" s="81">
        <v>0</v>
      </c>
      <c r="V32" s="81">
        <v>0</v>
      </c>
      <c r="W32" s="81">
        <v>0</v>
      </c>
      <c r="X32" s="81">
        <v>0</v>
      </c>
      <c r="Y32" s="81">
        <v>0</v>
      </c>
      <c r="Z32" s="81">
        <v>327633661</v>
      </c>
      <c r="AA32" s="81">
        <v>166525783</v>
      </c>
      <c r="AB32" s="81">
        <v>911816372.99999988</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2425</v>
      </c>
      <c r="B33" s="80">
        <v>25</v>
      </c>
      <c r="C33" s="80">
        <v>18</v>
      </c>
      <c r="D33" s="80">
        <v>25</v>
      </c>
      <c r="E33" s="80">
        <v>2022</v>
      </c>
      <c r="F33" s="80" t="s">
        <v>568</v>
      </c>
      <c r="G33" s="182" t="s">
        <v>2422</v>
      </c>
      <c r="H33" s="80" t="s">
        <v>2423</v>
      </c>
      <c r="I33" s="173"/>
      <c r="J33" s="83">
        <v>31901</v>
      </c>
      <c r="K33" s="81">
        <v>46258258.000000007</v>
      </c>
      <c r="L33" s="81">
        <v>74943</v>
      </c>
      <c r="M33" s="81">
        <v>108187024.00000001</v>
      </c>
      <c r="N33" s="81">
        <v>10600</v>
      </c>
      <c r="O33" s="81">
        <v>22819098.999999996</v>
      </c>
      <c r="P33" s="81">
        <v>47</v>
      </c>
      <c r="Q33" s="81">
        <v>271153.00000000006</v>
      </c>
      <c r="R33" s="81">
        <v>0</v>
      </c>
      <c r="S33" s="81">
        <v>0</v>
      </c>
      <c r="T33" s="81">
        <v>0</v>
      </c>
      <c r="U33" s="81">
        <v>0</v>
      </c>
      <c r="V33" s="81">
        <v>0</v>
      </c>
      <c r="W33" s="81">
        <v>0</v>
      </c>
      <c r="X33" s="81">
        <v>0</v>
      </c>
      <c r="Y33" s="81">
        <v>0</v>
      </c>
      <c r="Z33" s="81">
        <v>177535534</v>
      </c>
      <c r="AA33" s="81">
        <v>15046697</v>
      </c>
      <c r="AB33" s="81">
        <v>196020781</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1745</v>
      </c>
      <c r="B34" s="80">
        <v>26</v>
      </c>
      <c r="C34" s="80">
        <v>18</v>
      </c>
      <c r="D34" s="80">
        <v>26</v>
      </c>
      <c r="E34" s="80">
        <v>2022</v>
      </c>
      <c r="F34" s="80" t="s">
        <v>568</v>
      </c>
      <c r="G34" s="182" t="s">
        <v>1742</v>
      </c>
      <c r="H34" s="80" t="s">
        <v>1743</v>
      </c>
      <c r="I34" s="173"/>
      <c r="J34" s="83">
        <v>271910</v>
      </c>
      <c r="K34" s="81">
        <v>396205269</v>
      </c>
      <c r="L34" s="81">
        <v>126698</v>
      </c>
      <c r="M34" s="81">
        <v>183661003</v>
      </c>
      <c r="N34" s="81">
        <v>44300</v>
      </c>
      <c r="O34" s="81">
        <v>77552881</v>
      </c>
      <c r="P34" s="81">
        <v>128</v>
      </c>
      <c r="Q34" s="81">
        <v>696143.00000000012</v>
      </c>
      <c r="R34" s="81">
        <v>0</v>
      </c>
      <c r="S34" s="81">
        <v>0</v>
      </c>
      <c r="T34" s="81">
        <v>0</v>
      </c>
      <c r="U34" s="81">
        <v>0</v>
      </c>
      <c r="V34" s="81">
        <v>283</v>
      </c>
      <c r="W34" s="81">
        <v>0</v>
      </c>
      <c r="X34" s="81">
        <v>0</v>
      </c>
      <c r="Y34" s="81">
        <v>1734375</v>
      </c>
      <c r="Z34" s="81">
        <v>659849671</v>
      </c>
      <c r="AA34" s="81">
        <v>872648900.00000012</v>
      </c>
      <c r="AB34" s="81">
        <v>3289378328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2365</v>
      </c>
      <c r="B35" s="80">
        <v>27</v>
      </c>
      <c r="C35" s="80">
        <v>18</v>
      </c>
      <c r="D35" s="80">
        <v>27</v>
      </c>
      <c r="E35" s="80">
        <v>2022</v>
      </c>
      <c r="F35" s="80" t="s">
        <v>568</v>
      </c>
      <c r="G35" s="182" t="s">
        <v>2362</v>
      </c>
      <c r="H35" s="80" t="s">
        <v>2363</v>
      </c>
      <c r="I35" s="173"/>
      <c r="J35" s="83">
        <v>41445</v>
      </c>
      <c r="K35" s="81">
        <v>62267099</v>
      </c>
      <c r="L35" s="81">
        <v>716860</v>
      </c>
      <c r="M35" s="81">
        <v>1071131400</v>
      </c>
      <c r="N35" s="81">
        <v>0</v>
      </c>
      <c r="O35" s="81">
        <v>0</v>
      </c>
      <c r="P35" s="81">
        <v>11025</v>
      </c>
      <c r="Q35" s="81">
        <v>70111299</v>
      </c>
      <c r="R35" s="81">
        <v>0</v>
      </c>
      <c r="S35" s="81">
        <v>0</v>
      </c>
      <c r="T35" s="81">
        <v>0</v>
      </c>
      <c r="U35" s="81">
        <v>0</v>
      </c>
      <c r="V35" s="81">
        <v>31</v>
      </c>
      <c r="W35" s="81">
        <v>0</v>
      </c>
      <c r="X35" s="81">
        <v>0</v>
      </c>
      <c r="Y35" s="81">
        <v>192300</v>
      </c>
      <c r="Z35" s="81">
        <v>1203702097.9999998</v>
      </c>
      <c r="AA35" s="81">
        <v>14303321</v>
      </c>
      <c r="AB35" s="81">
        <v>263175205.00000003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2377</v>
      </c>
      <c r="B36" s="80">
        <v>28</v>
      </c>
      <c r="C36" s="80">
        <v>18</v>
      </c>
      <c r="D36" s="80">
        <v>28</v>
      </c>
      <c r="E36" s="80">
        <v>2022</v>
      </c>
      <c r="F36" s="80" t="s">
        <v>568</v>
      </c>
      <c r="G36" s="182" t="s">
        <v>2374</v>
      </c>
      <c r="H36" s="80" t="s">
        <v>2375</v>
      </c>
      <c r="I36" s="173"/>
      <c r="J36" s="83">
        <v>33922</v>
      </c>
      <c r="K36" s="81">
        <v>44539381.999999993</v>
      </c>
      <c r="L36" s="81">
        <v>180657</v>
      </c>
      <c r="M36" s="81">
        <v>236910877</v>
      </c>
      <c r="N36" s="81">
        <v>300</v>
      </c>
      <c r="O36" s="81">
        <v>586006</v>
      </c>
      <c r="P36" s="81">
        <v>5605</v>
      </c>
      <c r="Q36" s="81">
        <v>33901019.999999993</v>
      </c>
      <c r="R36" s="81">
        <v>0</v>
      </c>
      <c r="S36" s="81">
        <v>0</v>
      </c>
      <c r="T36" s="81">
        <v>0</v>
      </c>
      <c r="U36" s="81">
        <v>386</v>
      </c>
      <c r="V36" s="81">
        <v>638</v>
      </c>
      <c r="W36" s="81">
        <v>0</v>
      </c>
      <c r="X36" s="81">
        <v>2365480</v>
      </c>
      <c r="Y36" s="81">
        <v>3910254</v>
      </c>
      <c r="Z36" s="81">
        <v>322213019</v>
      </c>
      <c r="AA36" s="81">
        <v>54540054.000000007</v>
      </c>
      <c r="AB36" s="81">
        <v>399330044</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2465</v>
      </c>
      <c r="B37" s="80">
        <v>29</v>
      </c>
      <c r="C37" s="80">
        <v>18</v>
      </c>
      <c r="D37" s="80">
        <v>29</v>
      </c>
      <c r="E37" s="80">
        <v>2022</v>
      </c>
      <c r="F37" s="80" t="s">
        <v>568</v>
      </c>
      <c r="G37" s="182" t="s">
        <v>2462</v>
      </c>
      <c r="H37" s="80" t="s">
        <v>2463</v>
      </c>
      <c r="I37" s="173"/>
      <c r="J37" s="83">
        <v>107336</v>
      </c>
      <c r="K37" s="81">
        <v>147940359</v>
      </c>
      <c r="L37" s="81">
        <v>222119</v>
      </c>
      <c r="M37" s="81">
        <v>305267252</v>
      </c>
      <c r="N37" s="81">
        <v>24400</v>
      </c>
      <c r="O37" s="81">
        <v>44204911</v>
      </c>
      <c r="P37" s="81">
        <v>36043</v>
      </c>
      <c r="Q37" s="81">
        <v>211461187</v>
      </c>
      <c r="R37" s="81">
        <v>0</v>
      </c>
      <c r="S37" s="81">
        <v>0</v>
      </c>
      <c r="T37" s="81">
        <v>0</v>
      </c>
      <c r="U37" s="81">
        <v>0</v>
      </c>
      <c r="V37" s="81">
        <v>717</v>
      </c>
      <c r="W37" s="81">
        <v>0</v>
      </c>
      <c r="X37" s="81">
        <v>0</v>
      </c>
      <c r="Y37" s="81">
        <v>4395172</v>
      </c>
      <c r="Z37" s="81">
        <v>713268880.99999988</v>
      </c>
      <c r="AA37" s="81">
        <v>51724983.999999993</v>
      </c>
      <c r="AB37" s="81">
        <v>699056102</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2421</v>
      </c>
      <c r="B38" s="80">
        <v>30</v>
      </c>
      <c r="C38" s="80">
        <v>18</v>
      </c>
      <c r="D38" s="80">
        <v>30</v>
      </c>
      <c r="E38" s="80">
        <v>2022</v>
      </c>
      <c r="F38" s="80" t="s">
        <v>568</v>
      </c>
      <c r="G38" s="182" t="s">
        <v>2418</v>
      </c>
      <c r="H38" s="80" t="s">
        <v>2419</v>
      </c>
      <c r="I38" s="173"/>
      <c r="J38" s="83">
        <v>28399</v>
      </c>
      <c r="K38" s="81">
        <v>39577940.000000007</v>
      </c>
      <c r="L38" s="81">
        <v>48194</v>
      </c>
      <c r="M38" s="81">
        <v>66988592.000000015</v>
      </c>
      <c r="N38" s="81">
        <v>4900</v>
      </c>
      <c r="O38" s="81">
        <v>10878163</v>
      </c>
      <c r="P38" s="81">
        <v>7213</v>
      </c>
      <c r="Q38" s="81">
        <v>42320857</v>
      </c>
      <c r="R38" s="81">
        <v>0</v>
      </c>
      <c r="S38" s="81">
        <v>0</v>
      </c>
      <c r="T38" s="81">
        <v>0</v>
      </c>
      <c r="U38" s="81">
        <v>0</v>
      </c>
      <c r="V38" s="81">
        <v>0</v>
      </c>
      <c r="W38" s="81">
        <v>0</v>
      </c>
      <c r="X38" s="81">
        <v>0</v>
      </c>
      <c r="Y38" s="81">
        <v>0</v>
      </c>
      <c r="Z38" s="81">
        <v>159765552.00000003</v>
      </c>
      <c r="AA38" s="81">
        <v>11287416</v>
      </c>
      <c r="AB38" s="81">
        <v>171723038</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2449</v>
      </c>
      <c r="B39" s="80">
        <v>31</v>
      </c>
      <c r="C39" s="80">
        <v>18</v>
      </c>
      <c r="D39" s="80">
        <v>31</v>
      </c>
      <c r="E39" s="80">
        <v>2022</v>
      </c>
      <c r="F39" s="80" t="s">
        <v>568</v>
      </c>
      <c r="G39" s="182" t="s">
        <v>2446</v>
      </c>
      <c r="H39" s="80" t="s">
        <v>2447</v>
      </c>
      <c r="I39" s="173"/>
      <c r="J39" s="83">
        <v>9764</v>
      </c>
      <c r="K39" s="81">
        <v>14412346</v>
      </c>
      <c r="L39" s="81">
        <v>46563</v>
      </c>
      <c r="M39" s="81">
        <v>68283082</v>
      </c>
      <c r="N39" s="81">
        <v>0</v>
      </c>
      <c r="O39" s="81">
        <v>0</v>
      </c>
      <c r="P39" s="81">
        <v>1732</v>
      </c>
      <c r="Q39" s="81">
        <v>11012236.000000002</v>
      </c>
      <c r="R39" s="81">
        <v>0</v>
      </c>
      <c r="S39" s="81">
        <v>0</v>
      </c>
      <c r="T39" s="81">
        <v>0</v>
      </c>
      <c r="U39" s="81">
        <v>0</v>
      </c>
      <c r="V39" s="81">
        <v>0</v>
      </c>
      <c r="W39" s="81">
        <v>0</v>
      </c>
      <c r="X39" s="81">
        <v>0</v>
      </c>
      <c r="Y39" s="81">
        <v>0</v>
      </c>
      <c r="Z39" s="81">
        <v>93707663.999999985</v>
      </c>
      <c r="AA39" s="81">
        <v>3542376</v>
      </c>
      <c r="AB39" s="81">
        <v>46133185</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2385</v>
      </c>
      <c r="B40" s="80">
        <v>32</v>
      </c>
      <c r="C40" s="80">
        <v>18</v>
      </c>
      <c r="D40" s="80">
        <v>32</v>
      </c>
      <c r="E40" s="80">
        <v>2022</v>
      </c>
      <c r="F40" s="80" t="s">
        <v>568</v>
      </c>
      <c r="G40" s="182" t="s">
        <v>2382</v>
      </c>
      <c r="H40" s="80" t="s">
        <v>2383</v>
      </c>
      <c r="I40" s="173"/>
      <c r="J40" s="83">
        <v>48110</v>
      </c>
      <c r="K40" s="81">
        <v>71547087</v>
      </c>
      <c r="L40" s="81">
        <v>220867</v>
      </c>
      <c r="M40" s="81">
        <v>326593841</v>
      </c>
      <c r="N40" s="81">
        <v>0</v>
      </c>
      <c r="O40" s="81">
        <v>0</v>
      </c>
      <c r="P40" s="81">
        <v>4396</v>
      </c>
      <c r="Q40" s="81">
        <v>27956851</v>
      </c>
      <c r="R40" s="81">
        <v>0</v>
      </c>
      <c r="S40" s="81">
        <v>0</v>
      </c>
      <c r="T40" s="81">
        <v>0</v>
      </c>
      <c r="U40" s="81">
        <v>0</v>
      </c>
      <c r="V40" s="81">
        <v>589</v>
      </c>
      <c r="W40" s="81">
        <v>0</v>
      </c>
      <c r="X40" s="81">
        <v>0</v>
      </c>
      <c r="Y40" s="81">
        <v>3614201</v>
      </c>
      <c r="Z40" s="81">
        <v>429711980.00000006</v>
      </c>
      <c r="AA40" s="81">
        <v>20693654</v>
      </c>
      <c r="AB40" s="81">
        <v>282620327</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1726</v>
      </c>
      <c r="B41" s="80">
        <v>33</v>
      </c>
      <c r="C41" s="80">
        <v>18</v>
      </c>
      <c r="D41" s="80">
        <v>33</v>
      </c>
      <c r="E41" s="80">
        <v>2022</v>
      </c>
      <c r="F41" s="80" t="s">
        <v>568</v>
      </c>
      <c r="G41" s="182" t="s">
        <v>1723</v>
      </c>
      <c r="H41" s="80" t="s">
        <v>1724</v>
      </c>
      <c r="I41" s="173"/>
      <c r="J41" s="83">
        <v>215292</v>
      </c>
      <c r="K41" s="81">
        <v>312984199.00000006</v>
      </c>
      <c r="L41" s="81">
        <v>429081</v>
      </c>
      <c r="M41" s="81">
        <v>621655442</v>
      </c>
      <c r="N41" s="81">
        <v>5200</v>
      </c>
      <c r="O41" s="81">
        <v>9390139.9999999981</v>
      </c>
      <c r="P41" s="81">
        <v>14776</v>
      </c>
      <c r="Q41" s="81">
        <v>87774231</v>
      </c>
      <c r="R41" s="81">
        <v>0</v>
      </c>
      <c r="S41" s="81">
        <v>0</v>
      </c>
      <c r="T41" s="81">
        <v>0</v>
      </c>
      <c r="U41" s="81">
        <v>0</v>
      </c>
      <c r="V41" s="81">
        <v>0</v>
      </c>
      <c r="W41" s="81">
        <v>0</v>
      </c>
      <c r="X41" s="81">
        <v>0</v>
      </c>
      <c r="Y41" s="81">
        <v>0</v>
      </c>
      <c r="Z41" s="81">
        <v>1031804012.0000001</v>
      </c>
      <c r="AA41" s="81">
        <v>584666560</v>
      </c>
      <c r="AB41" s="81">
        <v>2676348819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2553</v>
      </c>
      <c r="B42" s="80">
        <v>34</v>
      </c>
      <c r="C42" s="80">
        <v>18</v>
      </c>
      <c r="D42" s="80">
        <v>34</v>
      </c>
      <c r="E42" s="80">
        <v>2022</v>
      </c>
      <c r="F42" s="80" t="s">
        <v>568</v>
      </c>
      <c r="G42" s="182" t="s">
        <v>2550</v>
      </c>
      <c r="H42" s="80" t="s">
        <v>2551</v>
      </c>
      <c r="I42" s="173"/>
      <c r="J42" s="83">
        <v>247087</v>
      </c>
      <c r="K42" s="81">
        <v>376882253.00000006</v>
      </c>
      <c r="L42" s="81">
        <v>643582</v>
      </c>
      <c r="M42" s="81">
        <v>975259177.99999988</v>
      </c>
      <c r="N42" s="81">
        <v>0</v>
      </c>
      <c r="O42" s="81">
        <v>0</v>
      </c>
      <c r="P42" s="81">
        <v>1454</v>
      </c>
      <c r="Q42" s="81">
        <v>7906662</v>
      </c>
      <c r="R42" s="81">
        <v>0</v>
      </c>
      <c r="S42" s="81">
        <v>0</v>
      </c>
      <c r="T42" s="81">
        <v>0</v>
      </c>
      <c r="U42" s="81">
        <v>120</v>
      </c>
      <c r="V42" s="81">
        <v>446</v>
      </c>
      <c r="W42" s="81">
        <v>0</v>
      </c>
      <c r="X42" s="81">
        <v>736085</v>
      </c>
      <c r="Y42" s="81">
        <v>2736834</v>
      </c>
      <c r="Z42" s="81">
        <v>1363521012</v>
      </c>
      <c r="AA42" s="81">
        <v>592133636</v>
      </c>
      <c r="AB42" s="81">
        <v>2922869307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2433</v>
      </c>
      <c r="B43" s="80">
        <v>35</v>
      </c>
      <c r="C43" s="80">
        <v>18</v>
      </c>
      <c r="D43" s="80">
        <v>35</v>
      </c>
      <c r="E43" s="80">
        <v>2022</v>
      </c>
      <c r="F43" s="80" t="s">
        <v>568</v>
      </c>
      <c r="G43" s="182" t="s">
        <v>2430</v>
      </c>
      <c r="H43" s="80" t="s">
        <v>2431</v>
      </c>
      <c r="I43" s="173"/>
      <c r="J43" s="83">
        <v>12661</v>
      </c>
      <c r="K43" s="81">
        <v>15388995.999999998</v>
      </c>
      <c r="L43" s="81">
        <v>140130</v>
      </c>
      <c r="M43" s="81">
        <v>170298622</v>
      </c>
      <c r="N43" s="81">
        <v>84300</v>
      </c>
      <c r="O43" s="81">
        <v>175751146</v>
      </c>
      <c r="P43" s="81">
        <v>27266</v>
      </c>
      <c r="Q43" s="81">
        <v>165731983</v>
      </c>
      <c r="R43" s="81">
        <v>0</v>
      </c>
      <c r="S43" s="81">
        <v>0</v>
      </c>
      <c r="T43" s="81">
        <v>181727</v>
      </c>
      <c r="U43" s="81">
        <v>16670</v>
      </c>
      <c r="V43" s="81">
        <v>6252</v>
      </c>
      <c r="W43" s="81">
        <v>1271068391</v>
      </c>
      <c r="X43" s="81">
        <v>102222402</v>
      </c>
      <c r="Y43" s="81">
        <v>38339226</v>
      </c>
      <c r="Z43" s="81">
        <v>1938800766</v>
      </c>
      <c r="AA43" s="81">
        <v>8661122</v>
      </c>
      <c r="AB43" s="81">
        <v>115958721</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2502</v>
      </c>
      <c r="B44" s="80">
        <v>36</v>
      </c>
      <c r="C44" s="80">
        <v>18</v>
      </c>
      <c r="D44" s="80">
        <v>36</v>
      </c>
      <c r="E44" s="80">
        <v>2022</v>
      </c>
      <c r="F44" s="80" t="s">
        <v>568</v>
      </c>
      <c r="G44" s="182" t="s">
        <v>2499</v>
      </c>
      <c r="H44" s="80" t="s">
        <v>2500</v>
      </c>
      <c r="I44" s="173"/>
      <c r="J44" s="83">
        <v>103020</v>
      </c>
      <c r="K44" s="81">
        <v>153741512</v>
      </c>
      <c r="L44" s="81">
        <v>92408</v>
      </c>
      <c r="M44" s="81">
        <v>137379618</v>
      </c>
      <c r="N44" s="81">
        <v>18700</v>
      </c>
      <c r="O44" s="81">
        <v>43978587</v>
      </c>
      <c r="P44" s="81">
        <v>438</v>
      </c>
      <c r="Q44" s="81">
        <v>3905207</v>
      </c>
      <c r="R44" s="81">
        <v>0</v>
      </c>
      <c r="S44" s="81">
        <v>0</v>
      </c>
      <c r="T44" s="81">
        <v>0</v>
      </c>
      <c r="U44" s="81">
        <v>0</v>
      </c>
      <c r="V44" s="81">
        <v>0</v>
      </c>
      <c r="W44" s="81">
        <v>0</v>
      </c>
      <c r="X44" s="81">
        <v>0</v>
      </c>
      <c r="Y44" s="81">
        <v>0</v>
      </c>
      <c r="Z44" s="81">
        <v>339004924</v>
      </c>
      <c r="AA44" s="81">
        <v>258647907.00000003</v>
      </c>
      <c r="AB44" s="81">
        <v>1271311695</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1677</v>
      </c>
      <c r="B45" s="80">
        <v>37</v>
      </c>
      <c r="C45" s="80">
        <v>18</v>
      </c>
      <c r="D45" s="80">
        <v>37</v>
      </c>
      <c r="E45" s="80">
        <v>2022</v>
      </c>
      <c r="F45" s="80" t="s">
        <v>568</v>
      </c>
      <c r="G45" s="182" t="s">
        <v>1674</v>
      </c>
      <c r="H45" s="80" t="s">
        <v>1675</v>
      </c>
      <c r="I45" s="173"/>
      <c r="J45" s="83">
        <v>578661</v>
      </c>
      <c r="K45" s="81">
        <v>885276951</v>
      </c>
      <c r="L45" s="81">
        <v>1852620</v>
      </c>
      <c r="M45" s="81">
        <v>2814300093</v>
      </c>
      <c r="N45" s="81">
        <v>283600</v>
      </c>
      <c r="O45" s="81">
        <v>557409118.99999988</v>
      </c>
      <c r="P45" s="81">
        <v>4352</v>
      </c>
      <c r="Q45" s="81">
        <v>26151635</v>
      </c>
      <c r="R45" s="81">
        <v>0</v>
      </c>
      <c r="S45" s="81">
        <v>0</v>
      </c>
      <c r="T45" s="81">
        <v>0</v>
      </c>
      <c r="U45" s="81">
        <v>0</v>
      </c>
      <c r="V45" s="81">
        <v>2077</v>
      </c>
      <c r="W45" s="81">
        <v>0</v>
      </c>
      <c r="X45" s="81">
        <v>0</v>
      </c>
      <c r="Y45" s="81">
        <v>12735183.000000002</v>
      </c>
      <c r="Z45" s="81">
        <v>4295872981</v>
      </c>
      <c r="AA45" s="81">
        <v>1342236386</v>
      </c>
      <c r="AB45" s="81">
        <v>6789404329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2461</v>
      </c>
      <c r="B46" s="80">
        <v>38</v>
      </c>
      <c r="C46" s="80">
        <v>18</v>
      </c>
      <c r="D46" s="80">
        <v>38</v>
      </c>
      <c r="E46" s="80">
        <v>2022</v>
      </c>
      <c r="F46" s="80" t="s">
        <v>568</v>
      </c>
      <c r="G46" s="182" t="s">
        <v>2458</v>
      </c>
      <c r="H46" s="80" t="s">
        <v>2459</v>
      </c>
      <c r="I46" s="173"/>
      <c r="J46" s="83">
        <v>84828</v>
      </c>
      <c r="K46" s="81">
        <v>127277396</v>
      </c>
      <c r="L46" s="81">
        <v>299150</v>
      </c>
      <c r="M46" s="81">
        <v>446239979</v>
      </c>
      <c r="N46" s="81">
        <v>21900</v>
      </c>
      <c r="O46" s="81">
        <v>38606230</v>
      </c>
      <c r="P46" s="81">
        <v>11001</v>
      </c>
      <c r="Q46" s="81">
        <v>69957280</v>
      </c>
      <c r="R46" s="81">
        <v>0</v>
      </c>
      <c r="S46" s="81">
        <v>0</v>
      </c>
      <c r="T46" s="81">
        <v>0</v>
      </c>
      <c r="U46" s="81">
        <v>0</v>
      </c>
      <c r="V46" s="81">
        <v>0</v>
      </c>
      <c r="W46" s="81">
        <v>0</v>
      </c>
      <c r="X46" s="81">
        <v>0</v>
      </c>
      <c r="Y46" s="81">
        <v>0</v>
      </c>
      <c r="Z46" s="81">
        <v>682080885</v>
      </c>
      <c r="AA46" s="81">
        <v>51668420.000000007</v>
      </c>
      <c r="AB46" s="81">
        <v>682271335</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2545</v>
      </c>
      <c r="B47" s="80">
        <v>39</v>
      </c>
      <c r="C47" s="80">
        <v>18</v>
      </c>
      <c r="D47" s="80">
        <v>39</v>
      </c>
      <c r="E47" s="80">
        <v>2022</v>
      </c>
      <c r="F47" s="80" t="s">
        <v>568</v>
      </c>
      <c r="G47" s="182" t="s">
        <v>2542</v>
      </c>
      <c r="H47" s="80" t="s">
        <v>2543</v>
      </c>
      <c r="I47" s="173"/>
      <c r="J47" s="83">
        <v>349627</v>
      </c>
      <c r="K47" s="81">
        <v>518593781.00000006</v>
      </c>
      <c r="L47" s="81">
        <v>946243</v>
      </c>
      <c r="M47" s="81">
        <v>1397458992</v>
      </c>
      <c r="N47" s="81">
        <v>35100</v>
      </c>
      <c r="O47" s="81">
        <v>69276498</v>
      </c>
      <c r="P47" s="81">
        <v>18444</v>
      </c>
      <c r="Q47" s="81">
        <v>110659198.99999999</v>
      </c>
      <c r="R47" s="81">
        <v>0</v>
      </c>
      <c r="S47" s="81">
        <v>0</v>
      </c>
      <c r="T47" s="81">
        <v>0</v>
      </c>
      <c r="U47" s="81">
        <v>0</v>
      </c>
      <c r="V47" s="81">
        <v>0</v>
      </c>
      <c r="W47" s="81">
        <v>0</v>
      </c>
      <c r="X47" s="81">
        <v>0</v>
      </c>
      <c r="Y47" s="81">
        <v>0</v>
      </c>
      <c r="Z47" s="81">
        <v>2095988470.0000002</v>
      </c>
      <c r="AA47" s="81">
        <v>891588695.00000012</v>
      </c>
      <c r="AB47" s="81">
        <v>4925065832</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1761</v>
      </c>
      <c r="B48" s="80">
        <v>40</v>
      </c>
      <c r="C48" s="80">
        <v>18</v>
      </c>
      <c r="D48" s="80">
        <v>40</v>
      </c>
      <c r="E48" s="80">
        <v>2022</v>
      </c>
      <c r="F48" s="80" t="s">
        <v>568</v>
      </c>
      <c r="G48" s="182" t="s">
        <v>1758</v>
      </c>
      <c r="H48" s="80" t="s">
        <v>1759</v>
      </c>
      <c r="I48" s="173"/>
      <c r="J48" s="83">
        <v>82765</v>
      </c>
      <c r="K48" s="81">
        <v>109431633</v>
      </c>
      <c r="L48" s="81">
        <v>446219</v>
      </c>
      <c r="M48" s="81">
        <v>589170240</v>
      </c>
      <c r="N48" s="81">
        <v>36100</v>
      </c>
      <c r="O48" s="81">
        <v>63784158.000000007</v>
      </c>
      <c r="P48" s="81">
        <v>7210</v>
      </c>
      <c r="Q48" s="81">
        <v>40359384</v>
      </c>
      <c r="R48" s="81">
        <v>0</v>
      </c>
      <c r="S48" s="81">
        <v>0</v>
      </c>
      <c r="T48" s="81">
        <v>0</v>
      </c>
      <c r="U48" s="81">
        <v>0</v>
      </c>
      <c r="V48" s="81">
        <v>1857</v>
      </c>
      <c r="W48" s="81">
        <v>0</v>
      </c>
      <c r="X48" s="81">
        <v>245</v>
      </c>
      <c r="Y48" s="81">
        <v>11384426</v>
      </c>
      <c r="Z48" s="81">
        <v>814130086</v>
      </c>
      <c r="AA48" s="81">
        <v>34311163</v>
      </c>
      <c r="AB48" s="81">
        <v>539585393</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1857</v>
      </c>
      <c r="B49" s="80">
        <v>41</v>
      </c>
      <c r="C49" s="80">
        <v>18</v>
      </c>
      <c r="D49" s="80">
        <v>41</v>
      </c>
      <c r="E49" s="80">
        <v>2022</v>
      </c>
      <c r="F49" s="80" t="s">
        <v>568</v>
      </c>
      <c r="G49" s="182" t="s">
        <v>1838</v>
      </c>
      <c r="H49" s="80" t="s">
        <v>1839</v>
      </c>
      <c r="I49" s="173"/>
      <c r="J49" s="83">
        <v>33475</v>
      </c>
      <c r="K49" s="81">
        <v>46824150</v>
      </c>
      <c r="L49" s="81">
        <v>77312</v>
      </c>
      <c r="M49" s="81">
        <v>107865433.00000001</v>
      </c>
      <c r="N49" s="81">
        <v>22100</v>
      </c>
      <c r="O49" s="81">
        <v>53187059</v>
      </c>
      <c r="P49" s="81">
        <v>49</v>
      </c>
      <c r="Q49" s="81">
        <v>253376</v>
      </c>
      <c r="R49" s="81">
        <v>0</v>
      </c>
      <c r="S49" s="81">
        <v>0</v>
      </c>
      <c r="T49" s="81">
        <v>0</v>
      </c>
      <c r="U49" s="81">
        <v>0</v>
      </c>
      <c r="V49" s="81">
        <v>0</v>
      </c>
      <c r="W49" s="81">
        <v>0</v>
      </c>
      <c r="X49" s="81">
        <v>0</v>
      </c>
      <c r="Y49" s="81">
        <v>0</v>
      </c>
      <c r="Z49" s="81">
        <v>208130018.00000003</v>
      </c>
      <c r="AA49" s="81">
        <v>16856441</v>
      </c>
      <c r="AB49" s="81">
        <v>262530740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1718</v>
      </c>
      <c r="B50" s="80">
        <v>42</v>
      </c>
      <c r="C50" s="80">
        <v>18</v>
      </c>
      <c r="D50" s="80">
        <v>42</v>
      </c>
      <c r="E50" s="80">
        <v>2022</v>
      </c>
      <c r="F50" s="80" t="s">
        <v>568</v>
      </c>
      <c r="G50" s="182" t="s">
        <v>1715</v>
      </c>
      <c r="H50" s="80" t="s">
        <v>1716</v>
      </c>
      <c r="I50" s="173"/>
      <c r="J50" s="83">
        <v>86535</v>
      </c>
      <c r="K50" s="81">
        <v>128042726.99999999</v>
      </c>
      <c r="L50" s="81">
        <v>9244</v>
      </c>
      <c r="M50" s="81">
        <v>13592789</v>
      </c>
      <c r="N50" s="81">
        <v>0</v>
      </c>
      <c r="O50" s="81">
        <v>0</v>
      </c>
      <c r="P50" s="81">
        <v>1516</v>
      </c>
      <c r="Q50" s="81">
        <v>9904543</v>
      </c>
      <c r="R50" s="81">
        <v>0</v>
      </c>
      <c r="S50" s="81">
        <v>0</v>
      </c>
      <c r="T50" s="81">
        <v>0</v>
      </c>
      <c r="U50" s="81">
        <v>0</v>
      </c>
      <c r="V50" s="81">
        <v>14</v>
      </c>
      <c r="W50" s="81">
        <v>0</v>
      </c>
      <c r="X50" s="81">
        <v>0</v>
      </c>
      <c r="Y50" s="81">
        <v>86093</v>
      </c>
      <c r="Z50" s="81">
        <v>151626152</v>
      </c>
      <c r="AA50" s="81">
        <v>201274890</v>
      </c>
      <c r="AB50" s="81">
        <v>1346588181</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2529</v>
      </c>
      <c r="B51" s="80">
        <v>43</v>
      </c>
      <c r="C51" s="80">
        <v>18</v>
      </c>
      <c r="D51" s="80">
        <v>43</v>
      </c>
      <c r="E51" s="80">
        <v>2022</v>
      </c>
      <c r="F51" s="80" t="s">
        <v>568</v>
      </c>
      <c r="G51" s="182" t="s">
        <v>2526</v>
      </c>
      <c r="H51" s="80" t="s">
        <v>2527</v>
      </c>
      <c r="I51" s="173"/>
      <c r="J51" s="83">
        <v>264361</v>
      </c>
      <c r="K51" s="81">
        <v>382172569</v>
      </c>
      <c r="L51" s="81">
        <v>460120</v>
      </c>
      <c r="M51" s="81">
        <v>663034708</v>
      </c>
      <c r="N51" s="81">
        <v>13000</v>
      </c>
      <c r="O51" s="81">
        <v>21634653</v>
      </c>
      <c r="P51" s="81">
        <v>13212</v>
      </c>
      <c r="Q51" s="81">
        <v>79909327</v>
      </c>
      <c r="R51" s="81">
        <v>0</v>
      </c>
      <c r="S51" s="81">
        <v>0</v>
      </c>
      <c r="T51" s="81">
        <v>0</v>
      </c>
      <c r="U51" s="81">
        <v>0</v>
      </c>
      <c r="V51" s="81">
        <v>70</v>
      </c>
      <c r="W51" s="81">
        <v>0</v>
      </c>
      <c r="X51" s="81">
        <v>0</v>
      </c>
      <c r="Y51" s="81">
        <v>428014</v>
      </c>
      <c r="Z51" s="81">
        <v>1147179271.0000002</v>
      </c>
      <c r="AA51" s="81">
        <v>642908887</v>
      </c>
      <c r="AB51" s="81">
        <v>3267202208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2533</v>
      </c>
      <c r="B52" s="80">
        <v>44</v>
      </c>
      <c r="C52" s="80">
        <v>18</v>
      </c>
      <c r="D52" s="80">
        <v>44</v>
      </c>
      <c r="E52" s="80">
        <v>2022</v>
      </c>
      <c r="F52" s="80" t="s">
        <v>568</v>
      </c>
      <c r="G52" s="182" t="s">
        <v>2530</v>
      </c>
      <c r="H52" s="80" t="s">
        <v>2531</v>
      </c>
      <c r="I52" s="173"/>
      <c r="J52" s="83">
        <v>231220</v>
      </c>
      <c r="K52" s="81">
        <v>353140072</v>
      </c>
      <c r="L52" s="81">
        <v>147361</v>
      </c>
      <c r="M52" s="81">
        <v>223804254</v>
      </c>
      <c r="N52" s="81">
        <v>31500</v>
      </c>
      <c r="O52" s="81">
        <v>56370138</v>
      </c>
      <c r="P52" s="81">
        <v>411</v>
      </c>
      <c r="Q52" s="81">
        <v>2646308</v>
      </c>
      <c r="R52" s="81">
        <v>0</v>
      </c>
      <c r="S52" s="81">
        <v>0</v>
      </c>
      <c r="T52" s="81">
        <v>0</v>
      </c>
      <c r="U52" s="81">
        <v>0</v>
      </c>
      <c r="V52" s="81">
        <v>3</v>
      </c>
      <c r="W52" s="81">
        <v>0</v>
      </c>
      <c r="X52" s="81">
        <v>0</v>
      </c>
      <c r="Y52" s="81">
        <v>17660</v>
      </c>
      <c r="Z52" s="81">
        <v>635978431.99999988</v>
      </c>
      <c r="AA52" s="81">
        <v>637369077</v>
      </c>
      <c r="AB52" s="81">
        <v>3177553644</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2494</v>
      </c>
      <c r="B53" s="80">
        <v>45</v>
      </c>
      <c r="C53" s="80">
        <v>18</v>
      </c>
      <c r="D53" s="80">
        <v>45</v>
      </c>
      <c r="E53" s="80">
        <v>2022</v>
      </c>
      <c r="F53" s="80" t="s">
        <v>568</v>
      </c>
      <c r="G53" s="182" t="s">
        <v>2491</v>
      </c>
      <c r="H53" s="80" t="s">
        <v>2492</v>
      </c>
      <c r="I53" s="173"/>
      <c r="J53" s="83">
        <v>47523</v>
      </c>
      <c r="K53" s="81">
        <v>68733573</v>
      </c>
      <c r="L53" s="81">
        <v>92150</v>
      </c>
      <c r="M53" s="81">
        <v>132809266.00000001</v>
      </c>
      <c r="N53" s="81">
        <v>0</v>
      </c>
      <c r="O53" s="81">
        <v>0</v>
      </c>
      <c r="P53" s="81">
        <v>669</v>
      </c>
      <c r="Q53" s="81">
        <v>3370247</v>
      </c>
      <c r="R53" s="81">
        <v>0</v>
      </c>
      <c r="S53" s="81">
        <v>0</v>
      </c>
      <c r="T53" s="81">
        <v>0</v>
      </c>
      <c r="U53" s="81">
        <v>0</v>
      </c>
      <c r="V53" s="81">
        <v>0</v>
      </c>
      <c r="W53" s="81">
        <v>0</v>
      </c>
      <c r="X53" s="81">
        <v>0</v>
      </c>
      <c r="Y53" s="81">
        <v>0</v>
      </c>
      <c r="Z53" s="81">
        <v>204913086</v>
      </c>
      <c r="AA53" s="81">
        <v>73905287</v>
      </c>
      <c r="AB53" s="81">
        <v>473430855.99999994</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2513</v>
      </c>
      <c r="B54" s="80">
        <v>46</v>
      </c>
      <c r="C54" s="80">
        <v>18</v>
      </c>
      <c r="D54" s="80">
        <v>46</v>
      </c>
      <c r="E54" s="80">
        <v>2022</v>
      </c>
      <c r="F54" s="80" t="s">
        <v>568</v>
      </c>
      <c r="G54" s="182" t="s">
        <v>2511</v>
      </c>
      <c r="H54" s="80" t="s">
        <v>2486</v>
      </c>
      <c r="I54" s="173"/>
      <c r="J54" s="83">
        <v>81614</v>
      </c>
      <c r="K54" s="81">
        <v>119223225</v>
      </c>
      <c r="L54" s="81">
        <v>198879</v>
      </c>
      <c r="M54" s="81">
        <v>289607782</v>
      </c>
      <c r="N54" s="81">
        <v>7300</v>
      </c>
      <c r="O54" s="81">
        <v>13188794</v>
      </c>
      <c r="P54" s="81">
        <v>354</v>
      </c>
      <c r="Q54" s="81">
        <v>1838866</v>
      </c>
      <c r="R54" s="81">
        <v>0</v>
      </c>
      <c r="S54" s="81">
        <v>0</v>
      </c>
      <c r="T54" s="81">
        <v>0</v>
      </c>
      <c r="U54" s="81">
        <v>0</v>
      </c>
      <c r="V54" s="81">
        <v>0</v>
      </c>
      <c r="W54" s="81">
        <v>0</v>
      </c>
      <c r="X54" s="81">
        <v>0</v>
      </c>
      <c r="Y54" s="81">
        <v>0</v>
      </c>
      <c r="Z54" s="81">
        <v>423858666.99999994</v>
      </c>
      <c r="AA54" s="81">
        <v>182797383</v>
      </c>
      <c r="AB54" s="81">
        <v>1038803468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1710</v>
      </c>
      <c r="B55" s="80">
        <v>47</v>
      </c>
      <c r="C55" s="80">
        <v>18</v>
      </c>
      <c r="D55" s="80">
        <v>47</v>
      </c>
      <c r="E55" s="80">
        <v>2022</v>
      </c>
      <c r="F55" s="80" t="s">
        <v>568</v>
      </c>
      <c r="G55" s="182" t="s">
        <v>1707</v>
      </c>
      <c r="H55" s="80" t="s">
        <v>1708</v>
      </c>
      <c r="I55" s="173"/>
      <c r="J55" s="83">
        <v>46312</v>
      </c>
      <c r="K55" s="81">
        <v>67099581</v>
      </c>
      <c r="L55" s="81">
        <v>183014</v>
      </c>
      <c r="M55" s="81">
        <v>263618026.99999997</v>
      </c>
      <c r="N55" s="81">
        <v>0</v>
      </c>
      <c r="O55" s="81">
        <v>0</v>
      </c>
      <c r="P55" s="81">
        <v>9881</v>
      </c>
      <c r="Q55" s="81">
        <v>59761039</v>
      </c>
      <c r="R55" s="81">
        <v>0</v>
      </c>
      <c r="S55" s="81">
        <v>0</v>
      </c>
      <c r="T55" s="81">
        <v>0</v>
      </c>
      <c r="U55" s="81">
        <v>0</v>
      </c>
      <c r="V55" s="81">
        <v>2</v>
      </c>
      <c r="W55" s="81">
        <v>0</v>
      </c>
      <c r="X55" s="81">
        <v>0</v>
      </c>
      <c r="Y55" s="81">
        <v>14717.000000000002</v>
      </c>
      <c r="Z55" s="81">
        <v>390493364</v>
      </c>
      <c r="AA55" s="81">
        <v>83090288</v>
      </c>
      <c r="AB55" s="81">
        <v>556466487</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1722</v>
      </c>
      <c r="B56" s="80">
        <v>48</v>
      </c>
      <c r="C56" s="80">
        <v>18</v>
      </c>
      <c r="D56" s="80">
        <v>48</v>
      </c>
      <c r="E56" s="80">
        <v>2022</v>
      </c>
      <c r="F56" s="80" t="s">
        <v>568</v>
      </c>
      <c r="G56" s="182" t="s">
        <v>1719</v>
      </c>
      <c r="H56" s="80" t="s">
        <v>1720</v>
      </c>
      <c r="I56" s="173"/>
      <c r="J56" s="83">
        <v>127144</v>
      </c>
      <c r="K56" s="81">
        <v>187902270</v>
      </c>
      <c r="L56" s="81">
        <v>194938</v>
      </c>
      <c r="M56" s="81">
        <v>286765721.00000006</v>
      </c>
      <c r="N56" s="81">
        <v>23800</v>
      </c>
      <c r="O56" s="81">
        <v>44683936</v>
      </c>
      <c r="P56" s="81">
        <v>6251</v>
      </c>
      <c r="Q56" s="81">
        <v>36981985</v>
      </c>
      <c r="R56" s="81">
        <v>0</v>
      </c>
      <c r="S56" s="81">
        <v>0</v>
      </c>
      <c r="T56" s="81">
        <v>0</v>
      </c>
      <c r="U56" s="81">
        <v>0</v>
      </c>
      <c r="V56" s="81">
        <v>0</v>
      </c>
      <c r="W56" s="81">
        <v>0</v>
      </c>
      <c r="X56" s="81">
        <v>0</v>
      </c>
      <c r="Y56" s="81">
        <v>0</v>
      </c>
      <c r="Z56" s="81">
        <v>556333912</v>
      </c>
      <c r="AA56" s="81">
        <v>315481093</v>
      </c>
      <c r="AB56" s="81">
        <v>1755721661</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1706</v>
      </c>
      <c r="B57" s="80">
        <v>49</v>
      </c>
      <c r="C57" s="80">
        <v>18</v>
      </c>
      <c r="D57" s="80">
        <v>49</v>
      </c>
      <c r="E57" s="80">
        <v>2022</v>
      </c>
      <c r="F57" s="80" t="s">
        <v>568</v>
      </c>
      <c r="G57" s="182" t="s">
        <v>1703</v>
      </c>
      <c r="H57" s="80" t="s">
        <v>1704</v>
      </c>
      <c r="I57" s="173"/>
      <c r="J57" s="83">
        <v>60318</v>
      </c>
      <c r="K57" s="81">
        <v>90820587</v>
      </c>
      <c r="L57" s="81">
        <v>379656</v>
      </c>
      <c r="M57" s="81">
        <v>568171322</v>
      </c>
      <c r="N57" s="81">
        <v>15700</v>
      </c>
      <c r="O57" s="81">
        <v>38440737.999999993</v>
      </c>
      <c r="P57" s="81">
        <v>170</v>
      </c>
      <c r="Q57" s="81">
        <v>984407</v>
      </c>
      <c r="R57" s="81">
        <v>0</v>
      </c>
      <c r="S57" s="81">
        <v>0</v>
      </c>
      <c r="T57" s="81">
        <v>0</v>
      </c>
      <c r="U57" s="81">
        <v>0</v>
      </c>
      <c r="V57" s="81">
        <v>84</v>
      </c>
      <c r="W57" s="81">
        <v>0</v>
      </c>
      <c r="X57" s="81">
        <v>0</v>
      </c>
      <c r="Y57" s="81">
        <v>516069</v>
      </c>
      <c r="Z57" s="81">
        <v>698933123.00000012</v>
      </c>
      <c r="AA57" s="81">
        <v>41415562</v>
      </c>
      <c r="AB57" s="81">
        <v>490944666.00000006</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2397</v>
      </c>
      <c r="B58" s="80">
        <v>50</v>
      </c>
      <c r="C58" s="80">
        <v>18</v>
      </c>
      <c r="D58" s="80">
        <v>50</v>
      </c>
      <c r="E58" s="80">
        <v>2022</v>
      </c>
      <c r="F58" s="80" t="s">
        <v>568</v>
      </c>
      <c r="G58" s="182" t="s">
        <v>2394</v>
      </c>
      <c r="H58" s="80" t="s">
        <v>2395</v>
      </c>
      <c r="I58" s="173"/>
      <c r="J58" s="83">
        <v>51469</v>
      </c>
      <c r="K58" s="81">
        <v>75167345</v>
      </c>
      <c r="L58" s="81">
        <v>118446</v>
      </c>
      <c r="M58" s="81">
        <v>172221713</v>
      </c>
      <c r="N58" s="81">
        <v>62900</v>
      </c>
      <c r="O58" s="81">
        <v>133024829.99999999</v>
      </c>
      <c r="P58" s="81">
        <v>545</v>
      </c>
      <c r="Q58" s="81">
        <v>3158810</v>
      </c>
      <c r="R58" s="81">
        <v>0</v>
      </c>
      <c r="S58" s="81">
        <v>0</v>
      </c>
      <c r="T58" s="81">
        <v>0</v>
      </c>
      <c r="U58" s="81">
        <v>0</v>
      </c>
      <c r="V58" s="81">
        <v>0</v>
      </c>
      <c r="W58" s="81">
        <v>0</v>
      </c>
      <c r="X58" s="81">
        <v>0</v>
      </c>
      <c r="Y58" s="81">
        <v>0</v>
      </c>
      <c r="Z58" s="81">
        <v>383572698</v>
      </c>
      <c r="AA58" s="81">
        <v>73776751</v>
      </c>
      <c r="AB58" s="81">
        <v>418527340</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2506</v>
      </c>
      <c r="B59" s="80">
        <v>51</v>
      </c>
      <c r="C59" s="80">
        <v>18</v>
      </c>
      <c r="D59" s="80">
        <v>51</v>
      </c>
      <c r="E59" s="80">
        <v>2022</v>
      </c>
      <c r="F59" s="80" t="s">
        <v>568</v>
      </c>
      <c r="G59" s="182" t="s">
        <v>2503</v>
      </c>
      <c r="H59" s="80" t="s">
        <v>2504</v>
      </c>
      <c r="I59" s="173"/>
      <c r="J59" s="83">
        <v>330233</v>
      </c>
      <c r="K59" s="81">
        <v>476531343</v>
      </c>
      <c r="L59" s="81">
        <v>273282</v>
      </c>
      <c r="M59" s="81">
        <v>393002004</v>
      </c>
      <c r="N59" s="81">
        <v>74200</v>
      </c>
      <c r="O59" s="81">
        <v>152517801.00000003</v>
      </c>
      <c r="P59" s="81">
        <v>1240</v>
      </c>
      <c r="Q59" s="81">
        <v>7321527</v>
      </c>
      <c r="R59" s="81">
        <v>0</v>
      </c>
      <c r="S59" s="81">
        <v>0</v>
      </c>
      <c r="T59" s="81">
        <v>0</v>
      </c>
      <c r="U59" s="81">
        <v>0</v>
      </c>
      <c r="V59" s="81">
        <v>0</v>
      </c>
      <c r="W59" s="81">
        <v>0</v>
      </c>
      <c r="X59" s="81">
        <v>0</v>
      </c>
      <c r="Y59" s="81">
        <v>2208.0000000000005</v>
      </c>
      <c r="Z59" s="81">
        <v>1029374883.0000001</v>
      </c>
      <c r="AA59" s="81">
        <v>820833756</v>
      </c>
      <c r="AB59" s="81">
        <v>3998303047.0000005</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1777</v>
      </c>
      <c r="B60" s="80">
        <v>52</v>
      </c>
      <c r="C60" s="80">
        <v>18</v>
      </c>
      <c r="D60" s="80">
        <v>52</v>
      </c>
      <c r="E60" s="80">
        <v>2022</v>
      </c>
      <c r="F60" s="80" t="s">
        <v>568</v>
      </c>
      <c r="G60" s="182" t="s">
        <v>1774</v>
      </c>
      <c r="H60" s="80" t="s">
        <v>1775</v>
      </c>
      <c r="I60" s="173"/>
      <c r="J60" s="83">
        <v>396170</v>
      </c>
      <c r="K60" s="81">
        <v>601566912</v>
      </c>
      <c r="L60" s="81">
        <v>802434</v>
      </c>
      <c r="M60" s="81">
        <v>1212715604.9999998</v>
      </c>
      <c r="N60" s="81">
        <v>5600</v>
      </c>
      <c r="O60" s="81">
        <v>10817993</v>
      </c>
      <c r="P60" s="81">
        <v>12282</v>
      </c>
      <c r="Q60" s="81">
        <v>80238380</v>
      </c>
      <c r="R60" s="81">
        <v>0</v>
      </c>
      <c r="S60" s="81">
        <v>0</v>
      </c>
      <c r="T60" s="81">
        <v>4573</v>
      </c>
      <c r="U60" s="81">
        <v>2072</v>
      </c>
      <c r="V60" s="81">
        <v>2603</v>
      </c>
      <c r="W60" s="81">
        <v>31627503</v>
      </c>
      <c r="X60" s="81">
        <v>12703541.999999998</v>
      </c>
      <c r="Y60" s="81">
        <v>15962822.000000002</v>
      </c>
      <c r="Z60" s="81">
        <v>1965632756.9999995</v>
      </c>
      <c r="AA60" s="81">
        <v>1058046764.9999999</v>
      </c>
      <c r="AB60" s="81">
        <v>5265769585</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2405</v>
      </c>
      <c r="B61" s="80">
        <v>53</v>
      </c>
      <c r="C61" s="80">
        <v>18</v>
      </c>
      <c r="D61" s="80">
        <v>53</v>
      </c>
      <c r="E61" s="80">
        <v>2022</v>
      </c>
      <c r="F61" s="80" t="s">
        <v>568</v>
      </c>
      <c r="G61" s="182" t="s">
        <v>2402</v>
      </c>
      <c r="H61" s="80" t="s">
        <v>2403</v>
      </c>
      <c r="I61" s="173"/>
      <c r="J61" s="83">
        <v>17721</v>
      </c>
      <c r="K61" s="81">
        <v>24246764</v>
      </c>
      <c r="L61" s="81">
        <v>15275</v>
      </c>
      <c r="M61" s="81">
        <v>20833503</v>
      </c>
      <c r="N61" s="81">
        <v>98300</v>
      </c>
      <c r="O61" s="81">
        <v>279968474</v>
      </c>
      <c r="P61" s="81">
        <v>970</v>
      </c>
      <c r="Q61" s="81">
        <v>5121281</v>
      </c>
      <c r="R61" s="81">
        <v>0</v>
      </c>
      <c r="S61" s="81">
        <v>0</v>
      </c>
      <c r="T61" s="81">
        <v>0</v>
      </c>
      <c r="U61" s="81">
        <v>0</v>
      </c>
      <c r="V61" s="81">
        <v>0</v>
      </c>
      <c r="W61" s="81">
        <v>0</v>
      </c>
      <c r="X61" s="81">
        <v>0</v>
      </c>
      <c r="Y61" s="81">
        <v>0</v>
      </c>
      <c r="Z61" s="81">
        <v>330170022</v>
      </c>
      <c r="AA61" s="81">
        <v>6817154</v>
      </c>
      <c r="AB61" s="81">
        <v>97523143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2510</v>
      </c>
      <c r="B62" s="80">
        <v>54</v>
      </c>
      <c r="C62" s="80">
        <v>18</v>
      </c>
      <c r="D62" s="80">
        <v>54</v>
      </c>
      <c r="E62" s="80">
        <v>2022</v>
      </c>
      <c r="F62" s="80" t="s">
        <v>568</v>
      </c>
      <c r="G62" s="182" t="s">
        <v>2507</v>
      </c>
      <c r="H62" s="80" t="s">
        <v>2508</v>
      </c>
      <c r="I62" s="173"/>
      <c r="J62" s="83">
        <v>199421</v>
      </c>
      <c r="K62" s="81">
        <v>304751692</v>
      </c>
      <c r="L62" s="81">
        <v>447236</v>
      </c>
      <c r="M62" s="81">
        <v>679728890</v>
      </c>
      <c r="N62" s="81">
        <v>0</v>
      </c>
      <c r="O62" s="81">
        <v>0</v>
      </c>
      <c r="P62" s="81">
        <v>5000</v>
      </c>
      <c r="Q62" s="81">
        <v>43920538</v>
      </c>
      <c r="R62" s="81">
        <v>0</v>
      </c>
      <c r="S62" s="81">
        <v>0</v>
      </c>
      <c r="T62" s="81">
        <v>0</v>
      </c>
      <c r="U62" s="81">
        <v>258</v>
      </c>
      <c r="V62" s="81">
        <v>451</v>
      </c>
      <c r="W62" s="81">
        <v>0</v>
      </c>
      <c r="X62" s="81">
        <v>1582301</v>
      </c>
      <c r="Y62" s="81">
        <v>2763570</v>
      </c>
      <c r="Z62" s="81">
        <v>1032746990.9999999</v>
      </c>
      <c r="AA62" s="81">
        <v>493321913.00000006</v>
      </c>
      <c r="AB62" s="81">
        <v>2580091483</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1714</v>
      </c>
      <c r="B63" s="80">
        <v>55</v>
      </c>
      <c r="C63" s="80">
        <v>18</v>
      </c>
      <c r="D63" s="80">
        <v>55</v>
      </c>
      <c r="E63" s="80">
        <v>2022</v>
      </c>
      <c r="F63" s="80" t="s">
        <v>568</v>
      </c>
      <c r="G63" s="182" t="s">
        <v>1711</v>
      </c>
      <c r="H63" s="80" t="s">
        <v>1712</v>
      </c>
      <c r="I63" s="173"/>
      <c r="J63" s="83">
        <v>51830</v>
      </c>
      <c r="K63" s="81">
        <v>75858823</v>
      </c>
      <c r="L63" s="81">
        <v>117611</v>
      </c>
      <c r="M63" s="81">
        <v>171341939.00000003</v>
      </c>
      <c r="N63" s="81">
        <v>0</v>
      </c>
      <c r="O63" s="81">
        <v>0</v>
      </c>
      <c r="P63" s="81">
        <v>513</v>
      </c>
      <c r="Q63" s="81">
        <v>2581147</v>
      </c>
      <c r="R63" s="81">
        <v>0</v>
      </c>
      <c r="S63" s="81">
        <v>0</v>
      </c>
      <c r="T63" s="81">
        <v>0</v>
      </c>
      <c r="U63" s="81">
        <v>0</v>
      </c>
      <c r="V63" s="81">
        <v>0</v>
      </c>
      <c r="W63" s="81">
        <v>0</v>
      </c>
      <c r="X63" s="81">
        <v>0</v>
      </c>
      <c r="Y63" s="81">
        <v>0</v>
      </c>
      <c r="Z63" s="81">
        <v>249781909</v>
      </c>
      <c r="AA63" s="81">
        <v>90657812</v>
      </c>
      <c r="AB63" s="81">
        <v>557684532</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2373</v>
      </c>
      <c r="B64" s="80">
        <v>56</v>
      </c>
      <c r="C64" s="80">
        <v>18</v>
      </c>
      <c r="D64" s="80">
        <v>56</v>
      </c>
      <c r="E64" s="80">
        <v>2022</v>
      </c>
      <c r="F64" s="80" t="s">
        <v>568</v>
      </c>
      <c r="G64" s="182" t="s">
        <v>2370</v>
      </c>
      <c r="H64" s="80" t="s">
        <v>2371</v>
      </c>
      <c r="I64" s="173"/>
      <c r="J64" s="83">
        <v>46311</v>
      </c>
      <c r="K64" s="81">
        <v>68509779.999999985</v>
      </c>
      <c r="L64" s="81">
        <v>156191</v>
      </c>
      <c r="M64" s="81">
        <v>230144760.00000003</v>
      </c>
      <c r="N64" s="81">
        <v>5700</v>
      </c>
      <c r="O64" s="81">
        <v>9953213</v>
      </c>
      <c r="P64" s="81">
        <v>139</v>
      </c>
      <c r="Q64" s="81">
        <v>701013</v>
      </c>
      <c r="R64" s="81">
        <v>0</v>
      </c>
      <c r="S64" s="81">
        <v>0</v>
      </c>
      <c r="T64" s="81">
        <v>0</v>
      </c>
      <c r="U64" s="81">
        <v>0</v>
      </c>
      <c r="V64" s="81">
        <v>0</v>
      </c>
      <c r="W64" s="81">
        <v>0</v>
      </c>
      <c r="X64" s="81">
        <v>0</v>
      </c>
      <c r="Y64" s="81">
        <v>0</v>
      </c>
      <c r="Z64" s="81">
        <v>309308766</v>
      </c>
      <c r="AA64" s="81">
        <v>99873550</v>
      </c>
      <c r="AB64" s="81">
        <v>446712113</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1781</v>
      </c>
      <c r="B65" s="80">
        <v>57</v>
      </c>
      <c r="C65" s="80">
        <v>18</v>
      </c>
      <c r="D65" s="80">
        <v>57</v>
      </c>
      <c r="E65" s="80">
        <v>2022</v>
      </c>
      <c r="F65" s="80" t="s">
        <v>568</v>
      </c>
      <c r="G65" s="182" t="s">
        <v>1778</v>
      </c>
      <c r="H65" s="80" t="s">
        <v>1779</v>
      </c>
      <c r="I65" s="173"/>
      <c r="J65" s="83">
        <v>269384</v>
      </c>
      <c r="K65" s="81">
        <v>379914999</v>
      </c>
      <c r="L65" s="81">
        <v>663822</v>
      </c>
      <c r="M65" s="81">
        <v>933729195</v>
      </c>
      <c r="N65" s="81">
        <v>34800</v>
      </c>
      <c r="O65" s="81">
        <v>76870055</v>
      </c>
      <c r="P65" s="81">
        <v>3977</v>
      </c>
      <c r="Q65" s="81">
        <v>23291895</v>
      </c>
      <c r="R65" s="81">
        <v>2885.1946800000001</v>
      </c>
      <c r="S65" s="81">
        <v>18557572.149580006</v>
      </c>
      <c r="T65" s="81">
        <v>0</v>
      </c>
      <c r="U65" s="81">
        <v>0</v>
      </c>
      <c r="V65" s="81">
        <v>106</v>
      </c>
      <c r="W65" s="81">
        <v>0</v>
      </c>
      <c r="X65" s="81">
        <v>0</v>
      </c>
      <c r="Y65" s="81">
        <v>651218</v>
      </c>
      <c r="Z65" s="81">
        <v>1433014934.14958</v>
      </c>
      <c r="AA65" s="81">
        <v>724082848</v>
      </c>
      <c r="AB65" s="81">
        <v>3450503617.9999995</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1681</v>
      </c>
      <c r="B66" s="80">
        <v>58</v>
      </c>
      <c r="C66" s="80">
        <v>18</v>
      </c>
      <c r="D66" s="80">
        <v>58</v>
      </c>
      <c r="E66" s="80">
        <v>2022</v>
      </c>
      <c r="F66" s="80" t="s">
        <v>568</v>
      </c>
      <c r="G66" s="182" t="s">
        <v>1678</v>
      </c>
      <c r="H66" s="80" t="s">
        <v>1679</v>
      </c>
      <c r="I66" s="173"/>
      <c r="J66" s="83">
        <v>1700659</v>
      </c>
      <c r="K66" s="81">
        <v>2410435754</v>
      </c>
      <c r="L66" s="81">
        <v>1404373</v>
      </c>
      <c r="M66" s="81">
        <v>1984289229</v>
      </c>
      <c r="N66" s="81">
        <v>96900</v>
      </c>
      <c r="O66" s="81">
        <v>188102259</v>
      </c>
      <c r="P66" s="81">
        <v>32708</v>
      </c>
      <c r="Q66" s="81">
        <v>178369080</v>
      </c>
      <c r="R66" s="81">
        <v>0</v>
      </c>
      <c r="S66" s="81">
        <v>0</v>
      </c>
      <c r="T66" s="81">
        <v>0</v>
      </c>
      <c r="U66" s="81">
        <v>0</v>
      </c>
      <c r="V66" s="81">
        <v>2162</v>
      </c>
      <c r="W66" s="81">
        <v>0</v>
      </c>
      <c r="X66" s="81">
        <v>0</v>
      </c>
      <c r="Y66" s="81">
        <v>13259592.000000002</v>
      </c>
      <c r="Z66" s="81">
        <v>4774455914.000001</v>
      </c>
      <c r="AA66" s="81">
        <v>4090671282.0000005</v>
      </c>
      <c r="AB66" s="81">
        <v>20129215707</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2498</v>
      </c>
      <c r="B67" s="80">
        <v>59</v>
      </c>
      <c r="C67" s="80">
        <v>18</v>
      </c>
      <c r="D67" s="80">
        <v>59</v>
      </c>
      <c r="E67" s="80">
        <v>2022</v>
      </c>
      <c r="F67" s="80" t="s">
        <v>568</v>
      </c>
      <c r="G67" s="182" t="s">
        <v>2495</v>
      </c>
      <c r="H67" s="80" t="s">
        <v>2496</v>
      </c>
      <c r="I67" s="173"/>
      <c r="J67" s="83">
        <v>55113</v>
      </c>
      <c r="K67" s="81">
        <v>82426261</v>
      </c>
      <c r="L67" s="81">
        <v>209065</v>
      </c>
      <c r="M67" s="81">
        <v>310564438</v>
      </c>
      <c r="N67" s="81">
        <v>110400</v>
      </c>
      <c r="O67" s="81">
        <v>237825437</v>
      </c>
      <c r="P67" s="81">
        <v>8942</v>
      </c>
      <c r="Q67" s="81">
        <v>51751029</v>
      </c>
      <c r="R67" s="81">
        <v>0</v>
      </c>
      <c r="S67" s="81">
        <v>0</v>
      </c>
      <c r="T67" s="81">
        <v>0</v>
      </c>
      <c r="U67" s="81">
        <v>0</v>
      </c>
      <c r="V67" s="81">
        <v>64</v>
      </c>
      <c r="W67" s="81">
        <v>0</v>
      </c>
      <c r="X67" s="81">
        <v>0</v>
      </c>
      <c r="Y67" s="81">
        <v>393429</v>
      </c>
      <c r="Z67" s="81">
        <v>682960594</v>
      </c>
      <c r="AA67" s="81">
        <v>26365482</v>
      </c>
      <c r="AB67" s="81">
        <v>375209221</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2361</v>
      </c>
      <c r="B68" s="80">
        <v>60</v>
      </c>
      <c r="C68" s="80">
        <v>18</v>
      </c>
      <c r="D68" s="80">
        <v>60</v>
      </c>
      <c r="E68" s="80">
        <v>2022</v>
      </c>
      <c r="F68" s="80" t="s">
        <v>568</v>
      </c>
      <c r="G68" s="182" t="s">
        <v>2358</v>
      </c>
      <c r="H68" s="80" t="s">
        <v>2359</v>
      </c>
      <c r="I68" s="173"/>
      <c r="J68" s="83">
        <v>42491</v>
      </c>
      <c r="K68" s="81">
        <v>56070397</v>
      </c>
      <c r="L68" s="81">
        <v>51884</v>
      </c>
      <c r="M68" s="81">
        <v>68343584</v>
      </c>
      <c r="N68" s="81">
        <v>28900</v>
      </c>
      <c r="O68" s="81">
        <v>53728029</v>
      </c>
      <c r="P68" s="81">
        <v>11789</v>
      </c>
      <c r="Q68" s="81">
        <v>81400710</v>
      </c>
      <c r="R68" s="81">
        <v>0</v>
      </c>
      <c r="S68" s="81">
        <v>0</v>
      </c>
      <c r="T68" s="81">
        <v>0</v>
      </c>
      <c r="U68" s="81">
        <v>0</v>
      </c>
      <c r="V68" s="81">
        <v>0</v>
      </c>
      <c r="W68" s="81">
        <v>0</v>
      </c>
      <c r="X68" s="81">
        <v>0</v>
      </c>
      <c r="Y68" s="81">
        <v>0</v>
      </c>
      <c r="Z68" s="81">
        <v>259542720.00000003</v>
      </c>
      <c r="AA68" s="81">
        <v>17653904</v>
      </c>
      <c r="AB68" s="81">
        <v>259453508</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2441</v>
      </c>
      <c r="B69" s="80">
        <v>61</v>
      </c>
      <c r="C69" s="80">
        <v>18</v>
      </c>
      <c r="D69" s="80">
        <v>61</v>
      </c>
      <c r="E69" s="80">
        <v>2022</v>
      </c>
      <c r="F69" s="80" t="s">
        <v>568</v>
      </c>
      <c r="G69" s="182" t="s">
        <v>2438</v>
      </c>
      <c r="H69" s="80" t="s">
        <v>2439</v>
      </c>
      <c r="I69" s="173"/>
      <c r="J69" s="83">
        <v>13811</v>
      </c>
      <c r="K69" s="81">
        <v>17896865</v>
      </c>
      <c r="L69" s="81">
        <v>20502</v>
      </c>
      <c r="M69" s="81">
        <v>26490422</v>
      </c>
      <c r="N69" s="81">
        <v>127800</v>
      </c>
      <c r="O69" s="81">
        <v>301162862</v>
      </c>
      <c r="P69" s="81">
        <v>7046</v>
      </c>
      <c r="Q69" s="81">
        <v>43359898</v>
      </c>
      <c r="R69" s="81">
        <v>0</v>
      </c>
      <c r="S69" s="81">
        <v>0</v>
      </c>
      <c r="T69" s="81">
        <v>0</v>
      </c>
      <c r="U69" s="81">
        <v>0</v>
      </c>
      <c r="V69" s="81">
        <v>0</v>
      </c>
      <c r="W69" s="81">
        <v>0</v>
      </c>
      <c r="X69" s="81">
        <v>0</v>
      </c>
      <c r="Y69" s="81">
        <v>0</v>
      </c>
      <c r="Z69" s="81">
        <v>388910047</v>
      </c>
      <c r="AA69" s="81">
        <v>4241083</v>
      </c>
      <c r="AB69" s="81">
        <v>62578434.000000007</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1933</v>
      </c>
      <c r="B70" s="80">
        <v>62</v>
      </c>
      <c r="C70" s="80">
        <v>18</v>
      </c>
      <c r="D70" s="80">
        <v>62</v>
      </c>
      <c r="E70" s="80">
        <v>2022</v>
      </c>
      <c r="F70" s="80" t="s">
        <v>568</v>
      </c>
      <c r="G70" s="182" t="s">
        <v>1914</v>
      </c>
      <c r="H70" s="80" t="s">
        <v>1915</v>
      </c>
      <c r="I70" s="173"/>
      <c r="J70" s="83">
        <v>17156</v>
      </c>
      <c r="K70" s="81">
        <v>21732327</v>
      </c>
      <c r="L70" s="81">
        <v>58141</v>
      </c>
      <c r="M70" s="81">
        <v>73631985</v>
      </c>
      <c r="N70" s="81">
        <v>1800</v>
      </c>
      <c r="O70" s="81">
        <v>3544667</v>
      </c>
      <c r="P70" s="81">
        <v>2111</v>
      </c>
      <c r="Q70" s="81">
        <v>12303364</v>
      </c>
      <c r="R70" s="81">
        <v>0</v>
      </c>
      <c r="S70" s="81">
        <v>0</v>
      </c>
      <c r="T70" s="81">
        <v>125134</v>
      </c>
      <c r="U70" s="81">
        <v>16450</v>
      </c>
      <c r="V70" s="81">
        <v>1010</v>
      </c>
      <c r="W70" s="81">
        <v>874425093</v>
      </c>
      <c r="X70" s="81">
        <v>100871400</v>
      </c>
      <c r="Y70" s="81">
        <v>6196018.0000000009</v>
      </c>
      <c r="Z70" s="81">
        <v>1092704854</v>
      </c>
      <c r="AA70" s="81">
        <v>30643063.999999996</v>
      </c>
      <c r="AB70" s="81">
        <v>268020219.99999997</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2481</v>
      </c>
      <c r="B71" s="80">
        <v>63</v>
      </c>
      <c r="C71" s="80">
        <v>18</v>
      </c>
      <c r="D71" s="80">
        <v>63</v>
      </c>
      <c r="E71" s="80">
        <v>2022</v>
      </c>
      <c r="F71" s="80" t="s">
        <v>568</v>
      </c>
      <c r="G71" s="182" t="s">
        <v>2478</v>
      </c>
      <c r="H71" s="80" t="s">
        <v>2479</v>
      </c>
      <c r="I71" s="173"/>
      <c r="J71" s="83">
        <v>82124</v>
      </c>
      <c r="K71" s="81">
        <v>105190973</v>
      </c>
      <c r="L71" s="81">
        <v>216941</v>
      </c>
      <c r="M71" s="81">
        <v>277539531</v>
      </c>
      <c r="N71" s="81">
        <v>43900</v>
      </c>
      <c r="O71" s="81">
        <v>91049876</v>
      </c>
      <c r="P71" s="81">
        <v>4670</v>
      </c>
      <c r="Q71" s="81">
        <v>24982098.999999996</v>
      </c>
      <c r="R71" s="81">
        <v>0</v>
      </c>
      <c r="S71" s="81">
        <v>0</v>
      </c>
      <c r="T71" s="81">
        <v>0</v>
      </c>
      <c r="U71" s="81">
        <v>0</v>
      </c>
      <c r="V71" s="81">
        <v>59</v>
      </c>
      <c r="W71" s="81">
        <v>0</v>
      </c>
      <c r="X71" s="81">
        <v>0</v>
      </c>
      <c r="Y71" s="81">
        <v>360071.00000000006</v>
      </c>
      <c r="Z71" s="81">
        <v>499122550</v>
      </c>
      <c r="AA71" s="81">
        <v>182502537</v>
      </c>
      <c r="AB71" s="81">
        <v>806577485</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1757</v>
      </c>
      <c r="B72" s="80">
        <v>64</v>
      </c>
      <c r="C72" s="80">
        <v>18</v>
      </c>
      <c r="D72" s="80">
        <v>64</v>
      </c>
      <c r="E72" s="80">
        <v>2022</v>
      </c>
      <c r="F72" s="80" t="s">
        <v>568</v>
      </c>
      <c r="G72" s="182" t="s">
        <v>1754</v>
      </c>
      <c r="H72" s="80" t="s">
        <v>1755</v>
      </c>
      <c r="I72" s="173"/>
      <c r="J72" s="83">
        <v>59179</v>
      </c>
      <c r="K72" s="81">
        <v>90988649.000000015</v>
      </c>
      <c r="L72" s="81">
        <v>381948</v>
      </c>
      <c r="M72" s="81">
        <v>583965633.99999988</v>
      </c>
      <c r="N72" s="81">
        <v>0</v>
      </c>
      <c r="O72" s="81">
        <v>0</v>
      </c>
      <c r="P72" s="81">
        <v>767</v>
      </c>
      <c r="Q72" s="81">
        <v>4787946</v>
      </c>
      <c r="R72" s="81">
        <v>0</v>
      </c>
      <c r="S72" s="81">
        <v>0</v>
      </c>
      <c r="T72" s="81">
        <v>0</v>
      </c>
      <c r="U72" s="81">
        <v>0</v>
      </c>
      <c r="V72" s="81">
        <v>66</v>
      </c>
      <c r="W72" s="81">
        <v>0</v>
      </c>
      <c r="X72" s="81">
        <v>0</v>
      </c>
      <c r="Y72" s="81">
        <v>404221</v>
      </c>
      <c r="Z72" s="81">
        <v>680146450</v>
      </c>
      <c r="AA72" s="81">
        <v>128414454</v>
      </c>
      <c r="AB72" s="81">
        <v>846249409</v>
      </c>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2457</v>
      </c>
      <c r="B73" s="80">
        <v>65</v>
      </c>
      <c r="C73" s="80">
        <v>18</v>
      </c>
      <c r="D73" s="80">
        <v>65</v>
      </c>
      <c r="E73" s="80">
        <v>2022</v>
      </c>
      <c r="F73" s="80" t="s">
        <v>568</v>
      </c>
      <c r="G73" s="182" t="s">
        <v>2454</v>
      </c>
      <c r="H73" s="80" t="s">
        <v>2455</v>
      </c>
      <c r="I73" s="173"/>
      <c r="J73" s="83">
        <v>5940</v>
      </c>
      <c r="K73" s="81">
        <v>7826891</v>
      </c>
      <c r="L73" s="81">
        <v>7085</v>
      </c>
      <c r="M73" s="81">
        <v>9304508</v>
      </c>
      <c r="N73" s="81">
        <v>61900</v>
      </c>
      <c r="O73" s="81">
        <v>156842812</v>
      </c>
      <c r="P73" s="81">
        <v>1617</v>
      </c>
      <c r="Q73" s="81">
        <v>9952687</v>
      </c>
      <c r="R73" s="81">
        <v>0</v>
      </c>
      <c r="S73" s="81">
        <v>0</v>
      </c>
      <c r="T73" s="81">
        <v>0</v>
      </c>
      <c r="U73" s="81">
        <v>0</v>
      </c>
      <c r="V73" s="81">
        <v>0</v>
      </c>
      <c r="W73" s="81">
        <v>0</v>
      </c>
      <c r="X73" s="81">
        <v>0</v>
      </c>
      <c r="Y73" s="81">
        <v>0</v>
      </c>
      <c r="Z73" s="81">
        <v>183926898.00000003</v>
      </c>
      <c r="AA73" s="81">
        <v>2136978</v>
      </c>
      <c r="AB73" s="81">
        <v>30850788</v>
      </c>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2369</v>
      </c>
      <c r="B74" s="80">
        <v>66</v>
      </c>
      <c r="C74" s="80">
        <v>18</v>
      </c>
      <c r="D74" s="80">
        <v>66</v>
      </c>
      <c r="E74" s="80">
        <v>2022</v>
      </c>
      <c r="F74" s="80" t="s">
        <v>568</v>
      </c>
      <c r="G74" s="182" t="s">
        <v>2366</v>
      </c>
      <c r="H74" s="80" t="s">
        <v>2367</v>
      </c>
      <c r="I74" s="173"/>
      <c r="J74" s="83">
        <v>124305</v>
      </c>
      <c r="K74" s="81">
        <v>190710516.99999997</v>
      </c>
      <c r="L74" s="81">
        <v>458111</v>
      </c>
      <c r="M74" s="81">
        <v>698934134</v>
      </c>
      <c r="N74" s="81">
        <v>400</v>
      </c>
      <c r="O74" s="81">
        <v>819010.99999999988</v>
      </c>
      <c r="P74" s="81">
        <v>7964</v>
      </c>
      <c r="Q74" s="81">
        <v>49340436.000000007</v>
      </c>
      <c r="R74" s="81">
        <v>0</v>
      </c>
      <c r="S74" s="81">
        <v>0</v>
      </c>
      <c r="T74" s="81">
        <v>0</v>
      </c>
      <c r="U74" s="81">
        <v>0</v>
      </c>
      <c r="V74" s="81">
        <v>165</v>
      </c>
      <c r="W74" s="81">
        <v>0</v>
      </c>
      <c r="X74" s="81">
        <v>0</v>
      </c>
      <c r="Y74" s="81">
        <v>1013496.9999999999</v>
      </c>
      <c r="Z74" s="81">
        <v>940817595</v>
      </c>
      <c r="AA74" s="81">
        <v>324497489</v>
      </c>
      <c r="AB74" s="81">
        <v>1675117948.9999998</v>
      </c>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2517</v>
      </c>
      <c r="B75" s="80">
        <v>67</v>
      </c>
      <c r="C75" s="80">
        <v>18</v>
      </c>
      <c r="D75" s="80">
        <v>67</v>
      </c>
      <c r="E75" s="80">
        <v>2022</v>
      </c>
      <c r="F75" s="80" t="s">
        <v>568</v>
      </c>
      <c r="G75" s="182" t="s">
        <v>2514</v>
      </c>
      <c r="H75" s="80" t="s">
        <v>2515</v>
      </c>
      <c r="I75" s="173"/>
      <c r="J75" s="83">
        <v>91995</v>
      </c>
      <c r="K75" s="81">
        <v>135582983</v>
      </c>
      <c r="L75" s="81">
        <v>205708</v>
      </c>
      <c r="M75" s="81">
        <v>302166761</v>
      </c>
      <c r="N75" s="81">
        <v>4500</v>
      </c>
      <c r="O75" s="81">
        <v>8581248</v>
      </c>
      <c r="P75" s="81">
        <v>1131</v>
      </c>
      <c r="Q75" s="81">
        <v>5842082</v>
      </c>
      <c r="R75" s="81">
        <v>0</v>
      </c>
      <c r="S75" s="81">
        <v>0</v>
      </c>
      <c r="T75" s="81">
        <v>0</v>
      </c>
      <c r="U75" s="81">
        <v>0</v>
      </c>
      <c r="V75" s="81">
        <v>0</v>
      </c>
      <c r="W75" s="81">
        <v>0</v>
      </c>
      <c r="X75" s="81">
        <v>0</v>
      </c>
      <c r="Y75" s="81">
        <v>0</v>
      </c>
      <c r="Z75" s="81">
        <v>452173074</v>
      </c>
      <c r="AA75" s="81">
        <v>192364013</v>
      </c>
      <c r="AB75" s="81">
        <v>1069804237</v>
      </c>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1734</v>
      </c>
      <c r="B76" s="80">
        <v>68</v>
      </c>
      <c r="C76" s="80">
        <v>18</v>
      </c>
      <c r="D76" s="80">
        <v>68</v>
      </c>
      <c r="E76" s="80">
        <v>2022</v>
      </c>
      <c r="F76" s="80" t="s">
        <v>568</v>
      </c>
      <c r="G76" s="182" t="s">
        <v>1731</v>
      </c>
      <c r="H76" s="80" t="s">
        <v>1732</v>
      </c>
      <c r="I76" s="173"/>
      <c r="J76" s="83">
        <v>61133</v>
      </c>
      <c r="K76" s="81">
        <v>84715772</v>
      </c>
      <c r="L76" s="81">
        <v>345268</v>
      </c>
      <c r="M76" s="81">
        <v>477077262.99999994</v>
      </c>
      <c r="N76" s="81">
        <v>0</v>
      </c>
      <c r="O76" s="81">
        <v>0</v>
      </c>
      <c r="P76" s="81">
        <v>4289</v>
      </c>
      <c r="Q76" s="81">
        <v>21666649</v>
      </c>
      <c r="R76" s="81">
        <v>0</v>
      </c>
      <c r="S76" s="81">
        <v>0</v>
      </c>
      <c r="T76" s="81">
        <v>0</v>
      </c>
      <c r="U76" s="81">
        <v>0</v>
      </c>
      <c r="V76" s="81">
        <v>0</v>
      </c>
      <c r="W76" s="81">
        <v>0</v>
      </c>
      <c r="X76" s="81">
        <v>0</v>
      </c>
      <c r="Y76" s="81">
        <v>0</v>
      </c>
      <c r="Z76" s="81">
        <v>583459683.99999988</v>
      </c>
      <c r="AA76" s="81">
        <v>142540450</v>
      </c>
      <c r="AB76" s="81">
        <v>775528547</v>
      </c>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1640</v>
      </c>
      <c r="B77" s="80">
        <v>69</v>
      </c>
      <c r="C77" s="80">
        <v>18</v>
      </c>
      <c r="D77" s="80">
        <v>69</v>
      </c>
      <c r="E77" s="80">
        <v>2022</v>
      </c>
      <c r="F77" s="80" t="s">
        <v>568</v>
      </c>
      <c r="G77" s="182" t="s">
        <v>1637</v>
      </c>
      <c r="H77" s="80" t="s">
        <v>1638</v>
      </c>
      <c r="I77" s="173"/>
      <c r="J77" s="83">
        <v>1082933</v>
      </c>
      <c r="K77" s="81">
        <v>1602330410</v>
      </c>
      <c r="L77" s="81">
        <v>2131477</v>
      </c>
      <c r="M77" s="81">
        <v>3138537327</v>
      </c>
      <c r="N77" s="81">
        <v>14100</v>
      </c>
      <c r="O77" s="81">
        <v>27961835.999999996</v>
      </c>
      <c r="P77" s="81">
        <v>70467</v>
      </c>
      <c r="Q77" s="81">
        <v>406788478</v>
      </c>
      <c r="R77" s="81">
        <v>201.57521</v>
      </c>
      <c r="S77" s="81">
        <v>1034601.0443599999</v>
      </c>
      <c r="T77" s="81">
        <v>3025</v>
      </c>
      <c r="U77" s="81">
        <v>1242</v>
      </c>
      <c r="V77" s="81">
        <v>494</v>
      </c>
      <c r="W77" s="81">
        <v>20385483</v>
      </c>
      <c r="X77" s="81">
        <v>7614227</v>
      </c>
      <c r="Y77" s="81">
        <v>3030680</v>
      </c>
      <c r="Z77" s="81">
        <v>5207683042.0443611</v>
      </c>
      <c r="AA77" s="81">
        <v>2708113105</v>
      </c>
      <c r="AB77" s="81">
        <v>13540824443</v>
      </c>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2409</v>
      </c>
      <c r="B78" s="80">
        <v>70</v>
      </c>
      <c r="C78" s="80">
        <v>18</v>
      </c>
      <c r="D78" s="80">
        <v>70</v>
      </c>
      <c r="E78" s="80">
        <v>2022</v>
      </c>
      <c r="F78" s="80" t="s">
        <v>568</v>
      </c>
      <c r="G78" s="182" t="s">
        <v>2406</v>
      </c>
      <c r="H78" s="80" t="s">
        <v>2407</v>
      </c>
      <c r="I78" s="173"/>
      <c r="J78" s="83">
        <v>11891</v>
      </c>
      <c r="K78" s="81">
        <v>17554712</v>
      </c>
      <c r="L78" s="81">
        <v>64279</v>
      </c>
      <c r="M78" s="81">
        <v>94336325</v>
      </c>
      <c r="N78" s="81">
        <v>200</v>
      </c>
      <c r="O78" s="81">
        <v>323591</v>
      </c>
      <c r="P78" s="81">
        <v>1324</v>
      </c>
      <c r="Q78" s="81">
        <v>8418313</v>
      </c>
      <c r="R78" s="81">
        <v>0</v>
      </c>
      <c r="S78" s="81">
        <v>0</v>
      </c>
      <c r="T78" s="81">
        <v>0</v>
      </c>
      <c r="U78" s="81">
        <v>0</v>
      </c>
      <c r="V78" s="81">
        <v>0</v>
      </c>
      <c r="W78" s="81">
        <v>0</v>
      </c>
      <c r="X78" s="81">
        <v>0</v>
      </c>
      <c r="Y78" s="81">
        <v>0</v>
      </c>
      <c r="Z78" s="81">
        <v>120632940.99999999</v>
      </c>
      <c r="AA78" s="81">
        <v>4685904</v>
      </c>
      <c r="AB78" s="81">
        <v>61364763</v>
      </c>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1769</v>
      </c>
      <c r="B79" s="80">
        <v>71</v>
      </c>
      <c r="C79" s="80">
        <v>18</v>
      </c>
      <c r="D79" s="80">
        <v>71</v>
      </c>
      <c r="E79" s="80">
        <v>2022</v>
      </c>
      <c r="F79" s="80" t="s">
        <v>568</v>
      </c>
      <c r="G79" s="182" t="s">
        <v>1766</v>
      </c>
      <c r="H79" s="80" t="s">
        <v>1767</v>
      </c>
      <c r="I79" s="173"/>
      <c r="J79" s="83">
        <v>54427</v>
      </c>
      <c r="K79" s="81">
        <v>75383907.999999985</v>
      </c>
      <c r="L79" s="81">
        <v>780761</v>
      </c>
      <c r="M79" s="81">
        <v>1076479351</v>
      </c>
      <c r="N79" s="81">
        <v>0</v>
      </c>
      <c r="O79" s="81">
        <v>0</v>
      </c>
      <c r="P79" s="81">
        <v>5978</v>
      </c>
      <c r="Q79" s="81">
        <v>38016973</v>
      </c>
      <c r="R79" s="81">
        <v>0</v>
      </c>
      <c r="S79" s="81">
        <v>0</v>
      </c>
      <c r="T79" s="81">
        <v>0</v>
      </c>
      <c r="U79" s="81">
        <v>0</v>
      </c>
      <c r="V79" s="81">
        <v>1675</v>
      </c>
      <c r="W79" s="81">
        <v>0</v>
      </c>
      <c r="X79" s="81">
        <v>0</v>
      </c>
      <c r="Y79" s="81">
        <v>10272326</v>
      </c>
      <c r="Z79" s="81">
        <v>1200152558</v>
      </c>
      <c r="AA79" s="81">
        <v>11634194</v>
      </c>
      <c r="AB79" s="81">
        <v>203638568</v>
      </c>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2525</v>
      </c>
      <c r="B80" s="80">
        <v>72</v>
      </c>
      <c r="C80" s="80">
        <v>18</v>
      </c>
      <c r="D80" s="80">
        <v>72</v>
      </c>
      <c r="E80" s="80">
        <v>2022</v>
      </c>
      <c r="F80" s="80" t="s">
        <v>568</v>
      </c>
      <c r="G80" s="182" t="s">
        <v>2522</v>
      </c>
      <c r="H80" s="80" t="s">
        <v>2523</v>
      </c>
      <c r="I80" s="173"/>
      <c r="J80" s="83">
        <v>84603</v>
      </c>
      <c r="K80" s="81">
        <v>124989126</v>
      </c>
      <c r="L80" s="81">
        <v>275705</v>
      </c>
      <c r="M80" s="81">
        <v>405913038.99999994</v>
      </c>
      <c r="N80" s="81">
        <v>200</v>
      </c>
      <c r="O80" s="81">
        <v>330737</v>
      </c>
      <c r="P80" s="81">
        <v>2100</v>
      </c>
      <c r="Q80" s="81">
        <v>12521759</v>
      </c>
      <c r="R80" s="81">
        <v>0</v>
      </c>
      <c r="S80" s="81">
        <v>0</v>
      </c>
      <c r="T80" s="81">
        <v>0</v>
      </c>
      <c r="U80" s="81">
        <v>0</v>
      </c>
      <c r="V80" s="81">
        <v>0</v>
      </c>
      <c r="W80" s="81">
        <v>0</v>
      </c>
      <c r="X80" s="81">
        <v>0</v>
      </c>
      <c r="Y80" s="81">
        <v>0</v>
      </c>
      <c r="Z80" s="81">
        <v>543754661</v>
      </c>
      <c r="AA80" s="81">
        <v>223681918.99999997</v>
      </c>
      <c r="AB80" s="81">
        <v>1379640158</v>
      </c>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1765</v>
      </c>
      <c r="B81" s="80">
        <v>73</v>
      </c>
      <c r="C81" s="80">
        <v>18</v>
      </c>
      <c r="D81" s="80">
        <v>73</v>
      </c>
      <c r="E81" s="80">
        <v>2022</v>
      </c>
      <c r="F81" s="80" t="s">
        <v>568</v>
      </c>
      <c r="G81" s="182" t="s">
        <v>1762</v>
      </c>
      <c r="H81" s="80" t="s">
        <v>1763</v>
      </c>
      <c r="I81" s="173"/>
      <c r="J81" s="83">
        <v>149491</v>
      </c>
      <c r="K81" s="81">
        <v>221131410.00000003</v>
      </c>
      <c r="L81" s="81">
        <v>378603</v>
      </c>
      <c r="M81" s="81">
        <v>557944598</v>
      </c>
      <c r="N81" s="81">
        <v>400</v>
      </c>
      <c r="O81" s="81">
        <v>711850</v>
      </c>
      <c r="P81" s="81">
        <v>4000</v>
      </c>
      <c r="Q81" s="81">
        <v>24949133.000000004</v>
      </c>
      <c r="R81" s="81">
        <v>1.5540700000000001</v>
      </c>
      <c r="S81" s="81">
        <v>9771.7067100000004</v>
      </c>
      <c r="T81" s="81">
        <v>0</v>
      </c>
      <c r="U81" s="81">
        <v>0</v>
      </c>
      <c r="V81" s="81">
        <v>0</v>
      </c>
      <c r="W81" s="81">
        <v>0</v>
      </c>
      <c r="X81" s="81">
        <v>0</v>
      </c>
      <c r="Y81" s="81">
        <v>0</v>
      </c>
      <c r="Z81" s="81">
        <v>804746762.70670998</v>
      </c>
      <c r="AA81" s="81">
        <v>400420448</v>
      </c>
      <c r="AB81" s="81">
        <v>2150257084</v>
      </c>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2477</v>
      </c>
      <c r="B82" s="80">
        <v>74</v>
      </c>
      <c r="C82" s="80">
        <v>18</v>
      </c>
      <c r="D82" s="80">
        <v>74</v>
      </c>
      <c r="E82" s="80">
        <v>2022</v>
      </c>
      <c r="F82" s="80" t="s">
        <v>568</v>
      </c>
      <c r="G82" s="182" t="s">
        <v>2474</v>
      </c>
      <c r="H82" s="80" t="s">
        <v>2475</v>
      </c>
      <c r="I82" s="173"/>
      <c r="J82" s="83">
        <v>55707</v>
      </c>
      <c r="K82" s="81">
        <v>81041618</v>
      </c>
      <c r="L82" s="81">
        <v>142847</v>
      </c>
      <c r="M82" s="81">
        <v>207092318.99999997</v>
      </c>
      <c r="N82" s="81">
        <v>2000</v>
      </c>
      <c r="O82" s="81">
        <v>3293082</v>
      </c>
      <c r="P82" s="81">
        <v>8667</v>
      </c>
      <c r="Q82" s="81">
        <v>51683252</v>
      </c>
      <c r="R82" s="81">
        <v>0</v>
      </c>
      <c r="S82" s="81">
        <v>0</v>
      </c>
      <c r="T82" s="81">
        <v>0</v>
      </c>
      <c r="U82" s="81">
        <v>0</v>
      </c>
      <c r="V82" s="81">
        <v>0</v>
      </c>
      <c r="W82" s="81">
        <v>0</v>
      </c>
      <c r="X82" s="81">
        <v>0</v>
      </c>
      <c r="Y82" s="81">
        <v>0</v>
      </c>
      <c r="Z82" s="81">
        <v>343110270.99999994</v>
      </c>
      <c r="AA82" s="81">
        <v>127638188.99999999</v>
      </c>
      <c r="AB82" s="81">
        <v>869101568</v>
      </c>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2521</v>
      </c>
      <c r="B83" s="80">
        <v>75</v>
      </c>
      <c r="C83" s="80">
        <v>18</v>
      </c>
      <c r="D83" s="80">
        <v>75</v>
      </c>
      <c r="E83" s="80">
        <v>2022</v>
      </c>
      <c r="F83" s="80" t="s">
        <v>568</v>
      </c>
      <c r="G83" s="182" t="s">
        <v>2518</v>
      </c>
      <c r="H83" s="80" t="s">
        <v>2519</v>
      </c>
      <c r="I83" s="173"/>
      <c r="J83" s="83">
        <v>88203</v>
      </c>
      <c r="K83" s="81">
        <v>132784548</v>
      </c>
      <c r="L83" s="81">
        <v>233932</v>
      </c>
      <c r="M83" s="81">
        <v>349777564.00000006</v>
      </c>
      <c r="N83" s="81">
        <v>29000</v>
      </c>
      <c r="O83" s="81">
        <v>54736242</v>
      </c>
      <c r="P83" s="81">
        <v>832</v>
      </c>
      <c r="Q83" s="81">
        <v>4527305.9999999991</v>
      </c>
      <c r="R83" s="81">
        <v>46.069760000000002</v>
      </c>
      <c r="S83" s="81">
        <v>257472.57818999997</v>
      </c>
      <c r="T83" s="81">
        <v>0</v>
      </c>
      <c r="U83" s="81">
        <v>0</v>
      </c>
      <c r="V83" s="81">
        <v>63</v>
      </c>
      <c r="W83" s="81">
        <v>0</v>
      </c>
      <c r="X83" s="81">
        <v>0</v>
      </c>
      <c r="Y83" s="81">
        <v>387297</v>
      </c>
      <c r="Z83" s="81">
        <v>542470429.57818997</v>
      </c>
      <c r="AA83" s="81">
        <v>192569512</v>
      </c>
      <c r="AB83" s="81">
        <v>1116770271</v>
      </c>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2437</v>
      </c>
      <c r="B84" s="80">
        <v>76</v>
      </c>
      <c r="C84" s="80">
        <v>18</v>
      </c>
      <c r="D84" s="80">
        <v>76</v>
      </c>
      <c r="E84" s="80">
        <v>2022</v>
      </c>
      <c r="F84" s="80" t="s">
        <v>568</v>
      </c>
      <c r="G84" s="182" t="s">
        <v>2434</v>
      </c>
      <c r="H84" s="80" t="s">
        <v>2435</v>
      </c>
      <c r="I84" s="173"/>
      <c r="J84" s="83">
        <v>14246</v>
      </c>
      <c r="K84" s="81">
        <v>20373750</v>
      </c>
      <c r="L84" s="81">
        <v>38640</v>
      </c>
      <c r="M84" s="81">
        <v>55034087</v>
      </c>
      <c r="N84" s="81">
        <v>100</v>
      </c>
      <c r="O84" s="81">
        <v>168942</v>
      </c>
      <c r="P84" s="81">
        <v>259</v>
      </c>
      <c r="Q84" s="81">
        <v>1302827.9999999998</v>
      </c>
      <c r="R84" s="81">
        <v>0</v>
      </c>
      <c r="S84" s="81">
        <v>0</v>
      </c>
      <c r="T84" s="81">
        <v>0</v>
      </c>
      <c r="U84" s="81">
        <v>0</v>
      </c>
      <c r="V84" s="81">
        <v>0</v>
      </c>
      <c r="W84" s="81">
        <v>0</v>
      </c>
      <c r="X84" s="81">
        <v>0</v>
      </c>
      <c r="Y84" s="81">
        <v>0</v>
      </c>
      <c r="Z84" s="81">
        <v>76879607</v>
      </c>
      <c r="AA84" s="81">
        <v>11622523</v>
      </c>
      <c r="AB84" s="81">
        <v>127376205</v>
      </c>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2485</v>
      </c>
      <c r="B85" s="80">
        <v>77</v>
      </c>
      <c r="C85" s="80">
        <v>18</v>
      </c>
      <c r="D85" s="80">
        <v>77</v>
      </c>
      <c r="E85" s="80">
        <v>2022</v>
      </c>
      <c r="F85" s="80" t="s">
        <v>568</v>
      </c>
      <c r="G85" s="182" t="s">
        <v>2482</v>
      </c>
      <c r="H85" s="80" t="s">
        <v>2483</v>
      </c>
      <c r="I85" s="173"/>
      <c r="J85" s="83">
        <v>54215</v>
      </c>
      <c r="K85" s="81">
        <v>79182709</v>
      </c>
      <c r="L85" s="81">
        <v>235175</v>
      </c>
      <c r="M85" s="81">
        <v>341980063</v>
      </c>
      <c r="N85" s="81">
        <v>1400</v>
      </c>
      <c r="O85" s="81">
        <v>2272286.0000000005</v>
      </c>
      <c r="P85" s="81">
        <v>1185</v>
      </c>
      <c r="Q85" s="81">
        <v>7107091.0000000009</v>
      </c>
      <c r="R85" s="81">
        <v>0</v>
      </c>
      <c r="S85" s="81">
        <v>0</v>
      </c>
      <c r="T85" s="81">
        <v>0</v>
      </c>
      <c r="U85" s="81">
        <v>0</v>
      </c>
      <c r="V85" s="81">
        <v>0</v>
      </c>
      <c r="W85" s="81">
        <v>0</v>
      </c>
      <c r="X85" s="81">
        <v>0</v>
      </c>
      <c r="Y85" s="81">
        <v>0</v>
      </c>
      <c r="Z85" s="81">
        <v>430542149.00000006</v>
      </c>
      <c r="AA85" s="81">
        <v>65923855</v>
      </c>
      <c r="AB85" s="81">
        <v>498853197.00000006</v>
      </c>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1730</v>
      </c>
      <c r="B86" s="80">
        <v>78</v>
      </c>
      <c r="C86" s="80">
        <v>18</v>
      </c>
      <c r="D86" s="80">
        <v>78</v>
      </c>
      <c r="E86" s="80">
        <v>2022</v>
      </c>
      <c r="F86" s="80" t="s">
        <v>568</v>
      </c>
      <c r="G86" s="182" t="s">
        <v>1727</v>
      </c>
      <c r="H86" s="80" t="s">
        <v>1728</v>
      </c>
      <c r="I86" s="173"/>
      <c r="J86" s="83">
        <v>91638</v>
      </c>
      <c r="K86" s="81">
        <v>126429206.00000001</v>
      </c>
      <c r="L86" s="81">
        <v>240767</v>
      </c>
      <c r="M86" s="81">
        <v>331373131</v>
      </c>
      <c r="N86" s="81">
        <v>2600</v>
      </c>
      <c r="O86" s="81">
        <v>4550681</v>
      </c>
      <c r="P86" s="81">
        <v>19101</v>
      </c>
      <c r="Q86" s="81">
        <v>115530769</v>
      </c>
      <c r="R86" s="81">
        <v>0</v>
      </c>
      <c r="S86" s="81">
        <v>0</v>
      </c>
      <c r="T86" s="81">
        <v>160780</v>
      </c>
      <c r="U86" s="81">
        <v>11870</v>
      </c>
      <c r="V86" s="81">
        <v>2603</v>
      </c>
      <c r="W86" s="81">
        <v>1122372904</v>
      </c>
      <c r="X86" s="81">
        <v>72785859</v>
      </c>
      <c r="Y86" s="81">
        <v>15960124</v>
      </c>
      <c r="Z86" s="81">
        <v>1789002674</v>
      </c>
      <c r="AA86" s="81">
        <v>264816637.99999997</v>
      </c>
      <c r="AB86" s="81">
        <v>1212938116</v>
      </c>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2388</v>
      </c>
      <c r="B190" s="80">
        <v>182</v>
      </c>
      <c r="C190" s="80">
        <v>16</v>
      </c>
      <c r="D190" s="80">
        <v>2</v>
      </c>
      <c r="E190" s="80">
        <v>2021</v>
      </c>
      <c r="F190" s="80" t="s">
        <v>75</v>
      </c>
      <c r="G190" s="182" t="s">
        <v>2386</v>
      </c>
      <c r="H190" s="80" t="s">
        <v>2387</v>
      </c>
      <c r="I190" s="173"/>
      <c r="J190" s="83"/>
      <c r="K190" s="81"/>
      <c r="L190" s="81"/>
      <c r="M190" s="81"/>
      <c r="N190" s="81"/>
      <c r="O190" s="81"/>
      <c r="P190" s="81"/>
      <c r="Q190" s="81"/>
      <c r="R190" s="81"/>
      <c r="S190" s="81"/>
      <c r="T190" s="81"/>
      <c r="U190" s="81"/>
      <c r="V190" s="81"/>
      <c r="W190" s="81"/>
      <c r="X190" s="81"/>
      <c r="Y190" s="81"/>
      <c r="Z190" s="81"/>
      <c r="AA190" s="81"/>
      <c r="AB190" s="81"/>
      <c r="AC190" s="82"/>
      <c r="AD190" s="81">
        <v>4947519.5544029688</v>
      </c>
      <c r="AE190" s="81">
        <v>123108.69687850543</v>
      </c>
      <c r="AF190" s="81">
        <v>274198.64753168152</v>
      </c>
      <c r="AG190" s="81">
        <v>4897485.4801618448</v>
      </c>
      <c r="AH190" s="81">
        <v>8044420.5236035269</v>
      </c>
      <c r="AI190" s="81">
        <v>0</v>
      </c>
      <c r="AJ190" s="81">
        <v>0</v>
      </c>
      <c r="AK190" s="81">
        <v>563515.87035889796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2356</v>
      </c>
      <c r="B191" s="80">
        <v>183</v>
      </c>
      <c r="C191" s="80">
        <v>16</v>
      </c>
      <c r="D191" s="80">
        <v>3</v>
      </c>
      <c r="E191" s="80">
        <v>2021</v>
      </c>
      <c r="F191" s="80" t="s">
        <v>75</v>
      </c>
      <c r="G191" s="182" t="s">
        <v>2354</v>
      </c>
      <c r="H191" s="80" t="s">
        <v>2355</v>
      </c>
      <c r="I191" s="173"/>
      <c r="J191" s="83"/>
      <c r="K191" s="81"/>
      <c r="L191" s="81"/>
      <c r="M191" s="81"/>
      <c r="N191" s="81"/>
      <c r="O191" s="81"/>
      <c r="P191" s="81"/>
      <c r="Q191" s="81"/>
      <c r="R191" s="81"/>
      <c r="S191" s="81"/>
      <c r="T191" s="81"/>
      <c r="U191" s="81"/>
      <c r="V191" s="81"/>
      <c r="W191" s="81"/>
      <c r="X191" s="81"/>
      <c r="Y191" s="81"/>
      <c r="Z191" s="81"/>
      <c r="AA191" s="81"/>
      <c r="AB191" s="81"/>
      <c r="AC191" s="82"/>
      <c r="AD191" s="81">
        <v>11023082.208258914</v>
      </c>
      <c r="AE191" s="81">
        <v>341788.61896532431</v>
      </c>
      <c r="AF191" s="81">
        <v>904855.53685454896</v>
      </c>
      <c r="AG191" s="81">
        <v>10333896.460203947</v>
      </c>
      <c r="AH191" s="81">
        <v>9302662.2616254706</v>
      </c>
      <c r="AI191" s="81">
        <v>0</v>
      </c>
      <c r="AJ191" s="81">
        <v>0</v>
      </c>
      <c r="AK191" s="81">
        <v>546057.77328046015</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2380</v>
      </c>
      <c r="B192" s="80">
        <v>184</v>
      </c>
      <c r="C192" s="80">
        <v>16</v>
      </c>
      <c r="D192" s="80">
        <v>4</v>
      </c>
      <c r="E192" s="80">
        <v>2021</v>
      </c>
      <c r="F192" s="80" t="s">
        <v>75</v>
      </c>
      <c r="G192" s="182" t="s">
        <v>2378</v>
      </c>
      <c r="H192" s="80" t="s">
        <v>2379</v>
      </c>
      <c r="I192" s="173"/>
      <c r="J192" s="83"/>
      <c r="K192" s="81"/>
      <c r="L192" s="81"/>
      <c r="M192" s="81"/>
      <c r="N192" s="81"/>
      <c r="O192" s="81"/>
      <c r="P192" s="81"/>
      <c r="Q192" s="81"/>
      <c r="R192" s="81"/>
      <c r="S192" s="81"/>
      <c r="T192" s="81"/>
      <c r="U192" s="81"/>
      <c r="V192" s="81"/>
      <c r="W192" s="81"/>
      <c r="X192" s="81"/>
      <c r="Y192" s="81"/>
      <c r="Z192" s="81"/>
      <c r="AA192" s="81"/>
      <c r="AB192" s="81"/>
      <c r="AC192" s="82"/>
      <c r="AD192" s="81">
        <v>6152276.1016110834</v>
      </c>
      <c r="AE192" s="81">
        <v>69653.604812838603</v>
      </c>
      <c r="AF192" s="81">
        <v>239923.81659022131</v>
      </c>
      <c r="AG192" s="81">
        <v>5726083.4362277417</v>
      </c>
      <c r="AH192" s="81">
        <v>7091487.4426016137</v>
      </c>
      <c r="AI192" s="81">
        <v>0</v>
      </c>
      <c r="AJ192" s="81">
        <v>0</v>
      </c>
      <c r="AK192" s="81">
        <v>578217.42579337186</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2489</v>
      </c>
      <c r="B193" s="80">
        <v>185</v>
      </c>
      <c r="C193" s="80">
        <v>16</v>
      </c>
      <c r="D193" s="80">
        <v>5</v>
      </c>
      <c r="E193" s="80">
        <v>2021</v>
      </c>
      <c r="F193" s="80" t="s">
        <v>75</v>
      </c>
      <c r="G193" s="182" t="s">
        <v>2487</v>
      </c>
      <c r="H193" s="80" t="s">
        <v>2488</v>
      </c>
      <c r="I193" s="173"/>
      <c r="J193" s="83"/>
      <c r="K193" s="81"/>
      <c r="L193" s="81"/>
      <c r="M193" s="81"/>
      <c r="N193" s="81"/>
      <c r="O193" s="81"/>
      <c r="P193" s="81"/>
      <c r="Q193" s="81"/>
      <c r="R193" s="81"/>
      <c r="S193" s="81"/>
      <c r="T193" s="81"/>
      <c r="U193" s="81"/>
      <c r="V193" s="81"/>
      <c r="W193" s="81"/>
      <c r="X193" s="81"/>
      <c r="Y193" s="81"/>
      <c r="Z193" s="81"/>
      <c r="AA193" s="81"/>
      <c r="AB193" s="81"/>
      <c r="AC193" s="82"/>
      <c r="AD193" s="81">
        <v>13086573.180861019</v>
      </c>
      <c r="AE193" s="81">
        <v>372565.79318495066</v>
      </c>
      <c r="AF193" s="81">
        <v>198794.01946046911</v>
      </c>
      <c r="AG193" s="81">
        <v>17434239.921126347</v>
      </c>
      <c r="AH193" s="81">
        <v>10907845.655351995</v>
      </c>
      <c r="AI193" s="81">
        <v>0</v>
      </c>
      <c r="AJ193" s="81">
        <v>0</v>
      </c>
      <c r="AK193" s="81">
        <v>807272.91001798795</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2540</v>
      </c>
      <c r="B194" s="80">
        <v>186</v>
      </c>
      <c r="C194" s="80">
        <v>16</v>
      </c>
      <c r="D194" s="80">
        <v>6</v>
      </c>
      <c r="E194" s="80">
        <v>2021</v>
      </c>
      <c r="F194" s="80" t="s">
        <v>75</v>
      </c>
      <c r="G194" s="182" t="s">
        <v>2538</v>
      </c>
      <c r="H194" s="80" t="s">
        <v>2539</v>
      </c>
      <c r="I194" s="173"/>
      <c r="J194" s="83"/>
      <c r="K194" s="81"/>
      <c r="L194" s="81"/>
      <c r="M194" s="81"/>
      <c r="N194" s="81"/>
      <c r="O194" s="81"/>
      <c r="P194" s="81"/>
      <c r="Q194" s="81"/>
      <c r="R194" s="81"/>
      <c r="S194" s="81"/>
      <c r="T194" s="81"/>
      <c r="U194" s="81"/>
      <c r="V194" s="81"/>
      <c r="W194" s="81"/>
      <c r="X194" s="81"/>
      <c r="Y194" s="81"/>
      <c r="Z194" s="81"/>
      <c r="AA194" s="81"/>
      <c r="AB194" s="81"/>
      <c r="AC194" s="82"/>
      <c r="AD194" s="81">
        <v>283304325.4310385</v>
      </c>
      <c r="AE194" s="81">
        <v>3097155.6372592417</v>
      </c>
      <c r="AF194" s="81">
        <v>5333163.6944912048</v>
      </c>
      <c r="AG194" s="81">
        <v>176228638.4608444</v>
      </c>
      <c r="AH194" s="81">
        <v>188056255.05811051</v>
      </c>
      <c r="AI194" s="81">
        <v>0</v>
      </c>
      <c r="AJ194" s="81">
        <v>0</v>
      </c>
      <c r="AK194" s="81">
        <v>12700043.673180548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2392</v>
      </c>
      <c r="B195" s="80">
        <v>187</v>
      </c>
      <c r="C195" s="80">
        <v>16</v>
      </c>
      <c r="D195" s="80">
        <v>7</v>
      </c>
      <c r="E195" s="80">
        <v>2021</v>
      </c>
      <c r="F195" s="80" t="s">
        <v>75</v>
      </c>
      <c r="G195" s="182" t="s">
        <v>2390</v>
      </c>
      <c r="H195" s="80" t="s">
        <v>2391</v>
      </c>
      <c r="I195" s="173"/>
      <c r="J195" s="83"/>
      <c r="K195" s="81"/>
      <c r="L195" s="81"/>
      <c r="M195" s="81"/>
      <c r="N195" s="81"/>
      <c r="O195" s="81"/>
      <c r="P195" s="81"/>
      <c r="Q195" s="81"/>
      <c r="R195" s="81"/>
      <c r="S195" s="81"/>
      <c r="T195" s="81"/>
      <c r="U195" s="81"/>
      <c r="V195" s="81"/>
      <c r="W195" s="81"/>
      <c r="X195" s="81"/>
      <c r="Y195" s="81"/>
      <c r="Z195" s="81"/>
      <c r="AA195" s="81"/>
      <c r="AB195" s="81"/>
      <c r="AC195" s="82"/>
      <c r="AD195" s="81">
        <v>3574956.488778851</v>
      </c>
      <c r="AE195" s="81">
        <v>299672.48582267767</v>
      </c>
      <c r="AF195" s="81">
        <v>329038.37703801779</v>
      </c>
      <c r="AG195" s="81">
        <v>8730593.0980601814</v>
      </c>
      <c r="AH195" s="81">
        <v>9228648.0417418275</v>
      </c>
      <c r="AI195" s="81">
        <v>0</v>
      </c>
      <c r="AJ195" s="81">
        <v>0</v>
      </c>
      <c r="AK195" s="81">
        <v>567191.2592175164</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1740</v>
      </c>
      <c r="B196" s="80">
        <v>188</v>
      </c>
      <c r="C196" s="80">
        <v>16</v>
      </c>
      <c r="D196" s="80">
        <v>8</v>
      </c>
      <c r="E196" s="80">
        <v>2021</v>
      </c>
      <c r="F196" s="80" t="s">
        <v>75</v>
      </c>
      <c r="G196" s="182" t="s">
        <v>1738</v>
      </c>
      <c r="H196" s="80" t="s">
        <v>1739</v>
      </c>
      <c r="I196" s="173"/>
      <c r="J196" s="83"/>
      <c r="K196" s="81"/>
      <c r="L196" s="81"/>
      <c r="M196" s="81"/>
      <c r="N196" s="81"/>
      <c r="O196" s="81"/>
      <c r="P196" s="81"/>
      <c r="Q196" s="81"/>
      <c r="R196" s="81"/>
      <c r="S196" s="81"/>
      <c r="T196" s="81"/>
      <c r="U196" s="81"/>
      <c r="V196" s="81"/>
      <c r="W196" s="81"/>
      <c r="X196" s="81"/>
      <c r="Y196" s="81"/>
      <c r="Z196" s="81"/>
      <c r="AA196" s="81"/>
      <c r="AB196" s="81"/>
      <c r="AC196" s="82"/>
      <c r="AD196" s="81">
        <v>33420313.381399587</v>
      </c>
      <c r="AE196" s="81">
        <v>447078.95182194078</v>
      </c>
      <c r="AF196" s="81">
        <v>1597207.1218720446</v>
      </c>
      <c r="AG196" s="81">
        <v>11997828.941084245</v>
      </c>
      <c r="AH196" s="81">
        <v>16940004.575868957</v>
      </c>
      <c r="AI196" s="81">
        <v>0</v>
      </c>
      <c r="AJ196" s="81">
        <v>0</v>
      </c>
      <c r="AK196" s="81">
        <v>1216553.7122027176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2536</v>
      </c>
      <c r="B197" s="80">
        <v>189</v>
      </c>
      <c r="C197" s="80">
        <v>16</v>
      </c>
      <c r="D197" s="80">
        <v>9</v>
      </c>
      <c r="E197" s="80">
        <v>2021</v>
      </c>
      <c r="F197" s="80" t="s">
        <v>75</v>
      </c>
      <c r="G197" s="182" t="s">
        <v>2534</v>
      </c>
      <c r="H197" s="80" t="s">
        <v>2535</v>
      </c>
      <c r="I197" s="173"/>
      <c r="J197" s="83"/>
      <c r="K197" s="81"/>
      <c r="L197" s="81"/>
      <c r="M197" s="81"/>
      <c r="N197" s="81"/>
      <c r="O197" s="81"/>
      <c r="P197" s="81"/>
      <c r="Q197" s="81"/>
      <c r="R197" s="81"/>
      <c r="S197" s="81"/>
      <c r="T197" s="81"/>
      <c r="U197" s="81"/>
      <c r="V197" s="81"/>
      <c r="W197" s="81"/>
      <c r="X197" s="81"/>
      <c r="Y197" s="81"/>
      <c r="Z197" s="81"/>
      <c r="AA197" s="81"/>
      <c r="AB197" s="81"/>
      <c r="AC197" s="82"/>
      <c r="AD197" s="81">
        <v>124554000.59357746</v>
      </c>
      <c r="AE197" s="81">
        <v>7258553.5620076684</v>
      </c>
      <c r="AF197" s="81">
        <v>3324658.6013216381</v>
      </c>
      <c r="AG197" s="81">
        <v>249071156.33840972</v>
      </c>
      <c r="AH197" s="81">
        <v>185391743.14229935</v>
      </c>
      <c r="AI197" s="81">
        <v>0</v>
      </c>
      <c r="AJ197" s="81">
        <v>0</v>
      </c>
      <c r="AK197" s="81">
        <v>12916104.032512192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2472</v>
      </c>
      <c r="B198" s="80">
        <v>190</v>
      </c>
      <c r="C198" s="80">
        <v>16</v>
      </c>
      <c r="D198" s="80">
        <v>10</v>
      </c>
      <c r="E198" s="80">
        <v>2021</v>
      </c>
      <c r="F198" s="80" t="s">
        <v>75</v>
      </c>
      <c r="G198" s="182" t="s">
        <v>2470</v>
      </c>
      <c r="H198" s="80" t="s">
        <v>2471</v>
      </c>
      <c r="I198" s="173"/>
      <c r="J198" s="83"/>
      <c r="K198" s="81"/>
      <c r="L198" s="81"/>
      <c r="M198" s="81"/>
      <c r="N198" s="81"/>
      <c r="O198" s="81"/>
      <c r="P198" s="81"/>
      <c r="Q198" s="81"/>
      <c r="R198" s="81"/>
      <c r="S198" s="81"/>
      <c r="T198" s="81"/>
      <c r="U198" s="81"/>
      <c r="V198" s="81"/>
      <c r="W198" s="81"/>
      <c r="X198" s="81"/>
      <c r="Y198" s="81"/>
      <c r="Z198" s="81"/>
      <c r="AA198" s="81"/>
      <c r="AB198" s="81"/>
      <c r="AC198" s="82"/>
      <c r="AD198" s="81">
        <v>5478732.8751162654</v>
      </c>
      <c r="AE198" s="81">
        <v>372565.79318495066</v>
      </c>
      <c r="AF198" s="81">
        <v>1007680.0296789295</v>
      </c>
      <c r="AG198" s="81">
        <v>12974631.409617214</v>
      </c>
      <c r="AH198" s="81">
        <v>19521250.494311035</v>
      </c>
      <c r="AI198" s="81">
        <v>0</v>
      </c>
      <c r="AJ198" s="81">
        <v>0</v>
      </c>
      <c r="AK198" s="81">
        <v>1406230.0300849925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1748</v>
      </c>
      <c r="B199" s="80">
        <v>191</v>
      </c>
      <c r="C199" s="80">
        <v>16</v>
      </c>
      <c r="D199" s="80">
        <v>11</v>
      </c>
      <c r="E199" s="80">
        <v>2021</v>
      </c>
      <c r="F199" s="80" t="s">
        <v>75</v>
      </c>
      <c r="G199" s="182" t="s">
        <v>1746</v>
      </c>
      <c r="H199" s="80" t="s">
        <v>1747</v>
      </c>
      <c r="I199" s="173"/>
      <c r="J199" s="83"/>
      <c r="K199" s="81"/>
      <c r="L199" s="81"/>
      <c r="M199" s="81"/>
      <c r="N199" s="81"/>
      <c r="O199" s="81"/>
      <c r="P199" s="81"/>
      <c r="Q199" s="81"/>
      <c r="R199" s="81"/>
      <c r="S199" s="81"/>
      <c r="T199" s="81"/>
      <c r="U199" s="81"/>
      <c r="V199" s="81"/>
      <c r="W199" s="81"/>
      <c r="X199" s="81"/>
      <c r="Y199" s="81"/>
      <c r="Z199" s="81"/>
      <c r="AA199" s="81"/>
      <c r="AB199" s="81"/>
      <c r="AC199" s="82"/>
      <c r="AD199" s="81">
        <v>57052055.999166809</v>
      </c>
      <c r="AE199" s="81">
        <v>1767257.7407164399</v>
      </c>
      <c r="AF199" s="81">
        <v>3228689.0746855498</v>
      </c>
      <c r="AG199" s="81">
        <v>41665677.709492452</v>
      </c>
      <c r="AH199" s="81">
        <v>37020987.608050048</v>
      </c>
      <c r="AI199" s="81">
        <v>0</v>
      </c>
      <c r="AJ199" s="81">
        <v>0</v>
      </c>
      <c r="AK199" s="81">
        <v>2633022.3255367191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2428</v>
      </c>
      <c r="B200" s="80">
        <v>192</v>
      </c>
      <c r="C200" s="80">
        <v>16</v>
      </c>
      <c r="D200" s="80">
        <v>12</v>
      </c>
      <c r="E200" s="80">
        <v>2021</v>
      </c>
      <c r="F200" s="80" t="s">
        <v>75</v>
      </c>
      <c r="G200" s="182" t="s">
        <v>2426</v>
      </c>
      <c r="H200" s="80" t="s">
        <v>2427</v>
      </c>
      <c r="I200" s="173"/>
      <c r="J200" s="83"/>
      <c r="K200" s="81"/>
      <c r="L200" s="81"/>
      <c r="M200" s="81"/>
      <c r="N200" s="81"/>
      <c r="O200" s="81"/>
      <c r="P200" s="81"/>
      <c r="Q200" s="81"/>
      <c r="R200" s="81"/>
      <c r="S200" s="81"/>
      <c r="T200" s="81"/>
      <c r="U200" s="81"/>
      <c r="V200" s="81"/>
      <c r="W200" s="81"/>
      <c r="X200" s="81"/>
      <c r="Y200" s="81"/>
      <c r="Z200" s="81"/>
      <c r="AA200" s="81"/>
      <c r="AB200" s="81"/>
      <c r="AC200" s="82"/>
      <c r="AD200" s="81">
        <v>579390.78998703498</v>
      </c>
      <c r="AE200" s="81">
        <v>160365.27619700046</v>
      </c>
      <c r="AF200" s="81">
        <v>75404.628071212413</v>
      </c>
      <c r="AG200" s="81">
        <v>2135492.2932755225</v>
      </c>
      <c r="AH200" s="81">
        <v>3302884.5623076009</v>
      </c>
      <c r="AI200" s="81">
        <v>0</v>
      </c>
      <c r="AJ200" s="81">
        <v>0</v>
      </c>
      <c r="AK200" s="81">
        <v>223804.92871230398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1736</v>
      </c>
      <c r="B201" s="80">
        <v>193</v>
      </c>
      <c r="C201" s="80">
        <v>16</v>
      </c>
      <c r="D201" s="80">
        <v>13</v>
      </c>
      <c r="E201" s="80">
        <v>2021</v>
      </c>
      <c r="F201" s="80" t="s">
        <v>75</v>
      </c>
      <c r="G201" s="182" t="s">
        <v>1735</v>
      </c>
      <c r="H201" s="80" t="s">
        <v>1694</v>
      </c>
      <c r="I201" s="173"/>
      <c r="J201" s="83"/>
      <c r="K201" s="81"/>
      <c r="L201" s="81"/>
      <c r="M201" s="81"/>
      <c r="N201" s="81"/>
      <c r="O201" s="81"/>
      <c r="P201" s="81"/>
      <c r="Q201" s="81"/>
      <c r="R201" s="81"/>
      <c r="S201" s="81"/>
      <c r="T201" s="81"/>
      <c r="U201" s="81"/>
      <c r="V201" s="81"/>
      <c r="W201" s="81"/>
      <c r="X201" s="81"/>
      <c r="Y201" s="81"/>
      <c r="Z201" s="81"/>
      <c r="AA201" s="81"/>
      <c r="AB201" s="81"/>
      <c r="AC201" s="82"/>
      <c r="AD201" s="81">
        <v>9950373.2011456396</v>
      </c>
      <c r="AE201" s="81">
        <v>419541.48015174875</v>
      </c>
      <c r="AF201" s="81">
        <v>418152.93748581433</v>
      </c>
      <c r="AG201" s="81">
        <v>20937255.670348026</v>
      </c>
      <c r="AH201" s="81">
        <v>18744101.185532775</v>
      </c>
      <c r="AI201" s="81">
        <v>0</v>
      </c>
      <c r="AJ201" s="81">
        <v>0</v>
      </c>
      <c r="AK201" s="81">
        <v>1254488.9757791727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2548</v>
      </c>
      <c r="B202" s="80">
        <v>194</v>
      </c>
      <c r="C202" s="80">
        <v>16</v>
      </c>
      <c r="D202" s="80">
        <v>14</v>
      </c>
      <c r="E202" s="80">
        <v>2021</v>
      </c>
      <c r="F202" s="80" t="s">
        <v>75</v>
      </c>
      <c r="G202" s="182" t="s">
        <v>2546</v>
      </c>
      <c r="H202" s="80" t="s">
        <v>2547</v>
      </c>
      <c r="I202" s="173"/>
      <c r="J202" s="83"/>
      <c r="K202" s="81"/>
      <c r="L202" s="81"/>
      <c r="M202" s="81"/>
      <c r="N202" s="81"/>
      <c r="O202" s="81"/>
      <c r="P202" s="81"/>
      <c r="Q202" s="81"/>
      <c r="R202" s="81"/>
      <c r="S202" s="81"/>
      <c r="T202" s="81"/>
      <c r="U202" s="81"/>
      <c r="V202" s="81"/>
      <c r="W202" s="81"/>
      <c r="X202" s="81"/>
      <c r="Y202" s="81"/>
      <c r="Z202" s="81"/>
      <c r="AA202" s="81"/>
      <c r="AB202" s="81"/>
      <c r="AC202" s="82"/>
      <c r="AD202" s="81">
        <v>112999168.01616269</v>
      </c>
      <c r="AE202" s="81">
        <v>2857417.6486010998</v>
      </c>
      <c r="AF202" s="81">
        <v>8513868.0058587119</v>
      </c>
      <c r="AG202" s="81">
        <v>153533138.34713703</v>
      </c>
      <c r="AH202" s="81">
        <v>129557266.01757561</v>
      </c>
      <c r="AI202" s="81">
        <v>0</v>
      </c>
      <c r="AJ202" s="81">
        <v>0</v>
      </c>
      <c r="AK202" s="81">
        <v>8732723.9280775134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2556</v>
      </c>
      <c r="B203" s="80">
        <v>195</v>
      </c>
      <c r="C203" s="80">
        <v>16</v>
      </c>
      <c r="D203" s="80">
        <v>15</v>
      </c>
      <c r="E203" s="80">
        <v>2021</v>
      </c>
      <c r="F203" s="80" t="s">
        <v>75</v>
      </c>
      <c r="G203" s="182" t="s">
        <v>2554</v>
      </c>
      <c r="H203" s="80" t="s">
        <v>2555</v>
      </c>
      <c r="I203" s="173"/>
      <c r="J203" s="83"/>
      <c r="K203" s="81"/>
      <c r="L203" s="81"/>
      <c r="M203" s="81"/>
      <c r="N203" s="81"/>
      <c r="O203" s="81"/>
      <c r="P203" s="81"/>
      <c r="Q203" s="81"/>
      <c r="R203" s="81"/>
      <c r="S203" s="81"/>
      <c r="T203" s="81"/>
      <c r="U203" s="81"/>
      <c r="V203" s="81"/>
      <c r="W203" s="81"/>
      <c r="X203" s="81"/>
      <c r="Y203" s="81"/>
      <c r="Z203" s="81"/>
      <c r="AA203" s="81"/>
      <c r="AB203" s="81"/>
      <c r="AC203" s="82"/>
      <c r="AD203" s="81">
        <v>305474650.62007344</v>
      </c>
      <c r="AE203" s="81">
        <v>6212129.6385403723</v>
      </c>
      <c r="AF203" s="81">
        <v>4160964.4762932668</v>
      </c>
      <c r="AG203" s="81">
        <v>376250837.74140215</v>
      </c>
      <c r="AH203" s="81">
        <v>317507125.63460344</v>
      </c>
      <c r="AI203" s="81">
        <v>0</v>
      </c>
      <c r="AJ203" s="81">
        <v>0</v>
      </c>
      <c r="AK203" s="81">
        <v>20295366.013403449</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2452</v>
      </c>
      <c r="B204" s="80">
        <v>196</v>
      </c>
      <c r="C204" s="80">
        <v>16</v>
      </c>
      <c r="D204" s="80">
        <v>16</v>
      </c>
      <c r="E204" s="80">
        <v>2021</v>
      </c>
      <c r="F204" s="80" t="s">
        <v>75</v>
      </c>
      <c r="G204" s="182" t="s">
        <v>2450</v>
      </c>
      <c r="H204" s="80" t="s">
        <v>2451</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6479.4050988687068</v>
      </c>
      <c r="AF204" s="81">
        <v>89114.560447796495</v>
      </c>
      <c r="AG204" s="81">
        <v>1064377.8622635095</v>
      </c>
      <c r="AH204" s="81">
        <v>1225860.5168228492</v>
      </c>
      <c r="AI204" s="81">
        <v>0</v>
      </c>
      <c r="AJ204" s="81">
        <v>0</v>
      </c>
      <c r="AK204" s="81">
        <v>66550.791118556081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2444</v>
      </c>
      <c r="B205" s="80">
        <v>197</v>
      </c>
      <c r="C205" s="80">
        <v>16</v>
      </c>
      <c r="D205" s="80">
        <v>17</v>
      </c>
      <c r="E205" s="80">
        <v>2021</v>
      </c>
      <c r="F205" s="80" t="s">
        <v>75</v>
      </c>
      <c r="G205" s="182" t="s">
        <v>2442</v>
      </c>
      <c r="H205" s="80" t="s">
        <v>2443</v>
      </c>
      <c r="I205" s="173"/>
      <c r="J205" s="83"/>
      <c r="K205" s="81"/>
      <c r="L205" s="81"/>
      <c r="M205" s="81"/>
      <c r="N205" s="81"/>
      <c r="O205" s="81"/>
      <c r="P205" s="81"/>
      <c r="Q205" s="81"/>
      <c r="R205" s="81"/>
      <c r="S205" s="81"/>
      <c r="T205" s="81"/>
      <c r="U205" s="81"/>
      <c r="V205" s="81"/>
      <c r="W205" s="81"/>
      <c r="X205" s="81"/>
      <c r="Y205" s="81"/>
      <c r="Z205" s="81"/>
      <c r="AA205" s="81"/>
      <c r="AB205" s="81"/>
      <c r="AC205" s="82"/>
      <c r="AD205" s="81">
        <v>0</v>
      </c>
      <c r="AE205" s="81">
        <v>22677.917846040476</v>
      </c>
      <c r="AF205" s="81">
        <v>534687.362686779</v>
      </c>
      <c r="AG205" s="81">
        <v>1771717.5808563484</v>
      </c>
      <c r="AH205" s="81">
        <v>1734708.2785228998</v>
      </c>
      <c r="AI205" s="81">
        <v>0</v>
      </c>
      <c r="AJ205" s="81">
        <v>0</v>
      </c>
      <c r="AK205" s="81">
        <v>93591.152006963486</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1953</v>
      </c>
      <c r="B206" s="80">
        <v>198</v>
      </c>
      <c r="C206" s="80">
        <v>16</v>
      </c>
      <c r="D206" s="80">
        <v>18</v>
      </c>
      <c r="E206" s="80">
        <v>2021</v>
      </c>
      <c r="F206" s="80" t="s">
        <v>75</v>
      </c>
      <c r="G206" s="182" t="s">
        <v>1935</v>
      </c>
      <c r="H206" s="80" t="s">
        <v>1936</v>
      </c>
      <c r="I206" s="173"/>
      <c r="J206" s="83"/>
      <c r="K206" s="81"/>
      <c r="L206" s="81"/>
      <c r="M206" s="81"/>
      <c r="N206" s="81"/>
      <c r="O206" s="81"/>
      <c r="P206" s="81"/>
      <c r="Q206" s="81"/>
      <c r="R206" s="81"/>
      <c r="S206" s="81"/>
      <c r="T206" s="81"/>
      <c r="U206" s="81"/>
      <c r="V206" s="81"/>
      <c r="W206" s="81"/>
      <c r="X206" s="81"/>
      <c r="Y206" s="81"/>
      <c r="Z206" s="81"/>
      <c r="AA206" s="81"/>
      <c r="AB206" s="81"/>
      <c r="AC206" s="82"/>
      <c r="AD206" s="81">
        <v>17567059.720562149</v>
      </c>
      <c r="AE206" s="81">
        <v>276994.56797663722</v>
      </c>
      <c r="AF206" s="81">
        <v>500412.53174531873</v>
      </c>
      <c r="AG206" s="81">
        <v>5530722.9425211484</v>
      </c>
      <c r="AH206" s="81">
        <v>7063732.1101452485</v>
      </c>
      <c r="AI206" s="81">
        <v>0</v>
      </c>
      <c r="AJ206" s="81">
        <v>0</v>
      </c>
      <c r="AK206" s="81">
        <v>457717.17678580881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2412</v>
      </c>
      <c r="B207" s="80">
        <v>199</v>
      </c>
      <c r="C207" s="80">
        <v>16</v>
      </c>
      <c r="D207" s="80">
        <v>19</v>
      </c>
      <c r="E207" s="80">
        <v>2021</v>
      </c>
      <c r="F207" s="80" t="s">
        <v>75</v>
      </c>
      <c r="G207" s="182" t="s">
        <v>2410</v>
      </c>
      <c r="H207" s="80" t="s">
        <v>2411</v>
      </c>
      <c r="I207" s="173"/>
      <c r="J207" s="83"/>
      <c r="K207" s="81"/>
      <c r="L207" s="81"/>
      <c r="M207" s="81"/>
      <c r="N207" s="81"/>
      <c r="O207" s="81"/>
      <c r="P207" s="81"/>
      <c r="Q207" s="81"/>
      <c r="R207" s="81"/>
      <c r="S207" s="81"/>
      <c r="T207" s="81"/>
      <c r="U207" s="81"/>
      <c r="V207" s="81"/>
      <c r="W207" s="81"/>
      <c r="X207" s="81"/>
      <c r="Y207" s="81"/>
      <c r="Z207" s="81"/>
      <c r="AA207" s="81"/>
      <c r="AB207" s="81"/>
      <c r="AC207" s="82"/>
      <c r="AD207" s="81">
        <v>239282.23529318644</v>
      </c>
      <c r="AE207" s="81">
        <v>192762.30169134404</v>
      </c>
      <c r="AF207" s="81">
        <v>54839.729506336305</v>
      </c>
      <c r="AG207" s="81">
        <v>1845819.8370898839</v>
      </c>
      <c r="AH207" s="81">
        <v>2188045.375310218</v>
      </c>
      <c r="AI207" s="81">
        <v>0</v>
      </c>
      <c r="AJ207" s="81">
        <v>0</v>
      </c>
      <c r="AK207" s="81">
        <v>123519.31842714254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1752</v>
      </c>
      <c r="B208" s="80">
        <v>200</v>
      </c>
      <c r="C208" s="80">
        <v>16</v>
      </c>
      <c r="D208" s="80">
        <v>20</v>
      </c>
      <c r="E208" s="80">
        <v>2021</v>
      </c>
      <c r="F208" s="80" t="s">
        <v>75</v>
      </c>
      <c r="G208" s="182" t="s">
        <v>1750</v>
      </c>
      <c r="H208" s="80" t="s">
        <v>1751</v>
      </c>
      <c r="I208" s="173"/>
      <c r="J208" s="83"/>
      <c r="K208" s="81"/>
      <c r="L208" s="81"/>
      <c r="M208" s="81"/>
      <c r="N208" s="81"/>
      <c r="O208" s="81"/>
      <c r="P208" s="81"/>
      <c r="Q208" s="81"/>
      <c r="R208" s="81"/>
      <c r="S208" s="81"/>
      <c r="T208" s="81"/>
      <c r="U208" s="81"/>
      <c r="V208" s="81"/>
      <c r="W208" s="81"/>
      <c r="X208" s="81"/>
      <c r="Y208" s="81"/>
      <c r="Z208" s="81"/>
      <c r="AA208" s="81"/>
      <c r="AB208" s="81"/>
      <c r="AC208" s="82"/>
      <c r="AD208" s="81">
        <v>59137270.279557668</v>
      </c>
      <c r="AE208" s="81">
        <v>1917903.9092651373</v>
      </c>
      <c r="AF208" s="81">
        <v>2988765.2580953287</v>
      </c>
      <c r="AG208" s="81">
        <v>57025054.456079803</v>
      </c>
      <c r="AH208" s="81">
        <v>55006443.039775476</v>
      </c>
      <c r="AI208" s="81">
        <v>0</v>
      </c>
      <c r="AJ208" s="81">
        <v>0</v>
      </c>
      <c r="AK208" s="81">
        <v>3468648.2353211921</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1772</v>
      </c>
      <c r="B209" s="80">
        <v>201</v>
      </c>
      <c r="C209" s="80">
        <v>16</v>
      </c>
      <c r="D209" s="80">
        <v>21</v>
      </c>
      <c r="E209" s="80">
        <v>2021</v>
      </c>
      <c r="F209" s="80" t="s">
        <v>75</v>
      </c>
      <c r="G209" s="182" t="s">
        <v>1770</v>
      </c>
      <c r="H209" s="80" t="s">
        <v>1771</v>
      </c>
      <c r="I209" s="173"/>
      <c r="J209" s="83"/>
      <c r="K209" s="81"/>
      <c r="L209" s="81"/>
      <c r="M209" s="81"/>
      <c r="N209" s="81"/>
      <c r="O209" s="81"/>
      <c r="P209" s="81"/>
      <c r="Q209" s="81"/>
      <c r="R209" s="81"/>
      <c r="S209" s="81"/>
      <c r="T209" s="81"/>
      <c r="U209" s="81"/>
      <c r="V209" s="81"/>
      <c r="W209" s="81"/>
      <c r="X209" s="81"/>
      <c r="Y209" s="81"/>
      <c r="Z209" s="81"/>
      <c r="AA209" s="81"/>
      <c r="AB209" s="81"/>
      <c r="AC209" s="82"/>
      <c r="AD209" s="81">
        <v>113258888.2635338</v>
      </c>
      <c r="AE209" s="81">
        <v>1798034.9149360664</v>
      </c>
      <c r="AF209" s="81">
        <v>774611.17927700025</v>
      </c>
      <c r="AG209" s="81">
        <v>100954219.26506934</v>
      </c>
      <c r="AH209" s="81">
        <v>96667197.056781426</v>
      </c>
      <c r="AI209" s="81">
        <v>0</v>
      </c>
      <c r="AJ209" s="81">
        <v>0</v>
      </c>
      <c r="AK209" s="81">
        <v>6313136.6841162816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2400</v>
      </c>
      <c r="B210" s="80">
        <v>202</v>
      </c>
      <c r="C210" s="80">
        <v>16</v>
      </c>
      <c r="D210" s="80">
        <v>22</v>
      </c>
      <c r="E210" s="80">
        <v>2021</v>
      </c>
      <c r="F210" s="80" t="s">
        <v>75</v>
      </c>
      <c r="G210" s="182" t="s">
        <v>2398</v>
      </c>
      <c r="H210" s="80" t="s">
        <v>2399</v>
      </c>
      <c r="I210" s="173"/>
      <c r="J210" s="83"/>
      <c r="K210" s="81"/>
      <c r="L210" s="81"/>
      <c r="M210" s="81"/>
      <c r="N210" s="81"/>
      <c r="O210" s="81"/>
      <c r="P210" s="81"/>
      <c r="Q210" s="81"/>
      <c r="R210" s="81"/>
      <c r="S210" s="81"/>
      <c r="T210" s="81"/>
      <c r="U210" s="81"/>
      <c r="V210" s="81"/>
      <c r="W210" s="81"/>
      <c r="X210" s="81"/>
      <c r="Y210" s="81"/>
      <c r="Z210" s="81"/>
      <c r="AA210" s="81"/>
      <c r="AB210" s="81"/>
      <c r="AC210" s="82"/>
      <c r="AD210" s="81">
        <v>2348941.2711985703</v>
      </c>
      <c r="AE210" s="81">
        <v>194382.1529660612</v>
      </c>
      <c r="AF210" s="81">
        <v>68549.66188292038</v>
      </c>
      <c r="AG210" s="81">
        <v>3024719.3680779482</v>
      </c>
      <c r="AH210" s="81">
        <v>4829427.8474077526</v>
      </c>
      <c r="AI210" s="81">
        <v>0</v>
      </c>
      <c r="AJ210" s="81">
        <v>0</v>
      </c>
      <c r="AK210" s="81">
        <v>309388.98356299149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2416</v>
      </c>
      <c r="B211" s="80">
        <v>203</v>
      </c>
      <c r="C211" s="80">
        <v>16</v>
      </c>
      <c r="D211" s="80">
        <v>23</v>
      </c>
      <c r="E211" s="80">
        <v>2021</v>
      </c>
      <c r="F211" s="80" t="s">
        <v>75</v>
      </c>
      <c r="G211" s="182" t="s">
        <v>2414</v>
      </c>
      <c r="H211" s="80" t="s">
        <v>2415</v>
      </c>
      <c r="I211" s="173"/>
      <c r="J211" s="83"/>
      <c r="K211" s="81"/>
      <c r="L211" s="81"/>
      <c r="M211" s="81"/>
      <c r="N211" s="81"/>
      <c r="O211" s="81"/>
      <c r="P211" s="81"/>
      <c r="Q211" s="81"/>
      <c r="R211" s="81"/>
      <c r="S211" s="81"/>
      <c r="T211" s="81"/>
      <c r="U211" s="81"/>
      <c r="V211" s="81"/>
      <c r="W211" s="81"/>
      <c r="X211" s="81"/>
      <c r="Y211" s="81"/>
      <c r="Z211" s="81"/>
      <c r="AA211" s="81"/>
      <c r="AB211" s="81"/>
      <c r="AC211" s="82"/>
      <c r="AD211" s="81">
        <v>530217.66910631233</v>
      </c>
      <c r="AE211" s="81">
        <v>429260.58780005184</v>
      </c>
      <c r="AF211" s="81">
        <v>198794.01946046911</v>
      </c>
      <c r="AG211" s="81">
        <v>7713371.2170361932</v>
      </c>
      <c r="AH211" s="81">
        <v>5500181.7151032751</v>
      </c>
      <c r="AI211" s="81">
        <v>0</v>
      </c>
      <c r="AJ211" s="81">
        <v>0</v>
      </c>
      <c r="AK211" s="81">
        <v>354018.70541764447</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2468</v>
      </c>
      <c r="B212" s="80">
        <v>204</v>
      </c>
      <c r="C212" s="80">
        <v>16</v>
      </c>
      <c r="D212" s="80">
        <v>24</v>
      </c>
      <c r="E212" s="80">
        <v>2021</v>
      </c>
      <c r="F212" s="80" t="s">
        <v>75</v>
      </c>
      <c r="G212" s="182" t="s">
        <v>2466</v>
      </c>
      <c r="H212" s="80" t="s">
        <v>2467</v>
      </c>
      <c r="I212" s="173"/>
      <c r="J212" s="83"/>
      <c r="K212" s="81"/>
      <c r="L212" s="81"/>
      <c r="M212" s="81"/>
      <c r="N212" s="81"/>
      <c r="O212" s="81"/>
      <c r="P212" s="81"/>
      <c r="Q212" s="81"/>
      <c r="R212" s="81"/>
      <c r="S212" s="81"/>
      <c r="T212" s="81"/>
      <c r="U212" s="81"/>
      <c r="V212" s="81"/>
      <c r="W212" s="81"/>
      <c r="X212" s="81"/>
      <c r="Y212" s="81"/>
      <c r="Z212" s="81"/>
      <c r="AA212" s="81"/>
      <c r="AB212" s="81"/>
      <c r="AC212" s="82"/>
      <c r="AD212" s="81">
        <v>5512470.3789626425</v>
      </c>
      <c r="AE212" s="81">
        <v>332069.51131702127</v>
      </c>
      <c r="AF212" s="81">
        <v>541542.32887507102</v>
      </c>
      <c r="AG212" s="81">
        <v>16801002.458767045</v>
      </c>
      <c r="AH212" s="81">
        <v>18387907.752342738</v>
      </c>
      <c r="AI212" s="81">
        <v>0</v>
      </c>
      <c r="AJ212" s="81">
        <v>0</v>
      </c>
      <c r="AK212" s="81">
        <v>1446528.0436419882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2424</v>
      </c>
      <c r="B213" s="80">
        <v>205</v>
      </c>
      <c r="C213" s="80">
        <v>16</v>
      </c>
      <c r="D213" s="80">
        <v>25</v>
      </c>
      <c r="E213" s="80">
        <v>2021</v>
      </c>
      <c r="F213" s="80" t="s">
        <v>75</v>
      </c>
      <c r="G213" s="182" t="s">
        <v>2422</v>
      </c>
      <c r="H213" s="80" t="s">
        <v>2423</v>
      </c>
      <c r="I213" s="173"/>
      <c r="J213" s="83"/>
      <c r="K213" s="81"/>
      <c r="L213" s="81"/>
      <c r="M213" s="81"/>
      <c r="N213" s="81"/>
      <c r="O213" s="81"/>
      <c r="P213" s="81"/>
      <c r="Q213" s="81"/>
      <c r="R213" s="81"/>
      <c r="S213" s="81"/>
      <c r="T213" s="81"/>
      <c r="U213" s="81"/>
      <c r="V213" s="81"/>
      <c r="W213" s="81"/>
      <c r="X213" s="81"/>
      <c r="Y213" s="81"/>
      <c r="Z213" s="81"/>
      <c r="AA213" s="81"/>
      <c r="AB213" s="81"/>
      <c r="AC213" s="82"/>
      <c r="AD213" s="81">
        <v>1211454.5671096481</v>
      </c>
      <c r="AE213" s="81">
        <v>97191.0764830306</v>
      </c>
      <c r="AF213" s="81">
        <v>27419.864753168153</v>
      </c>
      <c r="AG213" s="81">
        <v>5355572.155060065</v>
      </c>
      <c r="AH213" s="81">
        <v>5051470.5070586838</v>
      </c>
      <c r="AI213" s="81">
        <v>0</v>
      </c>
      <c r="AJ213" s="81">
        <v>0</v>
      </c>
      <c r="AK213" s="81">
        <v>338792.09443193936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1744</v>
      </c>
      <c r="B214" s="80">
        <v>206</v>
      </c>
      <c r="C214" s="80">
        <v>16</v>
      </c>
      <c r="D214" s="80">
        <v>26</v>
      </c>
      <c r="E214" s="80">
        <v>2021</v>
      </c>
      <c r="F214" s="80" t="s">
        <v>75</v>
      </c>
      <c r="G214" s="182" t="s">
        <v>1742</v>
      </c>
      <c r="H214" s="80" t="s">
        <v>1743</v>
      </c>
      <c r="I214" s="173"/>
      <c r="J214" s="83"/>
      <c r="K214" s="81"/>
      <c r="L214" s="81"/>
      <c r="M214" s="81"/>
      <c r="N214" s="81"/>
      <c r="O214" s="81"/>
      <c r="P214" s="81"/>
      <c r="Q214" s="81"/>
      <c r="R214" s="81"/>
      <c r="S214" s="81"/>
      <c r="T214" s="81"/>
      <c r="U214" s="81"/>
      <c r="V214" s="81"/>
      <c r="W214" s="81"/>
      <c r="X214" s="81"/>
      <c r="Y214" s="81"/>
      <c r="Z214" s="81"/>
      <c r="AA214" s="81"/>
      <c r="AB214" s="81"/>
      <c r="AC214" s="82"/>
      <c r="AD214" s="81">
        <v>1372810.4699628234</v>
      </c>
      <c r="AE214" s="81">
        <v>1355815.5169382771</v>
      </c>
      <c r="AF214" s="81">
        <v>945985.33398430119</v>
      </c>
      <c r="AG214" s="81">
        <v>89966875.636260569</v>
      </c>
      <c r="AH214" s="81">
        <v>48414551.581388451</v>
      </c>
      <c r="AI214" s="81">
        <v>0</v>
      </c>
      <c r="AJ214" s="81">
        <v>0</v>
      </c>
      <c r="AK214" s="81">
        <v>2786863.6020474639</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2364</v>
      </c>
      <c r="B215" s="80">
        <v>207</v>
      </c>
      <c r="C215" s="80">
        <v>16</v>
      </c>
      <c r="D215" s="80">
        <v>27</v>
      </c>
      <c r="E215" s="80">
        <v>2021</v>
      </c>
      <c r="F215" s="80" t="s">
        <v>75</v>
      </c>
      <c r="G215" s="182" t="s">
        <v>2362</v>
      </c>
      <c r="H215" s="80" t="s">
        <v>2363</v>
      </c>
      <c r="I215" s="173"/>
      <c r="J215" s="83"/>
      <c r="K215" s="81"/>
      <c r="L215" s="81"/>
      <c r="M215" s="81"/>
      <c r="N215" s="81"/>
      <c r="O215" s="81"/>
      <c r="P215" s="81"/>
      <c r="Q215" s="81"/>
      <c r="R215" s="81"/>
      <c r="S215" s="81"/>
      <c r="T215" s="81"/>
      <c r="U215" s="81"/>
      <c r="V215" s="81"/>
      <c r="W215" s="81"/>
      <c r="X215" s="81"/>
      <c r="Y215" s="81"/>
      <c r="Z215" s="81"/>
      <c r="AA215" s="81"/>
      <c r="AB215" s="81"/>
      <c r="AC215" s="82"/>
      <c r="AD215" s="81">
        <v>0</v>
      </c>
      <c r="AE215" s="81">
        <v>178183.64021888943</v>
      </c>
      <c r="AF215" s="81">
        <v>603237.02456969931</v>
      </c>
      <c r="AG215" s="81">
        <v>4917695.1864073547</v>
      </c>
      <c r="AH215" s="81">
        <v>6531754.9047315586</v>
      </c>
      <c r="AI215" s="81">
        <v>0</v>
      </c>
      <c r="AJ215" s="81">
        <v>0</v>
      </c>
      <c r="AK215" s="81">
        <v>504578.38473319437</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2376</v>
      </c>
      <c r="B216" s="80">
        <v>208</v>
      </c>
      <c r="C216" s="80">
        <v>16</v>
      </c>
      <c r="D216" s="80">
        <v>28</v>
      </c>
      <c r="E216" s="80">
        <v>2021</v>
      </c>
      <c r="F216" s="80" t="s">
        <v>75</v>
      </c>
      <c r="G216" s="182" t="s">
        <v>2374</v>
      </c>
      <c r="H216" s="80" t="s">
        <v>2375</v>
      </c>
      <c r="I216" s="173"/>
      <c r="J216" s="83"/>
      <c r="K216" s="81"/>
      <c r="L216" s="81"/>
      <c r="M216" s="81"/>
      <c r="N216" s="81"/>
      <c r="O216" s="81"/>
      <c r="P216" s="81"/>
      <c r="Q216" s="81"/>
      <c r="R216" s="81"/>
      <c r="S216" s="81"/>
      <c r="T216" s="81"/>
      <c r="U216" s="81"/>
      <c r="V216" s="81"/>
      <c r="W216" s="81"/>
      <c r="X216" s="81"/>
      <c r="Y216" s="81"/>
      <c r="Z216" s="81"/>
      <c r="AA216" s="81"/>
      <c r="AB216" s="81"/>
      <c r="AC216" s="82"/>
      <c r="AD216" s="81">
        <v>1584848.0567376071</v>
      </c>
      <c r="AE216" s="81">
        <v>196002.00424077839</v>
      </c>
      <c r="AF216" s="81">
        <v>623801.92313457537</v>
      </c>
      <c r="AG216" s="81">
        <v>6231326.0923654847</v>
      </c>
      <c r="AH216" s="81">
        <v>8382110.4018226527</v>
      </c>
      <c r="AI216" s="81">
        <v>0</v>
      </c>
      <c r="AJ216" s="81">
        <v>0</v>
      </c>
      <c r="AK216" s="81">
        <v>591737.60623757553</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2464</v>
      </c>
      <c r="B217" s="80">
        <v>209</v>
      </c>
      <c r="C217" s="80">
        <v>16</v>
      </c>
      <c r="D217" s="80">
        <v>29</v>
      </c>
      <c r="E217" s="80">
        <v>2021</v>
      </c>
      <c r="F217" s="80" t="s">
        <v>75</v>
      </c>
      <c r="G217" s="182" t="s">
        <v>2462</v>
      </c>
      <c r="H217" s="80" t="s">
        <v>2463</v>
      </c>
      <c r="I217" s="173"/>
      <c r="J217" s="83"/>
      <c r="K217" s="81"/>
      <c r="L217" s="81"/>
      <c r="M217" s="81"/>
      <c r="N217" s="81"/>
      <c r="O217" s="81"/>
      <c r="P217" s="81"/>
      <c r="Q217" s="81"/>
      <c r="R217" s="81"/>
      <c r="S217" s="81"/>
      <c r="T217" s="81"/>
      <c r="U217" s="81"/>
      <c r="V217" s="81"/>
      <c r="W217" s="81"/>
      <c r="X217" s="81"/>
      <c r="Y217" s="81"/>
      <c r="Z217" s="81"/>
      <c r="AA217" s="81"/>
      <c r="AB217" s="81"/>
      <c r="AC217" s="82"/>
      <c r="AD217" s="81">
        <v>4201909.2543189414</v>
      </c>
      <c r="AE217" s="81">
        <v>843942.51412764913</v>
      </c>
      <c r="AF217" s="81">
        <v>1466962.7642944963</v>
      </c>
      <c r="AG217" s="81">
        <v>35057103.767210782</v>
      </c>
      <c r="AH217" s="81">
        <v>22310661.406175856</v>
      </c>
      <c r="AI217" s="81">
        <v>0</v>
      </c>
      <c r="AJ217" s="81">
        <v>0</v>
      </c>
      <c r="AK217" s="81">
        <v>1368426.0303963453</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2420</v>
      </c>
      <c r="B218" s="80">
        <v>210</v>
      </c>
      <c r="C218" s="80">
        <v>16</v>
      </c>
      <c r="D218" s="80">
        <v>30</v>
      </c>
      <c r="E218" s="80">
        <v>2021</v>
      </c>
      <c r="F218" s="80" t="s">
        <v>75</v>
      </c>
      <c r="G218" s="182" t="s">
        <v>2418</v>
      </c>
      <c r="H218" s="80" t="s">
        <v>2419</v>
      </c>
      <c r="I218" s="173"/>
      <c r="J218" s="83"/>
      <c r="K218" s="81"/>
      <c r="L218" s="81"/>
      <c r="M218" s="81"/>
      <c r="N218" s="81"/>
      <c r="O218" s="81"/>
      <c r="P218" s="81"/>
      <c r="Q218" s="81"/>
      <c r="R218" s="81"/>
      <c r="S218" s="81"/>
      <c r="T218" s="81"/>
      <c r="U218" s="81"/>
      <c r="V218" s="81"/>
      <c r="W218" s="81"/>
      <c r="X218" s="81"/>
      <c r="Y218" s="81"/>
      <c r="Z218" s="81"/>
      <c r="AA218" s="81"/>
      <c r="AB218" s="81"/>
      <c r="AC218" s="82"/>
      <c r="AD218" s="81">
        <v>484707.33928886108</v>
      </c>
      <c r="AE218" s="81">
        <v>354747.42916306172</v>
      </c>
      <c r="AF218" s="81">
        <v>219358.91802534522</v>
      </c>
      <c r="AG218" s="81">
        <v>5086109.4051199351</v>
      </c>
      <c r="AH218" s="81">
        <v>5111607.0607141443</v>
      </c>
      <c r="AI218" s="81">
        <v>0</v>
      </c>
      <c r="AJ218" s="81">
        <v>0</v>
      </c>
      <c r="AK218" s="81">
        <v>356512.71928599273</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2448</v>
      </c>
      <c r="B219" s="80">
        <v>211</v>
      </c>
      <c r="C219" s="80">
        <v>16</v>
      </c>
      <c r="D219" s="80">
        <v>31</v>
      </c>
      <c r="E219" s="80">
        <v>2021</v>
      </c>
      <c r="F219" s="80" t="s">
        <v>75</v>
      </c>
      <c r="G219" s="182" t="s">
        <v>2446</v>
      </c>
      <c r="H219" s="80" t="s">
        <v>2447</v>
      </c>
      <c r="I219" s="173"/>
      <c r="J219" s="83"/>
      <c r="K219" s="81"/>
      <c r="L219" s="81"/>
      <c r="M219" s="81"/>
      <c r="N219" s="81"/>
      <c r="O219" s="81"/>
      <c r="P219" s="81"/>
      <c r="Q219" s="81"/>
      <c r="R219" s="81"/>
      <c r="S219" s="81"/>
      <c r="T219" s="81"/>
      <c r="U219" s="81"/>
      <c r="V219" s="81"/>
      <c r="W219" s="81"/>
      <c r="X219" s="81"/>
      <c r="Y219" s="81"/>
      <c r="Z219" s="81"/>
      <c r="AA219" s="81"/>
      <c r="AB219" s="81"/>
      <c r="AC219" s="82"/>
      <c r="AD219" s="81">
        <v>0</v>
      </c>
      <c r="AE219" s="81">
        <v>51835.240790949654</v>
      </c>
      <c r="AF219" s="81">
        <v>137099.32376584076</v>
      </c>
      <c r="AG219" s="81">
        <v>646710.59985630959</v>
      </c>
      <c r="AH219" s="81">
        <v>1521917.3963574241</v>
      </c>
      <c r="AI219" s="81">
        <v>0</v>
      </c>
      <c r="AJ219" s="81">
        <v>0</v>
      </c>
      <c r="AK219" s="81">
        <v>90572.082587384008</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2384</v>
      </c>
      <c r="B220" s="80">
        <v>212</v>
      </c>
      <c r="C220" s="80">
        <v>16</v>
      </c>
      <c r="D220" s="80">
        <v>32</v>
      </c>
      <c r="E220" s="80">
        <v>2021</v>
      </c>
      <c r="F220" s="80" t="s">
        <v>75</v>
      </c>
      <c r="G220" s="182" t="s">
        <v>2382</v>
      </c>
      <c r="H220" s="80" t="s">
        <v>2383</v>
      </c>
      <c r="I220" s="173"/>
      <c r="J220" s="83"/>
      <c r="K220" s="81"/>
      <c r="L220" s="81"/>
      <c r="M220" s="81"/>
      <c r="N220" s="81"/>
      <c r="O220" s="81"/>
      <c r="P220" s="81"/>
      <c r="Q220" s="81"/>
      <c r="R220" s="81"/>
      <c r="S220" s="81"/>
      <c r="T220" s="81"/>
      <c r="U220" s="81"/>
      <c r="V220" s="81"/>
      <c r="W220" s="81"/>
      <c r="X220" s="81"/>
      <c r="Y220" s="81"/>
      <c r="Z220" s="81"/>
      <c r="AA220" s="81"/>
      <c r="AB220" s="81"/>
      <c r="AC220" s="82"/>
      <c r="AD220" s="81">
        <v>1030469.2419684633</v>
      </c>
      <c r="AE220" s="81">
        <v>516732.55663477932</v>
      </c>
      <c r="AF220" s="81">
        <v>562107.22743994708</v>
      </c>
      <c r="AG220" s="81">
        <v>11061445.885042297</v>
      </c>
      <c r="AH220" s="81">
        <v>9015857.1595763508</v>
      </c>
      <c r="AI220" s="81">
        <v>0</v>
      </c>
      <c r="AJ220" s="81">
        <v>0</v>
      </c>
      <c r="AK220" s="81">
        <v>579398.8007836421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1725</v>
      </c>
      <c r="B221" s="80">
        <v>213</v>
      </c>
      <c r="C221" s="80">
        <v>16</v>
      </c>
      <c r="D221" s="80">
        <v>33</v>
      </c>
      <c r="E221" s="80">
        <v>2021</v>
      </c>
      <c r="F221" s="80" t="s">
        <v>75</v>
      </c>
      <c r="G221" s="182" t="s">
        <v>1723</v>
      </c>
      <c r="H221" s="80" t="s">
        <v>1724</v>
      </c>
      <c r="I221" s="173"/>
      <c r="J221" s="83"/>
      <c r="K221" s="81"/>
      <c r="L221" s="81"/>
      <c r="M221" s="81"/>
      <c r="N221" s="81"/>
      <c r="O221" s="81"/>
      <c r="P221" s="81"/>
      <c r="Q221" s="81"/>
      <c r="R221" s="81"/>
      <c r="S221" s="81"/>
      <c r="T221" s="81"/>
      <c r="U221" s="81"/>
      <c r="V221" s="81"/>
      <c r="W221" s="81"/>
      <c r="X221" s="81"/>
      <c r="Y221" s="81"/>
      <c r="Z221" s="81"/>
      <c r="AA221" s="81"/>
      <c r="AB221" s="81"/>
      <c r="AC221" s="82"/>
      <c r="AD221" s="81">
        <v>120367774.36063157</v>
      </c>
      <c r="AE221" s="81">
        <v>1929242.8681881574</v>
      </c>
      <c r="AF221" s="81">
        <v>3002475.1904719127</v>
      </c>
      <c r="AG221" s="81">
        <v>75038639.289577439</v>
      </c>
      <c r="AH221" s="81">
        <v>62218203.589688011</v>
      </c>
      <c r="AI221" s="81">
        <v>0</v>
      </c>
      <c r="AJ221" s="81">
        <v>0</v>
      </c>
      <c r="AK221" s="81">
        <v>4225253.2846453683</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2552</v>
      </c>
      <c r="B222" s="80">
        <v>214</v>
      </c>
      <c r="C222" s="80">
        <v>16</v>
      </c>
      <c r="D222" s="80">
        <v>34</v>
      </c>
      <c r="E222" s="80">
        <v>2021</v>
      </c>
      <c r="F222" s="80" t="s">
        <v>75</v>
      </c>
      <c r="G222" s="182" t="s">
        <v>2550</v>
      </c>
      <c r="H222" s="80" t="s">
        <v>2551</v>
      </c>
      <c r="I222" s="173"/>
      <c r="J222" s="83"/>
      <c r="K222" s="81"/>
      <c r="L222" s="81"/>
      <c r="M222" s="81"/>
      <c r="N222" s="81"/>
      <c r="O222" s="81"/>
      <c r="P222" s="81"/>
      <c r="Q222" s="81"/>
      <c r="R222" s="81"/>
      <c r="S222" s="81"/>
      <c r="T222" s="81"/>
      <c r="U222" s="81"/>
      <c r="V222" s="81"/>
      <c r="W222" s="81"/>
      <c r="X222" s="81"/>
      <c r="Y222" s="81"/>
      <c r="Z222" s="81"/>
      <c r="AA222" s="81"/>
      <c r="AB222" s="81"/>
      <c r="AC222" s="82"/>
      <c r="AD222" s="81">
        <v>96766233.174942881</v>
      </c>
      <c r="AE222" s="81">
        <v>1613371.869618308</v>
      </c>
      <c r="AF222" s="81">
        <v>2995620.2242836207</v>
      </c>
      <c r="AG222" s="81">
        <v>94055972.866602033</v>
      </c>
      <c r="AH222" s="81">
        <v>87706850.562117815</v>
      </c>
      <c r="AI222" s="81">
        <v>0</v>
      </c>
      <c r="AJ222" s="81">
        <v>0</v>
      </c>
      <c r="AK222" s="81">
        <v>5481054.8993026186</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2432</v>
      </c>
      <c r="B223" s="80">
        <v>215</v>
      </c>
      <c r="C223" s="80">
        <v>16</v>
      </c>
      <c r="D223" s="80">
        <v>35</v>
      </c>
      <c r="E223" s="80">
        <v>2021</v>
      </c>
      <c r="F223" s="80" t="s">
        <v>75</v>
      </c>
      <c r="G223" s="182" t="s">
        <v>2430</v>
      </c>
      <c r="H223" s="80" t="s">
        <v>2431</v>
      </c>
      <c r="I223" s="173"/>
      <c r="J223" s="83"/>
      <c r="K223" s="81"/>
      <c r="L223" s="81"/>
      <c r="M223" s="81"/>
      <c r="N223" s="81"/>
      <c r="O223" s="81"/>
      <c r="P223" s="81"/>
      <c r="Q223" s="81"/>
      <c r="R223" s="81"/>
      <c r="S223" s="81"/>
      <c r="T223" s="81"/>
      <c r="U223" s="81"/>
      <c r="V223" s="81"/>
      <c r="W223" s="81"/>
      <c r="X223" s="81"/>
      <c r="Y223" s="81"/>
      <c r="Z223" s="81"/>
      <c r="AA223" s="81"/>
      <c r="AB223" s="81"/>
      <c r="AC223" s="82"/>
      <c r="AD223" s="81">
        <v>241020.0999162872</v>
      </c>
      <c r="AE223" s="81">
        <v>137687.35835096001</v>
      </c>
      <c r="AF223" s="81">
        <v>397588.03892093821</v>
      </c>
      <c r="AG223" s="81">
        <v>3314391.8242635867</v>
      </c>
      <c r="AH223" s="81">
        <v>3691459.2166967308</v>
      </c>
      <c r="AI223" s="81">
        <v>0</v>
      </c>
      <c r="AJ223" s="81">
        <v>0</v>
      </c>
      <c r="AK223" s="81">
        <v>222098.49817080254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2501</v>
      </c>
      <c r="B224" s="80">
        <v>216</v>
      </c>
      <c r="C224" s="80">
        <v>16</v>
      </c>
      <c r="D224" s="80">
        <v>36</v>
      </c>
      <c r="E224" s="80">
        <v>2021</v>
      </c>
      <c r="F224" s="80" t="s">
        <v>75</v>
      </c>
      <c r="G224" s="182" t="s">
        <v>2499</v>
      </c>
      <c r="H224" s="80" t="s">
        <v>2500</v>
      </c>
      <c r="I224" s="173"/>
      <c r="J224" s="83"/>
      <c r="K224" s="81"/>
      <c r="L224" s="81"/>
      <c r="M224" s="81"/>
      <c r="N224" s="81"/>
      <c r="O224" s="81"/>
      <c r="P224" s="81"/>
      <c r="Q224" s="81"/>
      <c r="R224" s="81"/>
      <c r="S224" s="81"/>
      <c r="T224" s="81"/>
      <c r="U224" s="81"/>
      <c r="V224" s="81"/>
      <c r="W224" s="81"/>
      <c r="X224" s="81"/>
      <c r="Y224" s="81"/>
      <c r="Z224" s="81"/>
      <c r="AA224" s="81"/>
      <c r="AB224" s="81"/>
      <c r="AC224" s="82"/>
      <c r="AD224" s="81">
        <v>150304670.85857329</v>
      </c>
      <c r="AE224" s="81">
        <v>427640.73652533465</v>
      </c>
      <c r="AF224" s="81">
        <v>164519.18851900889</v>
      </c>
      <c r="AG224" s="81">
        <v>16733636.771282015</v>
      </c>
      <c r="AH224" s="81">
        <v>28402956.88034828</v>
      </c>
      <c r="AI224" s="81">
        <v>0</v>
      </c>
      <c r="AJ224" s="81">
        <v>0</v>
      </c>
      <c r="AK224" s="81">
        <v>1891118.8316470166</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1676</v>
      </c>
      <c r="B225" s="80">
        <v>217</v>
      </c>
      <c r="C225" s="80">
        <v>16</v>
      </c>
      <c r="D225" s="80">
        <v>37</v>
      </c>
      <c r="E225" s="80">
        <v>2021</v>
      </c>
      <c r="F225" s="80" t="s">
        <v>75</v>
      </c>
      <c r="G225" s="182" t="s">
        <v>1674</v>
      </c>
      <c r="H225" s="80" t="s">
        <v>1675</v>
      </c>
      <c r="I225" s="173"/>
      <c r="J225" s="83"/>
      <c r="K225" s="81"/>
      <c r="L225" s="81"/>
      <c r="M225" s="81"/>
      <c r="N225" s="81"/>
      <c r="O225" s="81"/>
      <c r="P225" s="81"/>
      <c r="Q225" s="81"/>
      <c r="R225" s="81"/>
      <c r="S225" s="81"/>
      <c r="T225" s="81"/>
      <c r="U225" s="81"/>
      <c r="V225" s="81"/>
      <c r="W225" s="81"/>
      <c r="X225" s="81"/>
      <c r="Y225" s="81"/>
      <c r="Z225" s="81"/>
      <c r="AA225" s="81"/>
      <c r="AB225" s="81"/>
      <c r="AC225" s="82"/>
      <c r="AD225" s="81">
        <v>154730571.55320296</v>
      </c>
      <c r="AE225" s="81">
        <v>4885471.444547005</v>
      </c>
      <c r="AF225" s="81">
        <v>4784766.3994278423</v>
      </c>
      <c r="AG225" s="81">
        <v>215927238.09577388</v>
      </c>
      <c r="AH225" s="81">
        <v>197594837.6456151</v>
      </c>
      <c r="AI225" s="81">
        <v>0</v>
      </c>
      <c r="AJ225" s="81">
        <v>0</v>
      </c>
      <c r="AK225" s="81">
        <v>12921485.851912312</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2460</v>
      </c>
      <c r="B226" s="80">
        <v>218</v>
      </c>
      <c r="C226" s="80">
        <v>16</v>
      </c>
      <c r="D226" s="80">
        <v>38</v>
      </c>
      <c r="E226" s="80">
        <v>2021</v>
      </c>
      <c r="F226" s="80" t="s">
        <v>75</v>
      </c>
      <c r="G226" s="182" t="s">
        <v>2458</v>
      </c>
      <c r="H226" s="80" t="s">
        <v>2459</v>
      </c>
      <c r="I226" s="173"/>
      <c r="J226" s="83"/>
      <c r="K226" s="81"/>
      <c r="L226" s="81"/>
      <c r="M226" s="81"/>
      <c r="N226" s="81"/>
      <c r="O226" s="81"/>
      <c r="P226" s="81"/>
      <c r="Q226" s="81"/>
      <c r="R226" s="81"/>
      <c r="S226" s="81"/>
      <c r="T226" s="81"/>
      <c r="U226" s="81"/>
      <c r="V226" s="81"/>
      <c r="W226" s="81"/>
      <c r="X226" s="81"/>
      <c r="Y226" s="81"/>
      <c r="Z226" s="81"/>
      <c r="AA226" s="81"/>
      <c r="AB226" s="81"/>
      <c r="AC226" s="82"/>
      <c r="AD226" s="81">
        <v>5391598.273874687</v>
      </c>
      <c r="AE226" s="81">
        <v>693296.34557895164</v>
      </c>
      <c r="AF226" s="81">
        <v>582672.12600482325</v>
      </c>
      <c r="AG226" s="81">
        <v>12274028.259772876</v>
      </c>
      <c r="AH226" s="81">
        <v>19854314.483787425</v>
      </c>
      <c r="AI226" s="81">
        <v>0</v>
      </c>
      <c r="AJ226" s="81">
        <v>0</v>
      </c>
      <c r="AK226" s="81">
        <v>1392053.5302017501</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2544</v>
      </c>
      <c r="B227" s="80">
        <v>219</v>
      </c>
      <c r="C227" s="80">
        <v>16</v>
      </c>
      <c r="D227" s="80">
        <v>39</v>
      </c>
      <c r="E227" s="80">
        <v>2021</v>
      </c>
      <c r="F227" s="80" t="s">
        <v>75</v>
      </c>
      <c r="G227" s="182" t="s">
        <v>2542</v>
      </c>
      <c r="H227" s="80" t="s">
        <v>2543</v>
      </c>
      <c r="I227" s="173"/>
      <c r="J227" s="83"/>
      <c r="K227" s="81"/>
      <c r="L227" s="81"/>
      <c r="M227" s="81"/>
      <c r="N227" s="81"/>
      <c r="O227" s="81"/>
      <c r="P227" s="81"/>
      <c r="Q227" s="81"/>
      <c r="R227" s="81"/>
      <c r="S227" s="81"/>
      <c r="T227" s="81"/>
      <c r="U227" s="81"/>
      <c r="V227" s="81"/>
      <c r="W227" s="81"/>
      <c r="X227" s="81"/>
      <c r="Y227" s="81"/>
      <c r="Z227" s="81"/>
      <c r="AA227" s="81"/>
      <c r="AB227" s="81"/>
      <c r="AC227" s="82"/>
      <c r="AD227" s="81">
        <v>433712423.37169492</v>
      </c>
      <c r="AE227" s="81">
        <v>2319627.0253949971</v>
      </c>
      <c r="AF227" s="81">
        <v>3112154.649484585</v>
      </c>
      <c r="AG227" s="81">
        <v>134192449.47018424</v>
      </c>
      <c r="AH227" s="81">
        <v>130695234.64828663</v>
      </c>
      <c r="AI227" s="81">
        <v>0</v>
      </c>
      <c r="AJ227" s="81">
        <v>0</v>
      </c>
      <c r="AK227" s="81">
        <v>8706602.4144037589</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1760</v>
      </c>
      <c r="B228" s="80">
        <v>220</v>
      </c>
      <c r="C228" s="80">
        <v>16</v>
      </c>
      <c r="D228" s="80">
        <v>40</v>
      </c>
      <c r="E228" s="80">
        <v>2021</v>
      </c>
      <c r="F228" s="80" t="s">
        <v>75</v>
      </c>
      <c r="G228" s="182" t="s">
        <v>1758</v>
      </c>
      <c r="H228" s="80" t="s">
        <v>1759</v>
      </c>
      <c r="I228" s="173"/>
      <c r="J228" s="83"/>
      <c r="K228" s="81"/>
      <c r="L228" s="81"/>
      <c r="M228" s="81"/>
      <c r="N228" s="81"/>
      <c r="O228" s="81"/>
      <c r="P228" s="81"/>
      <c r="Q228" s="81"/>
      <c r="R228" s="81"/>
      <c r="S228" s="81"/>
      <c r="T228" s="81"/>
      <c r="U228" s="81"/>
      <c r="V228" s="81"/>
      <c r="W228" s="81"/>
      <c r="X228" s="81"/>
      <c r="Y228" s="81"/>
      <c r="Z228" s="81"/>
      <c r="AA228" s="81"/>
      <c r="AB228" s="81"/>
      <c r="AC228" s="82"/>
      <c r="AD228" s="81">
        <v>18446630.418676857</v>
      </c>
      <c r="AE228" s="81">
        <v>455178.20819552668</v>
      </c>
      <c r="AF228" s="81">
        <v>1323008.4743403634</v>
      </c>
      <c r="AG228" s="81">
        <v>14072692.115623238</v>
      </c>
      <c r="AH228" s="81">
        <v>15487475.510652451</v>
      </c>
      <c r="AI228" s="81">
        <v>0</v>
      </c>
      <c r="AJ228" s="81">
        <v>0</v>
      </c>
      <c r="AK228" s="81">
        <v>1040003.7831012226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1856</v>
      </c>
      <c r="B229" s="80">
        <v>221</v>
      </c>
      <c r="C229" s="80">
        <v>16</v>
      </c>
      <c r="D229" s="80">
        <v>41</v>
      </c>
      <c r="E229" s="80">
        <v>2021</v>
      </c>
      <c r="F229" s="80" t="s">
        <v>75</v>
      </c>
      <c r="G229" s="182" t="s">
        <v>1838</v>
      </c>
      <c r="H229" s="80" t="s">
        <v>1839</v>
      </c>
      <c r="I229" s="173"/>
      <c r="J229" s="83"/>
      <c r="K229" s="81"/>
      <c r="L229" s="81"/>
      <c r="M229" s="81"/>
      <c r="N229" s="81"/>
      <c r="O229" s="81"/>
      <c r="P229" s="81"/>
      <c r="Q229" s="81"/>
      <c r="R229" s="81"/>
      <c r="S229" s="81"/>
      <c r="T229" s="81"/>
      <c r="U229" s="81"/>
      <c r="V229" s="81"/>
      <c r="W229" s="81"/>
      <c r="X229" s="81"/>
      <c r="Y229" s="81"/>
      <c r="Z229" s="81"/>
      <c r="AA229" s="81"/>
      <c r="AB229" s="81"/>
      <c r="AC229" s="82"/>
      <c r="AD229" s="81">
        <v>7830691.2723966083</v>
      </c>
      <c r="AE229" s="81">
        <v>171704.23512002075</v>
      </c>
      <c r="AF229" s="81">
        <v>185084.08708388501</v>
      </c>
      <c r="AG229" s="81">
        <v>4378769.6865270967</v>
      </c>
      <c r="AH229" s="81">
        <v>5972022.3668615026</v>
      </c>
      <c r="AI229" s="81">
        <v>0</v>
      </c>
      <c r="AJ229" s="81">
        <v>0</v>
      </c>
      <c r="AK229" s="81">
        <v>473337.57943493733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1717</v>
      </c>
      <c r="B230" s="80">
        <v>222</v>
      </c>
      <c r="C230" s="80">
        <v>16</v>
      </c>
      <c r="D230" s="80">
        <v>42</v>
      </c>
      <c r="E230" s="80">
        <v>2021</v>
      </c>
      <c r="F230" s="80" t="s">
        <v>75</v>
      </c>
      <c r="G230" s="182" t="s">
        <v>1715</v>
      </c>
      <c r="H230" s="80" t="s">
        <v>1716</v>
      </c>
      <c r="I230" s="173"/>
      <c r="J230" s="83"/>
      <c r="K230" s="81"/>
      <c r="L230" s="81"/>
      <c r="M230" s="81"/>
      <c r="N230" s="81"/>
      <c r="O230" s="81"/>
      <c r="P230" s="81"/>
      <c r="Q230" s="81"/>
      <c r="R230" s="81"/>
      <c r="S230" s="81"/>
      <c r="T230" s="81"/>
      <c r="U230" s="81"/>
      <c r="V230" s="81"/>
      <c r="W230" s="81"/>
      <c r="X230" s="81"/>
      <c r="Y230" s="81"/>
      <c r="Z230" s="81"/>
      <c r="AA230" s="81"/>
      <c r="AB230" s="81"/>
      <c r="AC230" s="82"/>
      <c r="AD230" s="81">
        <v>15640697.128376588</v>
      </c>
      <c r="AE230" s="81">
        <v>741891.88382046705</v>
      </c>
      <c r="AF230" s="81">
        <v>13709.932376584076</v>
      </c>
      <c r="AG230" s="81">
        <v>38721797.166396543</v>
      </c>
      <c r="AH230" s="81">
        <v>40360879.28029947</v>
      </c>
      <c r="AI230" s="81">
        <v>0</v>
      </c>
      <c r="AJ230" s="81">
        <v>0</v>
      </c>
      <c r="AK230" s="81">
        <v>2537593.4791004462</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2528</v>
      </c>
      <c r="B231" s="80">
        <v>223</v>
      </c>
      <c r="C231" s="80">
        <v>16</v>
      </c>
      <c r="D231" s="80">
        <v>43</v>
      </c>
      <c r="E231" s="80">
        <v>2021</v>
      </c>
      <c r="F231" s="80" t="s">
        <v>75</v>
      </c>
      <c r="G231" s="182" t="s">
        <v>2526</v>
      </c>
      <c r="H231" s="80" t="s">
        <v>2527</v>
      </c>
      <c r="I231" s="173"/>
      <c r="J231" s="83"/>
      <c r="K231" s="81"/>
      <c r="L231" s="81"/>
      <c r="M231" s="81"/>
      <c r="N231" s="81"/>
      <c r="O231" s="81"/>
      <c r="P231" s="81"/>
      <c r="Q231" s="81"/>
      <c r="R231" s="81"/>
      <c r="S231" s="81"/>
      <c r="T231" s="81"/>
      <c r="U231" s="81"/>
      <c r="V231" s="81"/>
      <c r="W231" s="81"/>
      <c r="X231" s="81"/>
      <c r="Y231" s="81"/>
      <c r="Z231" s="81"/>
      <c r="AA231" s="81"/>
      <c r="AB231" s="81"/>
      <c r="AC231" s="82"/>
      <c r="AD231" s="81">
        <v>91926400.884650528</v>
      </c>
      <c r="AE231" s="81">
        <v>1760778.3356175711</v>
      </c>
      <c r="AF231" s="81">
        <v>1693176.6485081331</v>
      </c>
      <c r="AG231" s="81">
        <v>97195213.903404549</v>
      </c>
      <c r="AH231" s="81">
        <v>94155339.469480261</v>
      </c>
      <c r="AI231" s="81">
        <v>0</v>
      </c>
      <c r="AJ231" s="81">
        <v>0</v>
      </c>
      <c r="AK231" s="81">
        <v>6571332.7514342293</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2532</v>
      </c>
      <c r="B232" s="80">
        <v>224</v>
      </c>
      <c r="C232" s="80">
        <v>16</v>
      </c>
      <c r="D232" s="80">
        <v>44</v>
      </c>
      <c r="E232" s="80">
        <v>2021</v>
      </c>
      <c r="F232" s="80" t="s">
        <v>75</v>
      </c>
      <c r="G232" s="182" t="s">
        <v>2530</v>
      </c>
      <c r="H232" s="80" t="s">
        <v>2531</v>
      </c>
      <c r="I232" s="173"/>
      <c r="J232" s="83"/>
      <c r="K232" s="81"/>
      <c r="L232" s="81"/>
      <c r="M232" s="81"/>
      <c r="N232" s="81"/>
      <c r="O232" s="81"/>
      <c r="P232" s="81"/>
      <c r="Q232" s="81"/>
      <c r="R232" s="81"/>
      <c r="S232" s="81"/>
      <c r="T232" s="81"/>
      <c r="U232" s="81"/>
      <c r="V232" s="81"/>
      <c r="W232" s="81"/>
      <c r="X232" s="81"/>
      <c r="Y232" s="81"/>
      <c r="Z232" s="81"/>
      <c r="AA232" s="81"/>
      <c r="AB232" s="81"/>
      <c r="AC232" s="82"/>
      <c r="AD232" s="81">
        <v>63817900.895019241</v>
      </c>
      <c r="AE232" s="81">
        <v>2259692.5282304618</v>
      </c>
      <c r="AF232" s="81">
        <v>2412948.0982787972</v>
      </c>
      <c r="AG232" s="81">
        <v>138786789.35666344</v>
      </c>
      <c r="AH232" s="81">
        <v>102250644.76925381</v>
      </c>
      <c r="AI232" s="81">
        <v>0</v>
      </c>
      <c r="AJ232" s="81">
        <v>0</v>
      </c>
      <c r="AK232" s="81">
        <v>6384150.4474203028</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2493</v>
      </c>
      <c r="B233" s="80">
        <v>225</v>
      </c>
      <c r="C233" s="80">
        <v>16</v>
      </c>
      <c r="D233" s="80">
        <v>45</v>
      </c>
      <c r="E233" s="80">
        <v>2021</v>
      </c>
      <c r="F233" s="80" t="s">
        <v>75</v>
      </c>
      <c r="G233" s="182" t="s">
        <v>2491</v>
      </c>
      <c r="H233" s="80" t="s">
        <v>2492</v>
      </c>
      <c r="I233" s="173"/>
      <c r="J233" s="83"/>
      <c r="K233" s="81"/>
      <c r="L233" s="81"/>
      <c r="M233" s="81"/>
      <c r="N233" s="81"/>
      <c r="O233" s="81"/>
      <c r="P233" s="81"/>
      <c r="Q233" s="81"/>
      <c r="R233" s="81"/>
      <c r="S233" s="81"/>
      <c r="T233" s="81"/>
      <c r="U233" s="81"/>
      <c r="V233" s="81"/>
      <c r="W233" s="81"/>
      <c r="X233" s="81"/>
      <c r="Y233" s="81"/>
      <c r="Z233" s="81"/>
      <c r="AA233" s="81"/>
      <c r="AB233" s="81"/>
      <c r="AC233" s="82"/>
      <c r="AD233" s="81">
        <v>4021406.6693508411</v>
      </c>
      <c r="AE233" s="81">
        <v>361226.83426193043</v>
      </c>
      <c r="AF233" s="81">
        <v>329038.37703801779</v>
      </c>
      <c r="AG233" s="81">
        <v>9303201.4416829553</v>
      </c>
      <c r="AH233" s="81">
        <v>9820761.8008109778</v>
      </c>
      <c r="AI233" s="81">
        <v>0</v>
      </c>
      <c r="AJ233" s="81">
        <v>0</v>
      </c>
      <c r="AK233" s="81">
        <v>801628.56284225243</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2512</v>
      </c>
      <c r="B234" s="80">
        <v>226</v>
      </c>
      <c r="C234" s="80">
        <v>16</v>
      </c>
      <c r="D234" s="80">
        <v>46</v>
      </c>
      <c r="E234" s="80">
        <v>2021</v>
      </c>
      <c r="F234" s="80" t="s">
        <v>75</v>
      </c>
      <c r="G234" s="182" t="s">
        <v>2511</v>
      </c>
      <c r="H234" s="80" t="s">
        <v>2486</v>
      </c>
      <c r="I234" s="173"/>
      <c r="J234" s="83"/>
      <c r="K234" s="81"/>
      <c r="L234" s="81"/>
      <c r="M234" s="81"/>
      <c r="N234" s="81"/>
      <c r="O234" s="81"/>
      <c r="P234" s="81"/>
      <c r="Q234" s="81"/>
      <c r="R234" s="81"/>
      <c r="S234" s="81"/>
      <c r="T234" s="81"/>
      <c r="U234" s="81"/>
      <c r="V234" s="81"/>
      <c r="W234" s="81"/>
      <c r="X234" s="81"/>
      <c r="Y234" s="81"/>
      <c r="Z234" s="81"/>
      <c r="AA234" s="81"/>
      <c r="AB234" s="81"/>
      <c r="AC234" s="82"/>
      <c r="AD234" s="81">
        <v>16573864.054207899</v>
      </c>
      <c r="AE234" s="81">
        <v>630122.14586498169</v>
      </c>
      <c r="AF234" s="81">
        <v>493557.56555702671</v>
      </c>
      <c r="AG234" s="81">
        <v>21604175.976449843</v>
      </c>
      <c r="AH234" s="81">
        <v>21020038.446954817</v>
      </c>
      <c r="AI234" s="81">
        <v>0</v>
      </c>
      <c r="AJ234" s="81">
        <v>0</v>
      </c>
      <c r="AK234" s="81">
        <v>1695404.3749255824</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1709</v>
      </c>
      <c r="B235" s="80">
        <v>227</v>
      </c>
      <c r="C235" s="80">
        <v>16</v>
      </c>
      <c r="D235" s="80">
        <v>47</v>
      </c>
      <c r="E235" s="80">
        <v>2021</v>
      </c>
      <c r="F235" s="80" t="s">
        <v>75</v>
      </c>
      <c r="G235" s="182" t="s">
        <v>1707</v>
      </c>
      <c r="H235" s="80" t="s">
        <v>1708</v>
      </c>
      <c r="I235" s="173"/>
      <c r="J235" s="83"/>
      <c r="K235" s="81"/>
      <c r="L235" s="81"/>
      <c r="M235" s="81"/>
      <c r="N235" s="81"/>
      <c r="O235" s="81"/>
      <c r="P235" s="81"/>
      <c r="Q235" s="81"/>
      <c r="R235" s="81"/>
      <c r="S235" s="81"/>
      <c r="T235" s="81"/>
      <c r="U235" s="81"/>
      <c r="V235" s="81"/>
      <c r="W235" s="81"/>
      <c r="X235" s="81"/>
      <c r="Y235" s="81"/>
      <c r="Z235" s="81"/>
      <c r="AA235" s="81"/>
      <c r="AB235" s="81"/>
      <c r="AC235" s="82"/>
      <c r="AD235" s="81">
        <v>14756546.432869747</v>
      </c>
      <c r="AE235" s="81">
        <v>413062.07505288004</v>
      </c>
      <c r="AF235" s="81">
        <v>377023.14035606204</v>
      </c>
      <c r="AG235" s="81">
        <v>6305428.3485990195</v>
      </c>
      <c r="AH235" s="81">
        <v>11361182.752139311</v>
      </c>
      <c r="AI235" s="81">
        <v>0</v>
      </c>
      <c r="AJ235" s="81">
        <v>0</v>
      </c>
      <c r="AK235" s="81">
        <v>882093.32606843556</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1721</v>
      </c>
      <c r="B236" s="80">
        <v>228</v>
      </c>
      <c r="C236" s="80">
        <v>16</v>
      </c>
      <c r="D236" s="80">
        <v>48</v>
      </c>
      <c r="E236" s="80">
        <v>2021</v>
      </c>
      <c r="F236" s="80" t="s">
        <v>75</v>
      </c>
      <c r="G236" s="182" t="s">
        <v>1719</v>
      </c>
      <c r="H236" s="80" t="s">
        <v>1720</v>
      </c>
      <c r="I236" s="173"/>
      <c r="J236" s="83"/>
      <c r="K236" s="81"/>
      <c r="L236" s="81"/>
      <c r="M236" s="81"/>
      <c r="N236" s="81"/>
      <c r="O236" s="81"/>
      <c r="P236" s="81"/>
      <c r="Q236" s="81"/>
      <c r="R236" s="81"/>
      <c r="S236" s="81"/>
      <c r="T236" s="81"/>
      <c r="U236" s="81"/>
      <c r="V236" s="81"/>
      <c r="W236" s="81"/>
      <c r="X236" s="81"/>
      <c r="Y236" s="81"/>
      <c r="Z236" s="81"/>
      <c r="AA236" s="81"/>
      <c r="AB236" s="81"/>
      <c r="AC236" s="82"/>
      <c r="AD236" s="81">
        <v>66010180.911547877</v>
      </c>
      <c r="AE236" s="81">
        <v>698155.89940310316</v>
      </c>
      <c r="AF236" s="81">
        <v>548397.29506336304</v>
      </c>
      <c r="AG236" s="81">
        <v>27283103.431438062</v>
      </c>
      <c r="AH236" s="81">
        <v>35822882.423683569</v>
      </c>
      <c r="AI236" s="81">
        <v>0</v>
      </c>
      <c r="AJ236" s="81">
        <v>0</v>
      </c>
      <c r="AK236" s="81">
        <v>2476161.9796063947</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1705</v>
      </c>
      <c r="B237" s="80">
        <v>229</v>
      </c>
      <c r="C237" s="80">
        <v>16</v>
      </c>
      <c r="D237" s="80">
        <v>49</v>
      </c>
      <c r="E237" s="80">
        <v>2021</v>
      </c>
      <c r="F237" s="80" t="s">
        <v>75</v>
      </c>
      <c r="G237" s="182" t="s">
        <v>1703</v>
      </c>
      <c r="H237" s="80" t="s">
        <v>1704</v>
      </c>
      <c r="I237" s="173"/>
      <c r="J237" s="83"/>
      <c r="K237" s="81"/>
      <c r="L237" s="81"/>
      <c r="M237" s="81"/>
      <c r="N237" s="81"/>
      <c r="O237" s="81"/>
      <c r="P237" s="81"/>
      <c r="Q237" s="81"/>
      <c r="R237" s="81"/>
      <c r="S237" s="81"/>
      <c r="T237" s="81"/>
      <c r="U237" s="81"/>
      <c r="V237" s="81"/>
      <c r="W237" s="81"/>
      <c r="X237" s="81"/>
      <c r="Y237" s="81"/>
      <c r="Z237" s="81"/>
      <c r="AA237" s="81"/>
      <c r="AB237" s="81"/>
      <c r="AC237" s="82"/>
      <c r="AD237" s="81">
        <v>6020150.1162381172</v>
      </c>
      <c r="AE237" s="81">
        <v>529691.36683251685</v>
      </c>
      <c r="AF237" s="81">
        <v>904855.53685454896</v>
      </c>
      <c r="AG237" s="81">
        <v>14564461.634263974</v>
      </c>
      <c r="AH237" s="81">
        <v>13438206.797624065</v>
      </c>
      <c r="AI237" s="81">
        <v>0</v>
      </c>
      <c r="AJ237" s="81">
        <v>0</v>
      </c>
      <c r="AK237" s="81">
        <v>914909.29802038637</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2396</v>
      </c>
      <c r="B238" s="80">
        <v>230</v>
      </c>
      <c r="C238" s="80">
        <v>16</v>
      </c>
      <c r="D238" s="80">
        <v>50</v>
      </c>
      <c r="E238" s="80">
        <v>2021</v>
      </c>
      <c r="F238" s="80" t="s">
        <v>75</v>
      </c>
      <c r="G238" s="182" t="s">
        <v>2394</v>
      </c>
      <c r="H238" s="80" t="s">
        <v>2395</v>
      </c>
      <c r="I238" s="173"/>
      <c r="J238" s="83"/>
      <c r="K238" s="81"/>
      <c r="L238" s="81"/>
      <c r="M238" s="81"/>
      <c r="N238" s="81"/>
      <c r="O238" s="81"/>
      <c r="P238" s="81"/>
      <c r="Q238" s="81"/>
      <c r="R238" s="81"/>
      <c r="S238" s="81"/>
      <c r="T238" s="81"/>
      <c r="U238" s="81"/>
      <c r="V238" s="81"/>
      <c r="W238" s="81"/>
      <c r="X238" s="81"/>
      <c r="Y238" s="81"/>
      <c r="Z238" s="81"/>
      <c r="AA238" s="81"/>
      <c r="AB238" s="81"/>
      <c r="AC238" s="82"/>
      <c r="AD238" s="81">
        <v>1110356.7063616267</v>
      </c>
      <c r="AE238" s="81">
        <v>221919.62463625323</v>
      </c>
      <c r="AF238" s="81">
        <v>397588.03892093821</v>
      </c>
      <c r="AG238" s="81">
        <v>4843592.930173819</v>
      </c>
      <c r="AH238" s="81">
        <v>8326599.7369099194</v>
      </c>
      <c r="AI238" s="81">
        <v>0</v>
      </c>
      <c r="AJ238" s="81">
        <v>0</v>
      </c>
      <c r="AK238" s="81">
        <v>560496.80093931837</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2505</v>
      </c>
      <c r="B239" s="80">
        <v>231</v>
      </c>
      <c r="C239" s="80">
        <v>16</v>
      </c>
      <c r="D239" s="80">
        <v>51</v>
      </c>
      <c r="E239" s="80">
        <v>2021</v>
      </c>
      <c r="F239" s="80" t="s">
        <v>75</v>
      </c>
      <c r="G239" s="182" t="s">
        <v>2503</v>
      </c>
      <c r="H239" s="80" t="s">
        <v>2504</v>
      </c>
      <c r="I239" s="173"/>
      <c r="J239" s="83"/>
      <c r="K239" s="81"/>
      <c r="L239" s="81"/>
      <c r="M239" s="81"/>
      <c r="N239" s="81"/>
      <c r="O239" s="81"/>
      <c r="P239" s="81"/>
      <c r="Q239" s="81"/>
      <c r="R239" s="81"/>
      <c r="S239" s="81"/>
      <c r="T239" s="81"/>
      <c r="U239" s="81"/>
      <c r="V239" s="81"/>
      <c r="W239" s="81"/>
      <c r="X239" s="81"/>
      <c r="Y239" s="81"/>
      <c r="Z239" s="81"/>
      <c r="AA239" s="81"/>
      <c r="AB239" s="81"/>
      <c r="AC239" s="82"/>
      <c r="AD239" s="81">
        <v>122790013.69286071</v>
      </c>
      <c r="AE239" s="81">
        <v>1977838.4064296731</v>
      </c>
      <c r="AF239" s="81">
        <v>3023040.0890367883</v>
      </c>
      <c r="AG239" s="81">
        <v>107623422.32608753</v>
      </c>
      <c r="AH239" s="81">
        <v>112251816.23103116</v>
      </c>
      <c r="AI239" s="81">
        <v>0</v>
      </c>
      <c r="AJ239" s="81">
        <v>0</v>
      </c>
      <c r="AK239" s="81">
        <v>7853912.1992042717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1776</v>
      </c>
      <c r="B240" s="80">
        <v>232</v>
      </c>
      <c r="C240" s="80">
        <v>16</v>
      </c>
      <c r="D240" s="80">
        <v>52</v>
      </c>
      <c r="E240" s="80">
        <v>2021</v>
      </c>
      <c r="F240" s="80" t="s">
        <v>75</v>
      </c>
      <c r="G240" s="182" t="s">
        <v>1774</v>
      </c>
      <c r="H240" s="80" t="s">
        <v>1775</v>
      </c>
      <c r="I240" s="173"/>
      <c r="J240" s="83"/>
      <c r="K240" s="81"/>
      <c r="L240" s="81"/>
      <c r="M240" s="81"/>
      <c r="N240" s="81"/>
      <c r="O240" s="81"/>
      <c r="P240" s="81"/>
      <c r="Q240" s="81"/>
      <c r="R240" s="81"/>
      <c r="S240" s="81"/>
      <c r="T240" s="81"/>
      <c r="U240" s="81"/>
      <c r="V240" s="81"/>
      <c r="W240" s="81"/>
      <c r="X240" s="81"/>
      <c r="Y240" s="81"/>
      <c r="Z240" s="81"/>
      <c r="AA240" s="81"/>
      <c r="AB240" s="81"/>
      <c r="AC240" s="82"/>
      <c r="AD240" s="81">
        <v>147747276.34638506</v>
      </c>
      <c r="AE240" s="81">
        <v>2230535.2052855524</v>
      </c>
      <c r="AF240" s="81">
        <v>952840.30017259321</v>
      </c>
      <c r="AG240" s="81">
        <v>107461744.67612346</v>
      </c>
      <c r="AH240" s="81">
        <v>113195497.53454763</v>
      </c>
      <c r="AI240" s="81">
        <v>0</v>
      </c>
      <c r="AJ240" s="81">
        <v>0</v>
      </c>
      <c r="AK240" s="81">
        <v>7233690.3293124037</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2404</v>
      </c>
      <c r="B241" s="80">
        <v>233</v>
      </c>
      <c r="C241" s="80">
        <v>16</v>
      </c>
      <c r="D241" s="80">
        <v>53</v>
      </c>
      <c r="E241" s="80">
        <v>2021</v>
      </c>
      <c r="F241" s="80" t="s">
        <v>75</v>
      </c>
      <c r="G241" s="182" t="s">
        <v>2402</v>
      </c>
      <c r="H241" s="80" t="s">
        <v>2403</v>
      </c>
      <c r="I241" s="173"/>
      <c r="J241" s="83"/>
      <c r="K241" s="81"/>
      <c r="L241" s="81"/>
      <c r="M241" s="81"/>
      <c r="N241" s="81"/>
      <c r="O241" s="81"/>
      <c r="P241" s="81"/>
      <c r="Q241" s="81"/>
      <c r="R241" s="81"/>
      <c r="S241" s="81"/>
      <c r="T241" s="81"/>
      <c r="U241" s="81"/>
      <c r="V241" s="81"/>
      <c r="W241" s="81"/>
      <c r="X241" s="81"/>
      <c r="Y241" s="81"/>
      <c r="Z241" s="81"/>
      <c r="AA241" s="81"/>
      <c r="AB241" s="81"/>
      <c r="AC241" s="82"/>
      <c r="AD241" s="81">
        <v>0</v>
      </c>
      <c r="AE241" s="81">
        <v>144166.76344982872</v>
      </c>
      <c r="AF241" s="81">
        <v>219358.91802534522</v>
      </c>
      <c r="AG241" s="81">
        <v>2633998.3806647612</v>
      </c>
      <c r="AH241" s="81">
        <v>3053086.5702003036</v>
      </c>
      <c r="AI241" s="81">
        <v>0</v>
      </c>
      <c r="AJ241" s="81">
        <v>0</v>
      </c>
      <c r="AK241" s="81">
        <v>153184.95707170601</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2509</v>
      </c>
      <c r="B242" s="80">
        <v>234</v>
      </c>
      <c r="C242" s="80">
        <v>16</v>
      </c>
      <c r="D242" s="80">
        <v>54</v>
      </c>
      <c r="E242" s="80">
        <v>2021</v>
      </c>
      <c r="F242" s="80" t="s">
        <v>75</v>
      </c>
      <c r="G242" s="182" t="s">
        <v>2507</v>
      </c>
      <c r="H242" s="80" t="s">
        <v>2508</v>
      </c>
      <c r="I242" s="173"/>
      <c r="J242" s="83"/>
      <c r="K242" s="81"/>
      <c r="L242" s="81"/>
      <c r="M242" s="81"/>
      <c r="N242" s="81"/>
      <c r="O242" s="81"/>
      <c r="P242" s="81"/>
      <c r="Q242" s="81"/>
      <c r="R242" s="81"/>
      <c r="S242" s="81"/>
      <c r="T242" s="81"/>
      <c r="U242" s="81"/>
      <c r="V242" s="81"/>
      <c r="W242" s="81"/>
      <c r="X242" s="81"/>
      <c r="Y242" s="81"/>
      <c r="Z242" s="81"/>
      <c r="AA242" s="81"/>
      <c r="AB242" s="81"/>
      <c r="AC242" s="82"/>
      <c r="AD242" s="81">
        <v>66252148.389053829</v>
      </c>
      <c r="AE242" s="81">
        <v>1407650.7577292265</v>
      </c>
      <c r="AF242" s="81">
        <v>2316978.571642709</v>
      </c>
      <c r="AG242" s="81">
        <v>55650794.431385145</v>
      </c>
      <c r="AH242" s="81">
        <v>56782784.316982925</v>
      </c>
      <c r="AI242" s="81">
        <v>0</v>
      </c>
      <c r="AJ242" s="81">
        <v>0</v>
      </c>
      <c r="AK242" s="81">
        <v>3895518.3984721671</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1713</v>
      </c>
      <c r="B243" s="80">
        <v>235</v>
      </c>
      <c r="C243" s="80">
        <v>16</v>
      </c>
      <c r="D243" s="80">
        <v>55</v>
      </c>
      <c r="E243" s="80">
        <v>2021</v>
      </c>
      <c r="F243" s="80" t="s">
        <v>75</v>
      </c>
      <c r="G243" s="182" t="s">
        <v>1711</v>
      </c>
      <c r="H243" s="80" t="s">
        <v>1712</v>
      </c>
      <c r="I243" s="173"/>
      <c r="J243" s="83"/>
      <c r="K243" s="81"/>
      <c r="L243" s="81"/>
      <c r="M243" s="81"/>
      <c r="N243" s="81"/>
      <c r="O243" s="81"/>
      <c r="P243" s="81"/>
      <c r="Q243" s="81"/>
      <c r="R243" s="81"/>
      <c r="S243" s="81"/>
      <c r="T243" s="81"/>
      <c r="U243" s="81"/>
      <c r="V243" s="81"/>
      <c r="W243" s="81"/>
      <c r="X243" s="81"/>
      <c r="Y243" s="81"/>
      <c r="Z243" s="81"/>
      <c r="AA243" s="81"/>
      <c r="AB243" s="81"/>
      <c r="AC243" s="82"/>
      <c r="AD243" s="81">
        <v>14247231.413257949</v>
      </c>
      <c r="AE243" s="81">
        <v>311011.44474569795</v>
      </c>
      <c r="AF243" s="81">
        <v>329038.37703801779</v>
      </c>
      <c r="AG243" s="81">
        <v>8016516.8107188391</v>
      </c>
      <c r="AH243" s="81">
        <v>10297228.341311933</v>
      </c>
      <c r="AI243" s="81">
        <v>0</v>
      </c>
      <c r="AJ243" s="81">
        <v>0</v>
      </c>
      <c r="AK243" s="81">
        <v>877761.61777077813</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2372</v>
      </c>
      <c r="B244" s="80">
        <v>236</v>
      </c>
      <c r="C244" s="80">
        <v>16</v>
      </c>
      <c r="D244" s="80">
        <v>56</v>
      </c>
      <c r="E244" s="80">
        <v>2021</v>
      </c>
      <c r="F244" s="80" t="s">
        <v>75</v>
      </c>
      <c r="G244" s="182" t="s">
        <v>2370</v>
      </c>
      <c r="H244" s="80" t="s">
        <v>2371</v>
      </c>
      <c r="I244" s="173"/>
      <c r="J244" s="83"/>
      <c r="K244" s="81"/>
      <c r="L244" s="81"/>
      <c r="M244" s="81"/>
      <c r="N244" s="81"/>
      <c r="O244" s="81"/>
      <c r="P244" s="81"/>
      <c r="Q244" s="81"/>
      <c r="R244" s="81"/>
      <c r="S244" s="81"/>
      <c r="T244" s="81"/>
      <c r="U244" s="81"/>
      <c r="V244" s="81"/>
      <c r="W244" s="81"/>
      <c r="X244" s="81"/>
      <c r="Y244" s="81"/>
      <c r="Z244" s="81"/>
      <c r="AA244" s="81"/>
      <c r="AB244" s="81"/>
      <c r="AC244" s="82"/>
      <c r="AD244" s="81">
        <v>2406218.3927349332</v>
      </c>
      <c r="AE244" s="81">
        <v>335309.2138664556</v>
      </c>
      <c r="AF244" s="81">
        <v>1323008.4743403634</v>
      </c>
      <c r="AG244" s="81">
        <v>4937904.8926528646</v>
      </c>
      <c r="AH244" s="81">
        <v>7803874.308981685</v>
      </c>
      <c r="AI244" s="81">
        <v>0</v>
      </c>
      <c r="AJ244" s="81">
        <v>0</v>
      </c>
      <c r="AK244" s="81">
        <v>625734.95317979658</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1780</v>
      </c>
      <c r="B245" s="80">
        <v>237</v>
      </c>
      <c r="C245" s="80">
        <v>16</v>
      </c>
      <c r="D245" s="80">
        <v>57</v>
      </c>
      <c r="E245" s="80">
        <v>2021</v>
      </c>
      <c r="F245" s="80" t="s">
        <v>75</v>
      </c>
      <c r="G245" s="182" t="s">
        <v>1778</v>
      </c>
      <c r="H245" s="80" t="s">
        <v>1779</v>
      </c>
      <c r="I245" s="173"/>
      <c r="J245" s="83"/>
      <c r="K245" s="81"/>
      <c r="L245" s="81"/>
      <c r="M245" s="81"/>
      <c r="N245" s="81"/>
      <c r="O245" s="81"/>
      <c r="P245" s="81"/>
      <c r="Q245" s="81"/>
      <c r="R245" s="81"/>
      <c r="S245" s="81"/>
      <c r="T245" s="81"/>
      <c r="U245" s="81"/>
      <c r="V245" s="81"/>
      <c r="W245" s="81"/>
      <c r="X245" s="81"/>
      <c r="Y245" s="81"/>
      <c r="Z245" s="81"/>
      <c r="AA245" s="81"/>
      <c r="AB245" s="81"/>
      <c r="AC245" s="82"/>
      <c r="AD245" s="81">
        <v>82666810.768430948</v>
      </c>
      <c r="AE245" s="81">
        <v>1809373.8738590863</v>
      </c>
      <c r="AF245" s="81">
        <v>10488098.268086817</v>
      </c>
      <c r="AG245" s="81">
        <v>86982575.680673644</v>
      </c>
      <c r="AH245" s="81">
        <v>80883664.666594401</v>
      </c>
      <c r="AI245" s="81">
        <v>0</v>
      </c>
      <c r="AJ245" s="81">
        <v>0</v>
      </c>
      <c r="AK245" s="81">
        <v>5706960.0502198478</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1680</v>
      </c>
      <c r="B246" s="80">
        <v>238</v>
      </c>
      <c r="C246" s="80">
        <v>16</v>
      </c>
      <c r="D246" s="80">
        <v>58</v>
      </c>
      <c r="E246" s="80">
        <v>2021</v>
      </c>
      <c r="F246" s="80" t="s">
        <v>75</v>
      </c>
      <c r="G246" s="182" t="s">
        <v>1678</v>
      </c>
      <c r="H246" s="80" t="s">
        <v>1679</v>
      </c>
      <c r="I246" s="173"/>
      <c r="J246" s="83"/>
      <c r="K246" s="81"/>
      <c r="L246" s="81"/>
      <c r="M246" s="81"/>
      <c r="N246" s="81"/>
      <c r="O246" s="81"/>
      <c r="P246" s="81"/>
      <c r="Q246" s="81"/>
      <c r="R246" s="81"/>
      <c r="S246" s="81"/>
      <c r="T246" s="81"/>
      <c r="U246" s="81"/>
      <c r="V246" s="81"/>
      <c r="W246" s="81"/>
      <c r="X246" s="81"/>
      <c r="Y246" s="81"/>
      <c r="Z246" s="81"/>
      <c r="AA246" s="81"/>
      <c r="AB246" s="81"/>
      <c r="AC246" s="82"/>
      <c r="AD246" s="81">
        <v>369360768.73580146</v>
      </c>
      <c r="AE246" s="81">
        <v>23275642.966411114</v>
      </c>
      <c r="AF246" s="81">
        <v>13799046.937031873</v>
      </c>
      <c r="AG246" s="81">
        <v>1085187123.1276362</v>
      </c>
      <c r="AH246" s="81">
        <v>755523278.90600693</v>
      </c>
      <c r="AI246" s="81">
        <v>0</v>
      </c>
      <c r="AJ246" s="81">
        <v>0</v>
      </c>
      <c r="AK246" s="81">
        <v>48784355.167657763</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2497</v>
      </c>
      <c r="B247" s="80">
        <v>239</v>
      </c>
      <c r="C247" s="80">
        <v>16</v>
      </c>
      <c r="D247" s="80">
        <v>59</v>
      </c>
      <c r="E247" s="80">
        <v>2021</v>
      </c>
      <c r="F247" s="80" t="s">
        <v>75</v>
      </c>
      <c r="G247" s="182" t="s">
        <v>2495</v>
      </c>
      <c r="H247" s="80" t="s">
        <v>2496</v>
      </c>
      <c r="I247" s="173"/>
      <c r="J247" s="83"/>
      <c r="K247" s="81"/>
      <c r="L247" s="81"/>
      <c r="M247" s="81"/>
      <c r="N247" s="81"/>
      <c r="O247" s="81"/>
      <c r="P247" s="81"/>
      <c r="Q247" s="81"/>
      <c r="R247" s="81"/>
      <c r="S247" s="81"/>
      <c r="T247" s="81"/>
      <c r="U247" s="81"/>
      <c r="V247" s="81"/>
      <c r="W247" s="81"/>
      <c r="X247" s="81"/>
      <c r="Y247" s="81"/>
      <c r="Z247" s="81"/>
      <c r="AA247" s="81"/>
      <c r="AB247" s="81"/>
      <c r="AC247" s="82"/>
      <c r="AD247" s="81">
        <v>3873633.8681178042</v>
      </c>
      <c r="AE247" s="81">
        <v>338548.91641588992</v>
      </c>
      <c r="AF247" s="81">
        <v>706061.51739407994</v>
      </c>
      <c r="AG247" s="81">
        <v>9640029.879108116</v>
      </c>
      <c r="AH247" s="81">
        <v>12184590.948344847</v>
      </c>
      <c r="AI247" s="81">
        <v>0</v>
      </c>
      <c r="AJ247" s="81">
        <v>0</v>
      </c>
      <c r="AK247" s="81">
        <v>763299.50760237395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2360</v>
      </c>
      <c r="B248" s="80">
        <v>240</v>
      </c>
      <c r="C248" s="80">
        <v>16</v>
      </c>
      <c r="D248" s="80">
        <v>60</v>
      </c>
      <c r="E248" s="80">
        <v>2021</v>
      </c>
      <c r="F248" s="80" t="s">
        <v>75</v>
      </c>
      <c r="G248" s="182" t="s">
        <v>2358</v>
      </c>
      <c r="H248" s="80" t="s">
        <v>2359</v>
      </c>
      <c r="I248" s="173"/>
      <c r="J248" s="83"/>
      <c r="K248" s="81"/>
      <c r="L248" s="81"/>
      <c r="M248" s="81"/>
      <c r="N248" s="81"/>
      <c r="O248" s="81"/>
      <c r="P248" s="81"/>
      <c r="Q248" s="81"/>
      <c r="R248" s="81"/>
      <c r="S248" s="81"/>
      <c r="T248" s="81"/>
      <c r="U248" s="81"/>
      <c r="V248" s="81"/>
      <c r="W248" s="81"/>
      <c r="X248" s="81"/>
      <c r="Y248" s="81"/>
      <c r="Z248" s="81"/>
      <c r="AA248" s="81"/>
      <c r="AB248" s="81"/>
      <c r="AC248" s="82"/>
      <c r="AD248" s="81">
        <v>4640001.9956444232</v>
      </c>
      <c r="AE248" s="81">
        <v>311011.44474569795</v>
      </c>
      <c r="AF248" s="81">
        <v>493557.56555702671</v>
      </c>
      <c r="AG248" s="81">
        <v>7962624.2607308133</v>
      </c>
      <c r="AH248" s="81">
        <v>7933399.1937780613</v>
      </c>
      <c r="AI248" s="81">
        <v>0</v>
      </c>
      <c r="AJ248" s="81">
        <v>0</v>
      </c>
      <c r="AK248" s="81">
        <v>521117.63459697756</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2440</v>
      </c>
      <c r="B249" s="80">
        <v>241</v>
      </c>
      <c r="C249" s="80">
        <v>16</v>
      </c>
      <c r="D249" s="80">
        <v>61</v>
      </c>
      <c r="E249" s="80">
        <v>2021</v>
      </c>
      <c r="F249" s="80" t="s">
        <v>75</v>
      </c>
      <c r="G249" s="182" t="s">
        <v>2438</v>
      </c>
      <c r="H249" s="80" t="s">
        <v>2439</v>
      </c>
      <c r="I249" s="173"/>
      <c r="J249" s="83"/>
      <c r="K249" s="81"/>
      <c r="L249" s="81"/>
      <c r="M249" s="81"/>
      <c r="N249" s="81"/>
      <c r="O249" s="81"/>
      <c r="P249" s="81"/>
      <c r="Q249" s="81"/>
      <c r="R249" s="81"/>
      <c r="S249" s="81"/>
      <c r="T249" s="81"/>
      <c r="U249" s="81"/>
      <c r="V249" s="81"/>
      <c r="W249" s="81"/>
      <c r="X249" s="81"/>
      <c r="Y249" s="81"/>
      <c r="Z249" s="81"/>
      <c r="AA249" s="81"/>
      <c r="AB249" s="81"/>
      <c r="AC249" s="82"/>
      <c r="AD249" s="81">
        <v>609073.27637950948</v>
      </c>
      <c r="AE249" s="81">
        <v>58314.645889818363</v>
      </c>
      <c r="AF249" s="81">
        <v>294763.54609655758</v>
      </c>
      <c r="AG249" s="81">
        <v>1603303.3621437675</v>
      </c>
      <c r="AH249" s="81">
        <v>1878110.8295474595</v>
      </c>
      <c r="AI249" s="81">
        <v>0</v>
      </c>
      <c r="AJ249" s="81">
        <v>0</v>
      </c>
      <c r="AK249" s="81">
        <v>115906.01293428997</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1932</v>
      </c>
      <c r="B250" s="80">
        <v>242</v>
      </c>
      <c r="C250" s="80">
        <v>16</v>
      </c>
      <c r="D250" s="80">
        <v>62</v>
      </c>
      <c r="E250" s="80">
        <v>2021</v>
      </c>
      <c r="F250" s="80" t="s">
        <v>75</v>
      </c>
      <c r="G250" s="182" t="s">
        <v>1914</v>
      </c>
      <c r="H250" s="80" t="s">
        <v>1915</v>
      </c>
      <c r="I250" s="173"/>
      <c r="J250" s="83"/>
      <c r="K250" s="81"/>
      <c r="L250" s="81"/>
      <c r="M250" s="81"/>
      <c r="N250" s="81"/>
      <c r="O250" s="81"/>
      <c r="P250" s="81"/>
      <c r="Q250" s="81"/>
      <c r="R250" s="81"/>
      <c r="S250" s="81"/>
      <c r="T250" s="81"/>
      <c r="U250" s="81"/>
      <c r="V250" s="81"/>
      <c r="W250" s="81"/>
      <c r="X250" s="81"/>
      <c r="Y250" s="81"/>
      <c r="Z250" s="81"/>
      <c r="AA250" s="81"/>
      <c r="AB250" s="81"/>
      <c r="AC250" s="82"/>
      <c r="AD250" s="81">
        <v>116509.34077371372</v>
      </c>
      <c r="AE250" s="81">
        <v>189522.59914190965</v>
      </c>
      <c r="AF250" s="81">
        <v>377023.14035606204</v>
      </c>
      <c r="AG250" s="81">
        <v>11250069.810000386</v>
      </c>
      <c r="AH250" s="81">
        <v>6194065.0265124338</v>
      </c>
      <c r="AI250" s="81">
        <v>0</v>
      </c>
      <c r="AJ250" s="81">
        <v>0</v>
      </c>
      <c r="AK250" s="81">
        <v>453385.46848815132</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2480</v>
      </c>
      <c r="B251" s="80">
        <v>243</v>
      </c>
      <c r="C251" s="80">
        <v>16</v>
      </c>
      <c r="D251" s="80">
        <v>63</v>
      </c>
      <c r="E251" s="80">
        <v>2021</v>
      </c>
      <c r="F251" s="80" t="s">
        <v>75</v>
      </c>
      <c r="G251" s="182" t="s">
        <v>2478</v>
      </c>
      <c r="H251" s="80" t="s">
        <v>2479</v>
      </c>
      <c r="I251" s="173"/>
      <c r="J251" s="83"/>
      <c r="K251" s="81"/>
      <c r="L251" s="81"/>
      <c r="M251" s="81"/>
      <c r="N251" s="81"/>
      <c r="O251" s="81"/>
      <c r="P251" s="81"/>
      <c r="Q251" s="81"/>
      <c r="R251" s="81"/>
      <c r="S251" s="81"/>
      <c r="T251" s="81"/>
      <c r="U251" s="81"/>
      <c r="V251" s="81"/>
      <c r="W251" s="81"/>
      <c r="X251" s="81"/>
      <c r="Y251" s="81"/>
      <c r="Z251" s="81"/>
      <c r="AA251" s="81"/>
      <c r="AB251" s="81"/>
      <c r="AC251" s="82"/>
      <c r="AD251" s="81">
        <v>1585723.0233013213</v>
      </c>
      <c r="AE251" s="81">
        <v>492434.78751402174</v>
      </c>
      <c r="AF251" s="81">
        <v>479847.63318044262</v>
      </c>
      <c r="AG251" s="81">
        <v>32497207.642779559</v>
      </c>
      <c r="AH251" s="81">
        <v>18475799.638454564</v>
      </c>
      <c r="AI251" s="81">
        <v>0</v>
      </c>
      <c r="AJ251" s="81">
        <v>0</v>
      </c>
      <c r="AK251" s="81">
        <v>1117449.4769078263</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1756</v>
      </c>
      <c r="B252" s="80">
        <v>244</v>
      </c>
      <c r="C252" s="80">
        <v>16</v>
      </c>
      <c r="D252" s="80">
        <v>64</v>
      </c>
      <c r="E252" s="80">
        <v>2021</v>
      </c>
      <c r="F252" s="80" t="s">
        <v>75</v>
      </c>
      <c r="G252" s="182" t="s">
        <v>1754</v>
      </c>
      <c r="H252" s="80" t="s">
        <v>1755</v>
      </c>
      <c r="I252" s="173"/>
      <c r="J252" s="83"/>
      <c r="K252" s="81"/>
      <c r="L252" s="81"/>
      <c r="M252" s="81"/>
      <c r="N252" s="81"/>
      <c r="O252" s="81"/>
      <c r="P252" s="81"/>
      <c r="Q252" s="81"/>
      <c r="R252" s="81"/>
      <c r="S252" s="81"/>
      <c r="T252" s="81"/>
      <c r="U252" s="81"/>
      <c r="V252" s="81"/>
      <c r="W252" s="81"/>
      <c r="X252" s="81"/>
      <c r="Y252" s="81"/>
      <c r="Z252" s="81"/>
      <c r="AA252" s="81"/>
      <c r="AB252" s="81"/>
      <c r="AC252" s="82"/>
      <c r="AD252" s="81">
        <v>2881470.0588835198</v>
      </c>
      <c r="AE252" s="81">
        <v>450318.65437137516</v>
      </c>
      <c r="AF252" s="81">
        <v>754046.28071212408</v>
      </c>
      <c r="AG252" s="81">
        <v>10913241.372575225</v>
      </c>
      <c r="AH252" s="81">
        <v>15714144.05904611</v>
      </c>
      <c r="AI252" s="81">
        <v>0</v>
      </c>
      <c r="AJ252" s="81">
        <v>0</v>
      </c>
      <c r="AK252" s="81">
        <v>1055492.9218625433</v>
      </c>
      <c r="AL252" s="81">
        <v>0</v>
      </c>
      <c r="AM252" s="81">
        <v>0</v>
      </c>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2456</v>
      </c>
      <c r="B253" s="80">
        <v>245</v>
      </c>
      <c r="C253" s="80">
        <v>16</v>
      </c>
      <c r="D253" s="80">
        <v>65</v>
      </c>
      <c r="E253" s="80">
        <v>2021</v>
      </c>
      <c r="F253" s="80" t="s">
        <v>75</v>
      </c>
      <c r="G253" s="182" t="s">
        <v>2454</v>
      </c>
      <c r="H253" s="80" t="s">
        <v>2455</v>
      </c>
      <c r="I253" s="173"/>
      <c r="J253" s="83"/>
      <c r="K253" s="81"/>
      <c r="L253" s="81"/>
      <c r="M253" s="81"/>
      <c r="N253" s="81"/>
      <c r="O253" s="81"/>
      <c r="P253" s="81"/>
      <c r="Q253" s="81"/>
      <c r="R253" s="81"/>
      <c r="S253" s="81"/>
      <c r="T253" s="81"/>
      <c r="U253" s="81"/>
      <c r="V253" s="81"/>
      <c r="W253" s="81"/>
      <c r="X253" s="81"/>
      <c r="Y253" s="81"/>
      <c r="Z253" s="81"/>
      <c r="AA253" s="81"/>
      <c r="AB253" s="81"/>
      <c r="AC253" s="82"/>
      <c r="AD253" s="81">
        <v>0</v>
      </c>
      <c r="AE253" s="81">
        <v>21058.066571323299</v>
      </c>
      <c r="AF253" s="81">
        <v>41129.797129752224</v>
      </c>
      <c r="AG253" s="81">
        <v>1354050.3184491484</v>
      </c>
      <c r="AH253" s="81">
        <v>920551.85980281886</v>
      </c>
      <c r="AI253" s="81">
        <v>0</v>
      </c>
      <c r="AJ253" s="81">
        <v>0</v>
      </c>
      <c r="AK253" s="81">
        <v>51061.65235723534</v>
      </c>
      <c r="AL253" s="81">
        <v>0</v>
      </c>
      <c r="AM253" s="81">
        <v>0</v>
      </c>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2368</v>
      </c>
      <c r="B254" s="80">
        <v>246</v>
      </c>
      <c r="C254" s="80">
        <v>16</v>
      </c>
      <c r="D254" s="80">
        <v>66</v>
      </c>
      <c r="E254" s="80">
        <v>2021</v>
      </c>
      <c r="F254" s="80" t="s">
        <v>75</v>
      </c>
      <c r="G254" s="182" t="s">
        <v>2366</v>
      </c>
      <c r="H254" s="80" t="s">
        <v>2367</v>
      </c>
      <c r="I254" s="173"/>
      <c r="J254" s="83"/>
      <c r="K254" s="81"/>
      <c r="L254" s="81"/>
      <c r="M254" s="81"/>
      <c r="N254" s="81"/>
      <c r="O254" s="81"/>
      <c r="P254" s="81"/>
      <c r="Q254" s="81"/>
      <c r="R254" s="81"/>
      <c r="S254" s="81"/>
      <c r="T254" s="81"/>
      <c r="U254" s="81"/>
      <c r="V254" s="81"/>
      <c r="W254" s="81"/>
      <c r="X254" s="81"/>
      <c r="Y254" s="81"/>
      <c r="Z254" s="81"/>
      <c r="AA254" s="81"/>
      <c r="AB254" s="81"/>
      <c r="AC254" s="82"/>
      <c r="AD254" s="81">
        <v>29169840.465668436</v>
      </c>
      <c r="AE254" s="81">
        <v>568567.79742572911</v>
      </c>
      <c r="AF254" s="81">
        <v>2707711.6443753545</v>
      </c>
      <c r="AG254" s="81">
        <v>30072042.8933184</v>
      </c>
      <c r="AH254" s="81">
        <v>28347446.215435546</v>
      </c>
      <c r="AI254" s="81">
        <v>0</v>
      </c>
      <c r="AJ254" s="81">
        <v>0</v>
      </c>
      <c r="AK254" s="81">
        <v>1880486.4567345846</v>
      </c>
      <c r="AL254" s="81">
        <v>0</v>
      </c>
      <c r="AM254" s="81">
        <v>0</v>
      </c>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2516</v>
      </c>
      <c r="B255" s="80">
        <v>247</v>
      </c>
      <c r="C255" s="80">
        <v>16</v>
      </c>
      <c r="D255" s="80">
        <v>67</v>
      </c>
      <c r="E255" s="80">
        <v>2021</v>
      </c>
      <c r="F255" s="80" t="s">
        <v>75</v>
      </c>
      <c r="G255" s="182" t="s">
        <v>2514</v>
      </c>
      <c r="H255" s="80" t="s">
        <v>2515</v>
      </c>
      <c r="I255" s="173"/>
      <c r="J255" s="83"/>
      <c r="K255" s="81"/>
      <c r="L255" s="81"/>
      <c r="M255" s="81"/>
      <c r="N255" s="81"/>
      <c r="O255" s="81"/>
      <c r="P255" s="81"/>
      <c r="Q255" s="81"/>
      <c r="R255" s="81"/>
      <c r="S255" s="81"/>
      <c r="T255" s="81"/>
      <c r="U255" s="81"/>
      <c r="V255" s="81"/>
      <c r="W255" s="81"/>
      <c r="X255" s="81"/>
      <c r="Y255" s="81"/>
      <c r="Z255" s="81"/>
      <c r="AA255" s="81"/>
      <c r="AB255" s="81"/>
      <c r="AC255" s="82"/>
      <c r="AD255" s="81">
        <v>24434467.114579197</v>
      </c>
      <c r="AE255" s="81">
        <v>958951.95463256864</v>
      </c>
      <c r="AF255" s="81">
        <v>891145.60447796492</v>
      </c>
      <c r="AG255" s="81">
        <v>19340688.87695276</v>
      </c>
      <c r="AH255" s="81">
        <v>21945216.195500366</v>
      </c>
      <c r="AI255" s="81">
        <v>0</v>
      </c>
      <c r="AJ255" s="81">
        <v>0</v>
      </c>
      <c r="AK255" s="81">
        <v>1685822.1111156128</v>
      </c>
      <c r="AL255" s="81">
        <v>0</v>
      </c>
      <c r="AM255" s="81">
        <v>0</v>
      </c>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1733</v>
      </c>
      <c r="B256" s="80">
        <v>248</v>
      </c>
      <c r="C256" s="80">
        <v>16</v>
      </c>
      <c r="D256" s="80">
        <v>68</v>
      </c>
      <c r="E256" s="80">
        <v>2021</v>
      </c>
      <c r="F256" s="80" t="s">
        <v>75</v>
      </c>
      <c r="G256" s="182" t="s">
        <v>1731</v>
      </c>
      <c r="H256" s="80" t="s">
        <v>1732</v>
      </c>
      <c r="I256" s="173"/>
      <c r="J256" s="83"/>
      <c r="K256" s="81"/>
      <c r="L256" s="81"/>
      <c r="M256" s="81"/>
      <c r="N256" s="81"/>
      <c r="O256" s="81"/>
      <c r="P256" s="81"/>
      <c r="Q256" s="81"/>
      <c r="R256" s="81"/>
      <c r="S256" s="81"/>
      <c r="T256" s="81"/>
      <c r="U256" s="81"/>
      <c r="V256" s="81"/>
      <c r="W256" s="81"/>
      <c r="X256" s="81"/>
      <c r="Y256" s="81"/>
      <c r="Z256" s="81"/>
      <c r="AA256" s="81"/>
      <c r="AB256" s="81"/>
      <c r="AC256" s="82"/>
      <c r="AD256" s="81">
        <v>4474422.1162767671</v>
      </c>
      <c r="AE256" s="81">
        <v>312631.29602041515</v>
      </c>
      <c r="AF256" s="81">
        <v>329038.37703801779</v>
      </c>
      <c r="AG256" s="81">
        <v>13190201.609569317</v>
      </c>
      <c r="AH256" s="81">
        <v>18286138.20000273</v>
      </c>
      <c r="AI256" s="81">
        <v>0</v>
      </c>
      <c r="AJ256" s="81">
        <v>0</v>
      </c>
      <c r="AK256" s="81">
        <v>1269321.7951014542</v>
      </c>
      <c r="AL256" s="81">
        <v>0</v>
      </c>
      <c r="AM256" s="81">
        <v>0</v>
      </c>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1639</v>
      </c>
      <c r="B257" s="80">
        <v>249</v>
      </c>
      <c r="C257" s="80">
        <v>16</v>
      </c>
      <c r="D257" s="80">
        <v>69</v>
      </c>
      <c r="E257" s="80">
        <v>2021</v>
      </c>
      <c r="F257" s="80" t="s">
        <v>75</v>
      </c>
      <c r="G257" s="182" t="s">
        <v>1637</v>
      </c>
      <c r="H257" s="80" t="s">
        <v>1638</v>
      </c>
      <c r="I257" s="173"/>
      <c r="J257" s="83"/>
      <c r="K257" s="81"/>
      <c r="L257" s="81"/>
      <c r="M257" s="81"/>
      <c r="N257" s="81"/>
      <c r="O257" s="81"/>
      <c r="P257" s="81"/>
      <c r="Q257" s="81"/>
      <c r="R257" s="81"/>
      <c r="S257" s="81"/>
      <c r="T257" s="81"/>
      <c r="U257" s="81"/>
      <c r="V257" s="81"/>
      <c r="W257" s="81"/>
      <c r="X257" s="81"/>
      <c r="Y257" s="81"/>
      <c r="Z257" s="81"/>
      <c r="AA257" s="81"/>
      <c r="AB257" s="81"/>
      <c r="AC257" s="82"/>
      <c r="AD257" s="81">
        <v>338516302.60970622</v>
      </c>
      <c r="AE257" s="81">
        <v>12629980.388969829</v>
      </c>
      <c r="AF257" s="81">
        <v>6203744.400404294</v>
      </c>
      <c r="AG257" s="81">
        <v>725589083.33253396</v>
      </c>
      <c r="AH257" s="81">
        <v>496399495.09337032</v>
      </c>
      <c r="AI257" s="81">
        <v>0</v>
      </c>
      <c r="AJ257" s="81">
        <v>0</v>
      </c>
      <c r="AK257" s="81">
        <v>31105340.966039442</v>
      </c>
      <c r="AL257" s="81">
        <v>0</v>
      </c>
      <c r="AM257" s="81">
        <v>0</v>
      </c>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2408</v>
      </c>
      <c r="B258" s="80">
        <v>250</v>
      </c>
      <c r="C258" s="80">
        <v>16</v>
      </c>
      <c r="D258" s="80">
        <v>70</v>
      </c>
      <c r="E258" s="80">
        <v>2021</v>
      </c>
      <c r="F258" s="80" t="s">
        <v>75</v>
      </c>
      <c r="G258" s="182" t="s">
        <v>2406</v>
      </c>
      <c r="H258" s="80" t="s">
        <v>2407</v>
      </c>
      <c r="I258" s="173"/>
      <c r="J258" s="83"/>
      <c r="K258" s="81"/>
      <c r="L258" s="81"/>
      <c r="M258" s="81"/>
      <c r="N258" s="81"/>
      <c r="O258" s="81"/>
      <c r="P258" s="81"/>
      <c r="Q258" s="81"/>
      <c r="R258" s="81"/>
      <c r="S258" s="81"/>
      <c r="T258" s="81"/>
      <c r="U258" s="81"/>
      <c r="V258" s="81"/>
      <c r="W258" s="81"/>
      <c r="X258" s="81"/>
      <c r="Y258" s="81"/>
      <c r="Z258" s="81"/>
      <c r="AA258" s="81"/>
      <c r="AB258" s="81"/>
      <c r="AC258" s="82"/>
      <c r="AD258" s="81">
        <v>0</v>
      </c>
      <c r="AE258" s="81">
        <v>74513.15863699012</v>
      </c>
      <c r="AF258" s="81">
        <v>41129.797129752224</v>
      </c>
      <c r="AG258" s="81">
        <v>1138480.118497045</v>
      </c>
      <c r="AH258" s="81">
        <v>1961376.8269165589</v>
      </c>
      <c r="AI258" s="81">
        <v>0</v>
      </c>
      <c r="AJ258" s="81">
        <v>0</v>
      </c>
      <c r="AK258" s="81">
        <v>127194.70728576105</v>
      </c>
      <c r="AL258" s="81">
        <v>0</v>
      </c>
      <c r="AM258" s="81">
        <v>0</v>
      </c>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1768</v>
      </c>
      <c r="B259" s="80">
        <v>251</v>
      </c>
      <c r="C259" s="80">
        <v>16</v>
      </c>
      <c r="D259" s="80">
        <v>71</v>
      </c>
      <c r="E259" s="80">
        <v>2021</v>
      </c>
      <c r="F259" s="80" t="s">
        <v>75</v>
      </c>
      <c r="G259" s="182" t="s">
        <v>1766</v>
      </c>
      <c r="H259" s="80" t="s">
        <v>1767</v>
      </c>
      <c r="I259" s="173"/>
      <c r="J259" s="83"/>
      <c r="K259" s="81"/>
      <c r="L259" s="81"/>
      <c r="M259" s="81"/>
      <c r="N259" s="81"/>
      <c r="O259" s="81"/>
      <c r="P259" s="81"/>
      <c r="Q259" s="81"/>
      <c r="R259" s="81"/>
      <c r="S259" s="81"/>
      <c r="T259" s="81"/>
      <c r="U259" s="81"/>
      <c r="V259" s="81"/>
      <c r="W259" s="81"/>
      <c r="X259" s="81"/>
      <c r="Y259" s="81"/>
      <c r="Z259" s="81"/>
      <c r="AA259" s="81"/>
      <c r="AB259" s="81"/>
      <c r="AC259" s="82"/>
      <c r="AD259" s="81">
        <v>5779154.1533304835</v>
      </c>
      <c r="AE259" s="81">
        <v>100430.77903246495</v>
      </c>
      <c r="AF259" s="81">
        <v>1823421.0060856822</v>
      </c>
      <c r="AG259" s="81">
        <v>7437171.8983475612</v>
      </c>
      <c r="AH259" s="81">
        <v>6096921.3629151518</v>
      </c>
      <c r="AI259" s="81">
        <v>0</v>
      </c>
      <c r="AJ259" s="81">
        <v>0</v>
      </c>
      <c r="AK259" s="81">
        <v>402323.81613091595</v>
      </c>
      <c r="AL259" s="81">
        <v>0</v>
      </c>
      <c r="AM259" s="81">
        <v>0</v>
      </c>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2524</v>
      </c>
      <c r="B260" s="80">
        <v>252</v>
      </c>
      <c r="C260" s="80">
        <v>16</v>
      </c>
      <c r="D260" s="80">
        <v>72</v>
      </c>
      <c r="E260" s="80">
        <v>2021</v>
      </c>
      <c r="F260" s="80" t="s">
        <v>75</v>
      </c>
      <c r="G260" s="182" t="s">
        <v>2522</v>
      </c>
      <c r="H260" s="80" t="s">
        <v>2523</v>
      </c>
      <c r="I260" s="173"/>
      <c r="J260" s="83"/>
      <c r="K260" s="81"/>
      <c r="L260" s="81"/>
      <c r="M260" s="81"/>
      <c r="N260" s="81"/>
      <c r="O260" s="81"/>
      <c r="P260" s="81"/>
      <c r="Q260" s="81"/>
      <c r="R260" s="81"/>
      <c r="S260" s="81"/>
      <c r="T260" s="81"/>
      <c r="U260" s="81"/>
      <c r="V260" s="81"/>
      <c r="W260" s="81"/>
      <c r="X260" s="81"/>
      <c r="Y260" s="81"/>
      <c r="Z260" s="81"/>
      <c r="AA260" s="81"/>
      <c r="AB260" s="81"/>
      <c r="AC260" s="82"/>
      <c r="AD260" s="81">
        <v>65998510.667863585</v>
      </c>
      <c r="AE260" s="81">
        <v>498914.19261289045</v>
      </c>
      <c r="AF260" s="81">
        <v>651221.78788774356</v>
      </c>
      <c r="AG260" s="81">
        <v>32369212.836557999</v>
      </c>
      <c r="AH260" s="81">
        <v>29971133.164132979</v>
      </c>
      <c r="AI260" s="81">
        <v>0</v>
      </c>
      <c r="AJ260" s="81">
        <v>0</v>
      </c>
      <c r="AK260" s="81">
        <v>2078301.1356609436</v>
      </c>
      <c r="AL260" s="81">
        <v>0</v>
      </c>
      <c r="AM260" s="81">
        <v>0</v>
      </c>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1764</v>
      </c>
      <c r="B261" s="80">
        <v>253</v>
      </c>
      <c r="C261" s="80">
        <v>16</v>
      </c>
      <c r="D261" s="80">
        <v>73</v>
      </c>
      <c r="E261" s="80">
        <v>2021</v>
      </c>
      <c r="F261" s="80" t="s">
        <v>75</v>
      </c>
      <c r="G261" s="182" t="s">
        <v>1762</v>
      </c>
      <c r="H261" s="80" t="s">
        <v>1763</v>
      </c>
      <c r="I261" s="173"/>
      <c r="J261" s="83"/>
      <c r="K261" s="81"/>
      <c r="L261" s="81"/>
      <c r="M261" s="81"/>
      <c r="N261" s="81"/>
      <c r="O261" s="81"/>
      <c r="P261" s="81"/>
      <c r="Q261" s="81"/>
      <c r="R261" s="81"/>
      <c r="S261" s="81"/>
      <c r="T261" s="81"/>
      <c r="U261" s="81"/>
      <c r="V261" s="81"/>
      <c r="W261" s="81"/>
      <c r="X261" s="81"/>
      <c r="Y261" s="81"/>
      <c r="Z261" s="81"/>
      <c r="AA261" s="81"/>
      <c r="AB261" s="81"/>
      <c r="AC261" s="82"/>
      <c r="AD261" s="81">
        <v>104051458.2230159</v>
      </c>
      <c r="AE261" s="81">
        <v>796966.82716085087</v>
      </c>
      <c r="AF261" s="81">
        <v>507267.49793361081</v>
      </c>
      <c r="AG261" s="81">
        <v>38809372.560127079</v>
      </c>
      <c r="AH261" s="81">
        <v>45967456.436485484</v>
      </c>
      <c r="AI261" s="81">
        <v>0</v>
      </c>
      <c r="AJ261" s="81">
        <v>0</v>
      </c>
      <c r="AK261" s="81">
        <v>3239724.0149843837</v>
      </c>
      <c r="AL261" s="81">
        <v>0</v>
      </c>
      <c r="AM261" s="81">
        <v>0</v>
      </c>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2476</v>
      </c>
      <c r="B262" s="80">
        <v>254</v>
      </c>
      <c r="C262" s="80">
        <v>16</v>
      </c>
      <c r="D262" s="80">
        <v>74</v>
      </c>
      <c r="E262" s="80">
        <v>2021</v>
      </c>
      <c r="F262" s="80" t="s">
        <v>75</v>
      </c>
      <c r="G262" s="182" t="s">
        <v>2474</v>
      </c>
      <c r="H262" s="80" t="s">
        <v>2475</v>
      </c>
      <c r="I262" s="173"/>
      <c r="J262" s="83"/>
      <c r="K262" s="81"/>
      <c r="L262" s="81"/>
      <c r="M262" s="81"/>
      <c r="N262" s="81"/>
      <c r="O262" s="81"/>
      <c r="P262" s="81"/>
      <c r="Q262" s="81"/>
      <c r="R262" s="81"/>
      <c r="S262" s="81"/>
      <c r="T262" s="81"/>
      <c r="U262" s="81"/>
      <c r="V262" s="81"/>
      <c r="W262" s="81"/>
      <c r="X262" s="81"/>
      <c r="Y262" s="81"/>
      <c r="Z262" s="81"/>
      <c r="AA262" s="81"/>
      <c r="AB262" s="81"/>
      <c r="AC262" s="82"/>
      <c r="AD262" s="81">
        <v>35560626.418295771</v>
      </c>
      <c r="AE262" s="81">
        <v>260796.05522946542</v>
      </c>
      <c r="AF262" s="81">
        <v>527832.39649848698</v>
      </c>
      <c r="AG262" s="81">
        <v>13102626.215838775</v>
      </c>
      <c r="AH262" s="81">
        <v>16213740.043260703</v>
      </c>
      <c r="AI262" s="81">
        <v>0</v>
      </c>
      <c r="AJ262" s="81">
        <v>0</v>
      </c>
      <c r="AK262" s="81">
        <v>1169298.7125919084</v>
      </c>
      <c r="AL262" s="81">
        <v>0</v>
      </c>
      <c r="AM262" s="81">
        <v>0</v>
      </c>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2520</v>
      </c>
      <c r="B263" s="80">
        <v>255</v>
      </c>
      <c r="C263" s="80">
        <v>16</v>
      </c>
      <c r="D263" s="80">
        <v>75</v>
      </c>
      <c r="E263" s="80">
        <v>2021</v>
      </c>
      <c r="F263" s="80" t="s">
        <v>75</v>
      </c>
      <c r="G263" s="182" t="s">
        <v>2518</v>
      </c>
      <c r="H263" s="80" t="s">
        <v>2519</v>
      </c>
      <c r="I263" s="173"/>
      <c r="J263" s="83"/>
      <c r="K263" s="81"/>
      <c r="L263" s="81"/>
      <c r="M263" s="81"/>
      <c r="N263" s="81"/>
      <c r="O263" s="81"/>
      <c r="P263" s="81"/>
      <c r="Q263" s="81"/>
      <c r="R263" s="81"/>
      <c r="S263" s="81"/>
      <c r="T263" s="81"/>
      <c r="U263" s="81"/>
      <c r="V263" s="81"/>
      <c r="W263" s="81"/>
      <c r="X263" s="81"/>
      <c r="Y263" s="81"/>
      <c r="Z263" s="81"/>
      <c r="AA263" s="81"/>
      <c r="AB263" s="81"/>
      <c r="AC263" s="82"/>
      <c r="AD263" s="81">
        <v>128776583.19580868</v>
      </c>
      <c r="AE263" s="81">
        <v>579906.75634874927</v>
      </c>
      <c r="AF263" s="81">
        <v>754046.28071212408</v>
      </c>
      <c r="AG263" s="81">
        <v>20182759.970515665</v>
      </c>
      <c r="AH263" s="81">
        <v>33889260.929223366</v>
      </c>
      <c r="AI263" s="81">
        <v>0</v>
      </c>
      <c r="AJ263" s="81">
        <v>0</v>
      </c>
      <c r="AK263" s="81">
        <v>2107047.9270908525</v>
      </c>
      <c r="AL263" s="81">
        <v>0</v>
      </c>
      <c r="AM263" s="81">
        <v>0</v>
      </c>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2436</v>
      </c>
      <c r="B264" s="80">
        <v>256</v>
      </c>
      <c r="C264" s="80">
        <v>16</v>
      </c>
      <c r="D264" s="80">
        <v>76</v>
      </c>
      <c r="E264" s="80">
        <v>2021</v>
      </c>
      <c r="F264" s="80" t="s">
        <v>75</v>
      </c>
      <c r="G264" s="182" t="s">
        <v>2434</v>
      </c>
      <c r="H264" s="80" t="s">
        <v>2435</v>
      </c>
      <c r="I264" s="173"/>
      <c r="J264" s="83"/>
      <c r="K264" s="81"/>
      <c r="L264" s="81"/>
      <c r="M264" s="81"/>
      <c r="N264" s="81"/>
      <c r="O264" s="81"/>
      <c r="P264" s="81"/>
      <c r="Q264" s="81"/>
      <c r="R264" s="81"/>
      <c r="S264" s="81"/>
      <c r="T264" s="81"/>
      <c r="U264" s="81"/>
      <c r="V264" s="81"/>
      <c r="W264" s="81"/>
      <c r="X264" s="81"/>
      <c r="Y264" s="81"/>
      <c r="Z264" s="81"/>
      <c r="AA264" s="81"/>
      <c r="AB264" s="81"/>
      <c r="AC264" s="82"/>
      <c r="AD264" s="81">
        <v>1093068.5739130722</v>
      </c>
      <c r="AE264" s="81">
        <v>103670.48158189931</v>
      </c>
      <c r="AF264" s="81">
        <v>157664.2223307169</v>
      </c>
      <c r="AG264" s="81">
        <v>2479057.2994491872</v>
      </c>
      <c r="AH264" s="81">
        <v>3154856.1225403138</v>
      </c>
      <c r="AI264" s="81">
        <v>0</v>
      </c>
      <c r="AJ264" s="81">
        <v>0</v>
      </c>
      <c r="AK264" s="81">
        <v>204509.13720455696</v>
      </c>
      <c r="AL264" s="81">
        <v>0</v>
      </c>
      <c r="AM264" s="81">
        <v>0</v>
      </c>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2484</v>
      </c>
      <c r="B265" s="80">
        <v>257</v>
      </c>
      <c r="C265" s="80">
        <v>16</v>
      </c>
      <c r="D265" s="80">
        <v>77</v>
      </c>
      <c r="E265" s="80">
        <v>2021</v>
      </c>
      <c r="F265" s="80" t="s">
        <v>75</v>
      </c>
      <c r="G265" s="182" t="s">
        <v>2482</v>
      </c>
      <c r="H265" s="80" t="s">
        <v>2483</v>
      </c>
      <c r="I265" s="173"/>
      <c r="J265" s="83"/>
      <c r="K265" s="81"/>
      <c r="L265" s="81"/>
      <c r="M265" s="81"/>
      <c r="N265" s="81"/>
      <c r="O265" s="81"/>
      <c r="P265" s="81"/>
      <c r="Q265" s="81"/>
      <c r="R265" s="81"/>
      <c r="S265" s="81"/>
      <c r="T265" s="81"/>
      <c r="U265" s="81"/>
      <c r="V265" s="81"/>
      <c r="W265" s="81"/>
      <c r="X265" s="81"/>
      <c r="Y265" s="81"/>
      <c r="Z265" s="81"/>
      <c r="AA265" s="81"/>
      <c r="AB265" s="81"/>
      <c r="AC265" s="82"/>
      <c r="AD265" s="81">
        <v>4117224.5594557612</v>
      </c>
      <c r="AE265" s="81">
        <v>382284.90083325375</v>
      </c>
      <c r="AF265" s="81">
        <v>274198.64753168152</v>
      </c>
      <c r="AG265" s="81">
        <v>19010597.008276105</v>
      </c>
      <c r="AH265" s="81">
        <v>14451276.432281436</v>
      </c>
      <c r="AI265" s="81">
        <v>0</v>
      </c>
      <c r="AJ265" s="81">
        <v>0</v>
      </c>
      <c r="AK265" s="81">
        <v>1127163.0046056036</v>
      </c>
      <c r="AL265" s="81">
        <v>0</v>
      </c>
      <c r="AM265" s="81">
        <v>0</v>
      </c>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1729</v>
      </c>
      <c r="B266" s="80">
        <v>258</v>
      </c>
      <c r="C266" s="80">
        <v>16</v>
      </c>
      <c r="D266" s="80">
        <v>78</v>
      </c>
      <c r="E266" s="80">
        <v>2021</v>
      </c>
      <c r="F266" s="80" t="s">
        <v>75</v>
      </c>
      <c r="G266" s="182" t="s">
        <v>1727</v>
      </c>
      <c r="H266" s="80" t="s">
        <v>1728</v>
      </c>
      <c r="I266" s="173"/>
      <c r="J266" s="83"/>
      <c r="K266" s="81"/>
      <c r="L266" s="81"/>
      <c r="M266" s="81"/>
      <c r="N266" s="81"/>
      <c r="O266" s="81"/>
      <c r="P266" s="81"/>
      <c r="Q266" s="81"/>
      <c r="R266" s="81"/>
      <c r="S266" s="81"/>
      <c r="T266" s="81"/>
      <c r="U266" s="81"/>
      <c r="V266" s="81"/>
      <c r="W266" s="81"/>
      <c r="X266" s="81"/>
      <c r="Y266" s="81"/>
      <c r="Z266" s="81"/>
      <c r="AA266" s="81"/>
      <c r="AB266" s="81"/>
      <c r="AC266" s="82"/>
      <c r="AD266" s="81">
        <v>1061310.3047763386</v>
      </c>
      <c r="AE266" s="81">
        <v>481095.82859100151</v>
      </c>
      <c r="AF266" s="81">
        <v>1323008.4743403634</v>
      </c>
      <c r="AG266" s="81">
        <v>26643129.400330257</v>
      </c>
      <c r="AH266" s="81">
        <v>22907401.05398773</v>
      </c>
      <c r="AI266" s="81">
        <v>0</v>
      </c>
      <c r="AJ266" s="81">
        <v>0</v>
      </c>
      <c r="AK266" s="81">
        <v>1533162.209595138</v>
      </c>
      <c r="AL266" s="81">
        <v>0</v>
      </c>
      <c r="AM266" s="81">
        <v>0</v>
      </c>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1838</v>
      </c>
      <c r="H6" s="87" t="s">
        <v>1839</v>
      </c>
      <c r="I6" s="87" t="s">
        <v>2559</v>
      </c>
      <c r="J6" s="87" t="s">
        <v>2560</v>
      </c>
      <c r="K6" s="87">
        <v>54</v>
      </c>
      <c r="L6" s="87">
        <v>23</v>
      </c>
      <c r="M6" s="18"/>
      <c r="N6" s="87">
        <v>1</v>
      </c>
      <c r="O6" s="87" t="s">
        <v>1696</v>
      </c>
      <c r="P6" s="87" t="s">
        <v>1697</v>
      </c>
      <c r="Q6" s="87" t="s">
        <v>1247</v>
      </c>
      <c r="R6" s="18"/>
      <c r="S6" s="87">
        <v>1</v>
      </c>
      <c r="T6" s="87" t="s">
        <v>1838</v>
      </c>
      <c r="U6" s="87" t="s">
        <v>1839</v>
      </c>
      <c r="V6" s="87" t="s">
        <v>1247</v>
      </c>
      <c r="W6" s="18"/>
      <c r="X6" s="87">
        <v>1</v>
      </c>
      <c r="Y6" s="769" t="s">
        <v>1696</v>
      </c>
      <c r="Z6" s="87" t="s">
        <v>1697</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1800</v>
      </c>
      <c r="P7" s="87" t="s">
        <v>1801</v>
      </c>
      <c r="Q7" s="87" t="s">
        <v>1247</v>
      </c>
      <c r="R7" s="18"/>
      <c r="S7" s="87">
        <v>2</v>
      </c>
      <c r="T7" s="86" t="s">
        <v>570</v>
      </c>
      <c r="U7" s="87" t="s">
        <v>1592</v>
      </c>
      <c r="V7" s="87" t="s">
        <v>1592</v>
      </c>
      <c r="W7" s="18"/>
      <c r="X7" s="87">
        <v>2</v>
      </c>
      <c r="Y7" s="769" t="s">
        <v>1800</v>
      </c>
      <c r="Z7" s="87" t="s">
        <v>1801</v>
      </c>
      <c r="AA7" s="87" t="s">
        <v>1247</v>
      </c>
      <c r="AB7" s="18"/>
      <c r="AC7" s="87">
        <v>2</v>
      </c>
      <c r="AD7" s="87" t="s">
        <v>2386</v>
      </c>
      <c r="AE7" s="87" t="s">
        <v>2387</v>
      </c>
      <c r="AF7" s="87" t="s">
        <v>1247</v>
      </c>
    </row>
    <row r="8" spans="1:32" ht="12">
      <c r="A8" s="18"/>
      <c r="B8" s="18"/>
      <c r="C8" s="18"/>
      <c r="D8" s="18"/>
      <c r="F8" s="18"/>
      <c r="G8" s="18"/>
      <c r="H8" s="18"/>
      <c r="I8" s="18"/>
      <c r="J8" s="18"/>
      <c r="K8" s="18"/>
      <c r="L8" s="18"/>
      <c r="M8" s="18"/>
      <c r="N8" s="87">
        <v>3</v>
      </c>
      <c r="O8" s="87" t="s">
        <v>1669</v>
      </c>
      <c r="P8" s="87" t="s">
        <v>1670</v>
      </c>
      <c r="Q8" s="87" t="s">
        <v>1247</v>
      </c>
      <c r="R8" s="18"/>
      <c r="S8" s="18"/>
      <c r="T8" s="18"/>
      <c r="U8" s="18"/>
      <c r="V8" s="18"/>
      <c r="W8" s="18"/>
      <c r="X8" s="87">
        <v>3</v>
      </c>
      <c r="Y8" s="769" t="s">
        <v>1669</v>
      </c>
      <c r="Z8" s="87" t="s">
        <v>1670</v>
      </c>
      <c r="AA8" s="87" t="s">
        <v>1247</v>
      </c>
      <c r="AB8" s="18"/>
      <c r="AC8" s="87">
        <v>3</v>
      </c>
      <c r="AD8" s="87" t="s">
        <v>2354</v>
      </c>
      <c r="AE8" s="87" t="s">
        <v>2355</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1838</v>
      </c>
      <c r="P9" s="87" t="s">
        <v>1839</v>
      </c>
      <c r="Q9" s="87" t="s">
        <v>1247</v>
      </c>
      <c r="R9" s="18"/>
      <c r="S9" s="18"/>
      <c r="T9" s="18"/>
      <c r="U9" s="18"/>
      <c r="V9" s="18"/>
      <c r="W9" s="18"/>
      <c r="X9" s="87">
        <v>4</v>
      </c>
      <c r="Y9" s="769" t="s">
        <v>1838</v>
      </c>
      <c r="Z9" s="87" t="s">
        <v>1839</v>
      </c>
      <c r="AA9" s="87" t="s">
        <v>1247</v>
      </c>
      <c r="AB9" s="18"/>
      <c r="AC9" s="87">
        <v>4</v>
      </c>
      <c r="AD9" s="87" t="s">
        <v>2378</v>
      </c>
      <c r="AE9" s="87" t="s">
        <v>2379</v>
      </c>
      <c r="AF9" s="87" t="s">
        <v>1247</v>
      </c>
    </row>
    <row r="10" spans="1:32" ht="12">
      <c r="A10" s="18"/>
      <c r="B10" s="18"/>
      <c r="C10" s="18"/>
      <c r="D10" s="18"/>
      <c r="F10" s="85" t="s">
        <v>1247</v>
      </c>
      <c r="G10" s="86" t="s">
        <v>1838</v>
      </c>
      <c r="H10" s="87" t="s">
        <v>1839</v>
      </c>
      <c r="I10" s="87" t="s">
        <v>2559</v>
      </c>
      <c r="J10" s="87" t="s">
        <v>2560</v>
      </c>
      <c r="K10" s="85">
        <v>54</v>
      </c>
      <c r="L10" s="85">
        <v>23</v>
      </c>
      <c r="M10" s="18"/>
      <c r="N10" s="87">
        <v>5</v>
      </c>
      <c r="O10" s="87" t="s">
        <v>1689</v>
      </c>
      <c r="P10" s="87" t="s">
        <v>1690</v>
      </c>
      <c r="Q10" s="87" t="s">
        <v>1247</v>
      </c>
      <c r="R10" s="18"/>
      <c r="S10" s="18"/>
      <c r="T10" s="18"/>
      <c r="U10" s="18"/>
      <c r="V10" s="18"/>
      <c r="W10" s="18"/>
      <c r="X10" s="87">
        <v>5</v>
      </c>
      <c r="Y10" s="769" t="s">
        <v>1689</v>
      </c>
      <c r="Z10" s="87" t="s">
        <v>1690</v>
      </c>
      <c r="AA10" s="87" t="s">
        <v>1247</v>
      </c>
      <c r="AB10" s="18"/>
      <c r="AC10" s="87">
        <v>5</v>
      </c>
      <c r="AD10" s="87" t="s">
        <v>2487</v>
      </c>
      <c r="AE10" s="87" t="s">
        <v>2488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1876</v>
      </c>
      <c r="P11" s="87" t="s">
        <v>1877</v>
      </c>
      <c r="Q11" s="87" t="s">
        <v>1247</v>
      </c>
      <c r="R11" s="18"/>
      <c r="S11" s="18"/>
      <c r="T11" s="18"/>
      <c r="U11" s="18"/>
      <c r="V11" s="18"/>
      <c r="W11" s="18"/>
      <c r="X11" s="87">
        <v>6</v>
      </c>
      <c r="Y11" s="769" t="s">
        <v>1876</v>
      </c>
      <c r="Z11" s="87" t="s">
        <v>1877</v>
      </c>
      <c r="AA11" s="87" t="s">
        <v>1247</v>
      </c>
      <c r="AB11" s="18"/>
      <c r="AC11" s="87">
        <v>6</v>
      </c>
      <c r="AD11" s="87" t="s">
        <v>2538</v>
      </c>
      <c r="AE11" s="87" t="s">
        <v>2539</v>
      </c>
      <c r="AF11" s="87" t="s">
        <v>1247</v>
      </c>
    </row>
    <row r="12" spans="1:32" ht="12">
      <c r="A12" s="18"/>
      <c r="B12" s="18"/>
      <c r="C12" s="18"/>
      <c r="D12" s="18"/>
      <c r="F12" s="85" t="s">
        <v>1636</v>
      </c>
      <c r="G12" s="86" t="s">
        <v>1838</v>
      </c>
      <c r="H12" s="87"/>
      <c r="I12" s="87" t="s">
        <v>1838</v>
      </c>
      <c r="J12" s="87"/>
      <c r="K12" s="85" t="s">
        <v>1244</v>
      </c>
      <c r="L12" s="85"/>
      <c r="M12" s="18"/>
      <c r="N12" s="87">
        <v>7</v>
      </c>
      <c r="O12" s="87" t="s">
        <v>1663</v>
      </c>
      <c r="P12" s="87" t="s">
        <v>1664</v>
      </c>
      <c r="Q12" s="87" t="s">
        <v>1247</v>
      </c>
      <c r="R12" s="18"/>
      <c r="S12" s="18"/>
      <c r="T12" s="18"/>
      <c r="U12" s="18"/>
      <c r="V12" s="18"/>
      <c r="W12" s="18"/>
      <c r="X12" s="87">
        <v>7</v>
      </c>
      <c r="Y12" s="769" t="s">
        <v>1663</v>
      </c>
      <c r="Z12" s="87" t="s">
        <v>1664</v>
      </c>
      <c r="AA12" s="87" t="s">
        <v>1247</v>
      </c>
      <c r="AB12" s="18"/>
      <c r="AC12" s="87">
        <v>7</v>
      </c>
      <c r="AD12" s="87" t="s">
        <v>2390</v>
      </c>
      <c r="AE12" s="87" t="s">
        <v>2391</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1914</v>
      </c>
      <c r="P13" s="87" t="s">
        <v>1915</v>
      </c>
      <c r="Q13" s="87" t="s">
        <v>1247</v>
      </c>
      <c r="R13" s="18"/>
      <c r="S13" s="18"/>
      <c r="T13" s="18"/>
      <c r="U13" s="18"/>
      <c r="V13" s="18"/>
      <c r="W13" s="18"/>
      <c r="X13" s="87">
        <v>8</v>
      </c>
      <c r="Y13" s="769" t="s">
        <v>1914</v>
      </c>
      <c r="Z13" s="87" t="s">
        <v>1915</v>
      </c>
      <c r="AA13" s="87" t="s">
        <v>1247</v>
      </c>
      <c r="AB13" s="18"/>
      <c r="AC13" s="87">
        <v>8</v>
      </c>
      <c r="AD13" s="87" t="s">
        <v>1738</v>
      </c>
      <c r="AE13" s="87" t="s">
        <v>1739</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1935</v>
      </c>
      <c r="P14" s="87" t="s">
        <v>1936</v>
      </c>
      <c r="Q14" s="87" t="s">
        <v>1247</v>
      </c>
      <c r="R14" s="18"/>
      <c r="S14" s="18"/>
      <c r="T14" s="18"/>
      <c r="U14" s="18"/>
      <c r="V14" s="18"/>
      <c r="W14" s="18"/>
      <c r="X14" s="87">
        <v>9</v>
      </c>
      <c r="Y14" s="769" t="s">
        <v>1935</v>
      </c>
      <c r="Z14" s="87" t="s">
        <v>1936</v>
      </c>
      <c r="AA14" s="87" t="s">
        <v>1247</v>
      </c>
      <c r="AB14" s="18"/>
      <c r="AC14" s="87">
        <v>9</v>
      </c>
      <c r="AD14" s="87" t="s">
        <v>2534</v>
      </c>
      <c r="AE14" s="87" t="s">
        <v>2535</v>
      </c>
      <c r="AF14" s="87" t="s">
        <v>1247</v>
      </c>
    </row>
    <row r="15" spans="1:32" ht="12">
      <c r="A15" s="18"/>
      <c r="B15" s="18"/>
      <c r="C15" s="18"/>
      <c r="D15" s="18"/>
      <c r="E15" s="18"/>
      <c r="F15" s="18"/>
      <c r="G15" s="18"/>
      <c r="H15" s="18"/>
      <c r="I15" s="18"/>
      <c r="J15" s="18"/>
      <c r="K15" s="18"/>
      <c r="L15" s="18"/>
      <c r="M15" s="18"/>
      <c r="N15" s="87">
        <v>10</v>
      </c>
      <c r="O15" s="87" t="s">
        <v>1956</v>
      </c>
      <c r="P15" s="87" t="s">
        <v>1957</v>
      </c>
      <c r="Q15" s="87" t="s">
        <v>1247</v>
      </c>
      <c r="R15" s="18"/>
      <c r="S15" s="18"/>
      <c r="T15" s="18"/>
      <c r="U15" s="18"/>
      <c r="V15" s="18"/>
      <c r="W15" s="18"/>
      <c r="X15" s="87">
        <v>10</v>
      </c>
      <c r="Y15" s="769" t="s">
        <v>1956</v>
      </c>
      <c r="Z15" s="87" t="s">
        <v>1957</v>
      </c>
      <c r="AA15" s="87" t="s">
        <v>1247</v>
      </c>
      <c r="AB15" s="18"/>
      <c r="AC15" s="87">
        <v>10</v>
      </c>
      <c r="AD15" s="87" t="s">
        <v>2470</v>
      </c>
      <c r="AE15" s="87" t="s">
        <v>2471</v>
      </c>
      <c r="AF15" s="87" t="s">
        <v>1247</v>
      </c>
    </row>
    <row r="16" spans="1:32" ht="12">
      <c r="A16" s="18"/>
      <c r="B16" s="18"/>
      <c r="C16" s="18"/>
      <c r="D16" s="18"/>
      <c r="E16" s="18"/>
      <c r="F16" s="18"/>
      <c r="G16" s="18"/>
      <c r="H16" s="18"/>
      <c r="I16" s="18"/>
      <c r="J16" s="18"/>
      <c r="K16" s="18"/>
      <c r="L16" s="18"/>
      <c r="M16" s="18"/>
      <c r="N16" s="87">
        <v>11</v>
      </c>
      <c r="O16" s="87" t="s">
        <v>1686</v>
      </c>
      <c r="P16" s="87" t="s">
        <v>1687</v>
      </c>
      <c r="Q16" s="87" t="s">
        <v>1247</v>
      </c>
      <c r="R16" s="18"/>
      <c r="S16" s="18"/>
      <c r="T16" s="18"/>
      <c r="U16" s="18"/>
      <c r="V16" s="18"/>
      <c r="W16" s="18"/>
      <c r="X16" s="87">
        <v>11</v>
      </c>
      <c r="Y16" s="769" t="s">
        <v>1686</v>
      </c>
      <c r="Z16" s="87" t="s">
        <v>1687</v>
      </c>
      <c r="AA16" s="87" t="s">
        <v>1247</v>
      </c>
      <c r="AB16" s="18"/>
      <c r="AC16" s="87">
        <v>11</v>
      </c>
      <c r="AD16" s="87" t="s">
        <v>1746</v>
      </c>
      <c r="AE16" s="87" t="s">
        <v>1747</v>
      </c>
      <c r="AF16" s="87" t="s">
        <v>1247</v>
      </c>
    </row>
    <row r="17" spans="1:32" ht="12">
      <c r="A17" s="18"/>
      <c r="B17" s="18"/>
      <c r="C17" s="18"/>
      <c r="D17" s="18"/>
      <c r="E17" s="18"/>
      <c r="F17" s="18"/>
      <c r="G17" s="18"/>
      <c r="H17" s="18"/>
      <c r="I17" s="18"/>
      <c r="J17" s="18"/>
      <c r="K17" s="18"/>
      <c r="L17" s="18"/>
      <c r="M17" s="18"/>
      <c r="N17" s="87">
        <v>12</v>
      </c>
      <c r="O17" s="87" t="s">
        <v>1994</v>
      </c>
      <c r="P17" s="87" t="s">
        <v>1708</v>
      </c>
      <c r="Q17" s="87" t="s">
        <v>1247</v>
      </c>
      <c r="R17" s="18"/>
      <c r="S17" s="18"/>
      <c r="T17" s="18"/>
      <c r="U17" s="18"/>
      <c r="V17" s="18"/>
      <c r="W17" s="18"/>
      <c r="X17" s="87">
        <v>12</v>
      </c>
      <c r="Y17" s="769" t="s">
        <v>1994</v>
      </c>
      <c r="Z17" s="87" t="s">
        <v>1708</v>
      </c>
      <c r="AA17" s="87" t="s">
        <v>1247</v>
      </c>
      <c r="AB17" s="18"/>
      <c r="AC17" s="87">
        <v>12</v>
      </c>
      <c r="AD17" s="87" t="s">
        <v>2426</v>
      </c>
      <c r="AE17" s="87" t="s">
        <v>2427</v>
      </c>
      <c r="AF17" s="87" t="s">
        <v>1247</v>
      </c>
    </row>
    <row r="18" spans="1:32" ht="12">
      <c r="A18" s="18"/>
      <c r="B18" s="18"/>
      <c r="C18" s="18"/>
      <c r="D18" s="18"/>
      <c r="E18" s="18"/>
      <c r="F18" s="18"/>
      <c r="G18" s="18"/>
      <c r="H18" s="18"/>
      <c r="I18" s="18"/>
      <c r="J18" s="18"/>
      <c r="K18" s="18"/>
      <c r="L18" s="18"/>
      <c r="M18" s="18"/>
      <c r="N18" s="87">
        <v>13</v>
      </c>
      <c r="O18" s="87" t="s">
        <v>1666</v>
      </c>
      <c r="P18" s="87" t="s">
        <v>1667</v>
      </c>
      <c r="Q18" s="87" t="s">
        <v>1247</v>
      </c>
      <c r="R18" s="18"/>
      <c r="S18" s="18"/>
      <c r="T18" s="18"/>
      <c r="U18" s="18"/>
      <c r="V18" s="18"/>
      <c r="W18" s="18"/>
      <c r="X18" s="87">
        <v>13</v>
      </c>
      <c r="Y18" s="769" t="s">
        <v>1666</v>
      </c>
      <c r="Z18" s="87" t="s">
        <v>1667</v>
      </c>
      <c r="AA18" s="87" t="s">
        <v>1247</v>
      </c>
      <c r="AB18" s="18"/>
      <c r="AC18" s="87">
        <v>13</v>
      </c>
      <c r="AD18" s="87" t="s">
        <v>1735</v>
      </c>
      <c r="AE18" s="87" t="s">
        <v>1694</v>
      </c>
      <c r="AF18" s="87" t="s">
        <v>1247</v>
      </c>
    </row>
    <row r="19" spans="1:32" ht="12">
      <c r="A19" s="18"/>
      <c r="B19" s="18"/>
      <c r="C19" s="18"/>
      <c r="D19" s="18"/>
      <c r="E19" s="18"/>
      <c r="F19" s="18"/>
      <c r="G19" s="18"/>
      <c r="H19" s="18"/>
      <c r="I19" s="18"/>
      <c r="J19" s="18"/>
      <c r="K19" s="18"/>
      <c r="L19" s="18"/>
      <c r="M19" s="18"/>
      <c r="N19" s="87">
        <v>14</v>
      </c>
      <c r="O19" s="87" t="s">
        <v>2031</v>
      </c>
      <c r="P19" s="87" t="s">
        <v>2032</v>
      </c>
      <c r="Q19" s="87" t="s">
        <v>1247</v>
      </c>
      <c r="R19" s="18"/>
      <c r="S19" s="18"/>
      <c r="T19" s="18"/>
      <c r="U19" s="18"/>
      <c r="V19" s="18"/>
      <c r="W19" s="18"/>
      <c r="X19" s="87">
        <v>14</v>
      </c>
      <c r="Y19" s="769" t="s">
        <v>2031</v>
      </c>
      <c r="Z19" s="87" t="s">
        <v>2032</v>
      </c>
      <c r="AA19" s="87" t="s">
        <v>1247</v>
      </c>
      <c r="AB19" s="18"/>
      <c r="AC19" s="87">
        <v>14</v>
      </c>
      <c r="AD19" s="87" t="s">
        <v>2546</v>
      </c>
      <c r="AE19" s="87" t="s">
        <v>2547</v>
      </c>
      <c r="AF19" s="87" t="s">
        <v>1247</v>
      </c>
    </row>
    <row r="20" spans="1:32" ht="12">
      <c r="A20" s="18"/>
      <c r="B20" s="18"/>
      <c r="C20" s="18"/>
      <c r="D20" s="18"/>
      <c r="E20" s="18"/>
      <c r="F20" s="18"/>
      <c r="G20" s="18"/>
      <c r="H20" s="18"/>
      <c r="I20" s="18"/>
      <c r="J20" s="18"/>
      <c r="K20" s="18"/>
      <c r="L20" s="18"/>
      <c r="M20" s="18"/>
      <c r="N20" s="87">
        <v>15</v>
      </c>
      <c r="O20" s="87" t="s">
        <v>2052</v>
      </c>
      <c r="P20" s="87" t="s">
        <v>2053</v>
      </c>
      <c r="Q20" s="87" t="s">
        <v>1247</v>
      </c>
      <c r="R20" s="18"/>
      <c r="S20" s="18"/>
      <c r="T20" s="18"/>
      <c r="U20" s="18"/>
      <c r="V20" s="18"/>
      <c r="W20" s="18"/>
      <c r="X20" s="87">
        <v>15</v>
      </c>
      <c r="Y20" s="769" t="s">
        <v>2052</v>
      </c>
      <c r="Z20" s="87" t="s">
        <v>2053</v>
      </c>
      <c r="AA20" s="87" t="s">
        <v>1247</v>
      </c>
      <c r="AB20" s="18"/>
      <c r="AC20" s="87">
        <v>15</v>
      </c>
      <c r="AD20" s="87" t="s">
        <v>2554</v>
      </c>
      <c r="AE20" s="87" t="s">
        <v>2555</v>
      </c>
      <c r="AF20" s="87" t="s">
        <v>1247</v>
      </c>
    </row>
    <row r="21" spans="1:32" ht="12">
      <c r="A21" s="18"/>
      <c r="B21" s="18"/>
      <c r="C21" s="18"/>
      <c r="D21" s="18"/>
      <c r="E21" s="18"/>
      <c r="F21" s="18"/>
      <c r="G21" s="18"/>
      <c r="H21" s="18"/>
      <c r="I21" s="18"/>
      <c r="J21" s="18"/>
      <c r="K21" s="18"/>
      <c r="L21" s="18"/>
      <c r="M21" s="18"/>
      <c r="N21" s="87">
        <v>16</v>
      </c>
      <c r="O21" s="87" t="s">
        <v>2073</v>
      </c>
      <c r="P21" s="87" t="s">
        <v>2074</v>
      </c>
      <c r="Q21" s="87" t="s">
        <v>1247</v>
      </c>
      <c r="R21" s="18"/>
      <c r="S21" s="18"/>
      <c r="T21" s="18"/>
      <c r="U21" s="18"/>
      <c r="V21" s="18"/>
      <c r="W21" s="18"/>
      <c r="X21" s="87">
        <v>16</v>
      </c>
      <c r="Y21" s="769" t="s">
        <v>2073</v>
      </c>
      <c r="Z21" s="87" t="s">
        <v>2074</v>
      </c>
      <c r="AA21" s="87" t="s">
        <v>1247</v>
      </c>
      <c r="AB21" s="18"/>
      <c r="AC21" s="87">
        <v>16</v>
      </c>
      <c r="AD21" s="87" t="s">
        <v>2450</v>
      </c>
      <c r="AE21" s="87" t="s">
        <v>2451</v>
      </c>
      <c r="AF21" s="87" t="s">
        <v>1247</v>
      </c>
    </row>
    <row r="22" spans="1:32" ht="12">
      <c r="A22" s="18"/>
      <c r="B22" s="18"/>
      <c r="C22" s="18"/>
      <c r="D22" s="18"/>
      <c r="E22" s="18"/>
      <c r="F22" s="18"/>
      <c r="G22" s="18"/>
      <c r="H22" s="18"/>
      <c r="I22" s="18"/>
      <c r="J22" s="18"/>
      <c r="K22" s="18"/>
      <c r="L22" s="18"/>
      <c r="M22" s="18"/>
      <c r="N22" s="87">
        <v>17</v>
      </c>
      <c r="O22" s="87" t="s">
        <v>2094</v>
      </c>
      <c r="P22" s="87" t="s">
        <v>2095</v>
      </c>
      <c r="Q22" s="87" t="s">
        <v>1247</v>
      </c>
      <c r="R22" s="18"/>
      <c r="S22" s="18"/>
      <c r="T22" s="18"/>
      <c r="U22" s="18"/>
      <c r="V22" s="18"/>
      <c r="W22" s="18"/>
      <c r="X22" s="87">
        <v>17</v>
      </c>
      <c r="Y22" s="769" t="s">
        <v>2094</v>
      </c>
      <c r="Z22" s="87" t="s">
        <v>2095</v>
      </c>
      <c r="AA22" s="87" t="s">
        <v>1247</v>
      </c>
      <c r="AB22" s="18"/>
      <c r="AC22" s="87">
        <v>17</v>
      </c>
      <c r="AD22" s="87" t="s">
        <v>2442</v>
      </c>
      <c r="AE22" s="87" t="s">
        <v>2443</v>
      </c>
      <c r="AF22" s="87" t="s">
        <v>1247</v>
      </c>
    </row>
    <row r="23" spans="1:32" ht="12">
      <c r="A23" s="18"/>
      <c r="B23" s="18"/>
      <c r="C23" s="18"/>
      <c r="D23" s="18"/>
      <c r="E23" s="18"/>
      <c r="F23" s="18"/>
      <c r="G23" s="18"/>
      <c r="H23" s="18"/>
      <c r="I23" s="18"/>
      <c r="J23" s="18"/>
      <c r="K23" s="18"/>
      <c r="L23" s="18"/>
      <c r="M23" s="18"/>
      <c r="N23" s="87">
        <v>18</v>
      </c>
      <c r="O23" s="87" t="s">
        <v>2115</v>
      </c>
      <c r="P23" s="87" t="s">
        <v>2116</v>
      </c>
      <c r="Q23" s="87" t="s">
        <v>1247</v>
      </c>
      <c r="R23" s="18"/>
      <c r="S23" s="18"/>
      <c r="T23" s="18"/>
      <c r="U23" s="18"/>
      <c r="V23" s="18"/>
      <c r="W23" s="18"/>
      <c r="X23" s="87">
        <v>18</v>
      </c>
      <c r="Y23" s="769" t="s">
        <v>2115</v>
      </c>
      <c r="Z23" s="87" t="s">
        <v>2116</v>
      </c>
      <c r="AA23" s="87" t="s">
        <v>1247</v>
      </c>
      <c r="AB23" s="18"/>
      <c r="AC23" s="87">
        <v>18</v>
      </c>
      <c r="AD23" s="87" t="s">
        <v>1935</v>
      </c>
      <c r="AE23" s="87" t="s">
        <v>1936</v>
      </c>
      <c r="AF23" s="87" t="s">
        <v>1247</v>
      </c>
    </row>
    <row r="24" spans="1:32" ht="12">
      <c r="A24" s="18"/>
      <c r="B24" s="18"/>
      <c r="C24" s="18"/>
      <c r="D24" s="18"/>
      <c r="E24" s="18"/>
      <c r="F24" s="18"/>
      <c r="G24" s="18"/>
      <c r="H24" s="18"/>
      <c r="I24" s="18"/>
      <c r="J24" s="18"/>
      <c r="K24" s="18"/>
      <c r="L24" s="18"/>
      <c r="M24" s="18"/>
      <c r="N24" s="87">
        <v>19</v>
      </c>
      <c r="O24" s="87" t="s">
        <v>2136</v>
      </c>
      <c r="P24" s="87" t="s">
        <v>2137</v>
      </c>
      <c r="Q24" s="87" t="s">
        <v>1247</v>
      </c>
      <c r="R24" s="18"/>
      <c r="S24" s="18"/>
      <c r="T24" s="18"/>
      <c r="U24" s="18"/>
      <c r="V24" s="18"/>
      <c r="W24" s="18"/>
      <c r="X24" s="87">
        <v>19</v>
      </c>
      <c r="Y24" s="769" t="s">
        <v>2136</v>
      </c>
      <c r="Z24" s="87" t="s">
        <v>2137</v>
      </c>
      <c r="AA24" s="87" t="s">
        <v>1247</v>
      </c>
      <c r="AB24" s="18"/>
      <c r="AC24" s="87">
        <v>19</v>
      </c>
      <c r="AD24" s="87" t="s">
        <v>2410</v>
      </c>
      <c r="AE24" s="87" t="s">
        <v>2411</v>
      </c>
      <c r="AF24" s="87" t="s">
        <v>1247</v>
      </c>
    </row>
    <row r="25" spans="1:32" ht="12">
      <c r="A25" s="18"/>
      <c r="B25" s="18"/>
      <c r="C25" s="18"/>
      <c r="D25" s="18"/>
      <c r="E25" s="18"/>
      <c r="F25" s="18"/>
      <c r="G25" s="18"/>
      <c r="H25" s="18"/>
      <c r="I25" s="18"/>
      <c r="J25" s="18"/>
      <c r="K25" s="18"/>
      <c r="L25" s="18"/>
      <c r="M25" s="18"/>
      <c r="N25" s="87">
        <v>20</v>
      </c>
      <c r="O25" s="87" t="s">
        <v>2157</v>
      </c>
      <c r="P25" s="87" t="s">
        <v>2158</v>
      </c>
      <c r="Q25" s="87" t="s">
        <v>1247</v>
      </c>
      <c r="R25" s="18"/>
      <c r="S25" s="18"/>
      <c r="T25" s="18"/>
      <c r="U25" s="18"/>
      <c r="V25" s="18"/>
      <c r="W25" s="18"/>
      <c r="X25" s="87">
        <v>20</v>
      </c>
      <c r="Y25" s="769" t="s">
        <v>2157</v>
      </c>
      <c r="Z25" s="87" t="s">
        <v>2158</v>
      </c>
      <c r="AA25" s="87" t="s">
        <v>1247</v>
      </c>
      <c r="AB25" s="18"/>
      <c r="AC25" s="87">
        <v>20</v>
      </c>
      <c r="AD25" s="87" t="s">
        <v>1750</v>
      </c>
      <c r="AE25" s="87" t="s">
        <v>1751</v>
      </c>
      <c r="AF25" s="87" t="s">
        <v>1247</v>
      </c>
    </row>
    <row r="26" spans="1:32" ht="12">
      <c r="A26" s="18"/>
      <c r="B26" s="18"/>
      <c r="C26" s="18"/>
      <c r="D26" s="18"/>
      <c r="E26" s="18"/>
      <c r="F26" s="18"/>
      <c r="G26" s="18"/>
      <c r="H26" s="18"/>
      <c r="I26" s="18"/>
      <c r="J26" s="18"/>
      <c r="K26" s="18"/>
      <c r="L26" s="18"/>
      <c r="M26" s="18"/>
      <c r="N26" s="87">
        <v>21</v>
      </c>
      <c r="O26" s="87" t="s">
        <v>1683</v>
      </c>
      <c r="P26" s="87" t="s">
        <v>1684</v>
      </c>
      <c r="Q26" s="87" t="s">
        <v>1247</v>
      </c>
      <c r="R26" s="18"/>
      <c r="S26" s="18"/>
      <c r="T26" s="18"/>
      <c r="U26" s="18"/>
      <c r="V26" s="18"/>
      <c r="W26" s="18"/>
      <c r="X26" s="87">
        <v>21</v>
      </c>
      <c r="Y26" s="769" t="s">
        <v>1683</v>
      </c>
      <c r="Z26" s="87" t="s">
        <v>1684</v>
      </c>
      <c r="AA26" s="87" t="s">
        <v>1247</v>
      </c>
      <c r="AB26" s="18"/>
      <c r="AC26" s="87">
        <v>21</v>
      </c>
      <c r="AD26" s="87" t="s">
        <v>1770</v>
      </c>
      <c r="AE26" s="87" t="s">
        <v>1771</v>
      </c>
      <c r="AF26" s="87" t="s">
        <v>1247</v>
      </c>
    </row>
    <row r="27" spans="1:32" ht="12">
      <c r="A27" s="18"/>
      <c r="B27" s="18"/>
      <c r="C27" s="18"/>
      <c r="D27" s="18"/>
      <c r="E27" s="18"/>
      <c r="F27" s="18"/>
      <c r="G27" s="18"/>
      <c r="H27" s="18"/>
      <c r="I27" s="18"/>
      <c r="J27" s="18"/>
      <c r="K27" s="18"/>
      <c r="L27" s="18"/>
      <c r="M27" s="18"/>
      <c r="N27" s="87">
        <v>22</v>
      </c>
      <c r="O27" s="87" t="s">
        <v>1699</v>
      </c>
      <c r="P27" s="87" t="s">
        <v>1700</v>
      </c>
      <c r="Q27" s="87" t="s">
        <v>1247</v>
      </c>
      <c r="R27" s="18"/>
      <c r="S27" s="18"/>
      <c r="T27" s="18"/>
      <c r="U27" s="18"/>
      <c r="V27" s="18"/>
      <c r="W27" s="18"/>
      <c r="X27" s="87">
        <v>22</v>
      </c>
      <c r="Y27" s="769" t="s">
        <v>1699</v>
      </c>
      <c r="Z27" s="87" t="s">
        <v>1700</v>
      </c>
      <c r="AA27" s="87" t="s">
        <v>1247</v>
      </c>
      <c r="AB27" s="18"/>
      <c r="AC27" s="87">
        <v>22</v>
      </c>
      <c r="AD27" s="87" t="s">
        <v>2398</v>
      </c>
      <c r="AE27" s="87" t="s">
        <v>2399</v>
      </c>
      <c r="AF27" s="87" t="s">
        <v>1247</v>
      </c>
    </row>
    <row r="28" spans="1:32" ht="12">
      <c r="A28" s="18"/>
      <c r="B28" s="18"/>
      <c r="C28" s="18"/>
      <c r="D28" s="18"/>
      <c r="E28" s="18"/>
      <c r="F28" s="18"/>
      <c r="G28" s="18"/>
      <c r="H28" s="18"/>
      <c r="I28" s="18"/>
      <c r="J28" s="18"/>
      <c r="K28" s="18"/>
      <c r="L28" s="18"/>
      <c r="M28" s="18"/>
      <c r="N28" s="87">
        <v>23</v>
      </c>
      <c r="O28" s="87" t="s">
        <v>1659</v>
      </c>
      <c r="P28" s="87" t="s">
        <v>1660</v>
      </c>
      <c r="Q28" s="87" t="s">
        <v>1247</v>
      </c>
      <c r="R28" s="18"/>
      <c r="S28" s="18"/>
      <c r="T28" s="18"/>
      <c r="U28" s="18"/>
      <c r="V28" s="18"/>
      <c r="W28" s="18"/>
      <c r="X28" s="87">
        <v>23</v>
      </c>
      <c r="Y28" s="769" t="s">
        <v>1659</v>
      </c>
      <c r="Z28" s="87" t="s">
        <v>1660</v>
      </c>
      <c r="AA28" s="87" t="s">
        <v>1247</v>
      </c>
      <c r="AB28" s="18"/>
      <c r="AC28" s="87">
        <v>23</v>
      </c>
      <c r="AD28" s="87" t="s">
        <v>2414</v>
      </c>
      <c r="AE28" s="87" t="s">
        <v>2415</v>
      </c>
      <c r="AF28" s="87" t="s">
        <v>1247</v>
      </c>
    </row>
    <row r="29" spans="1:32" ht="12">
      <c r="A29" s="18"/>
      <c r="B29" s="18"/>
      <c r="C29" s="18"/>
      <c r="D29" s="18"/>
      <c r="E29" s="18"/>
      <c r="F29" s="18"/>
      <c r="G29" s="18"/>
      <c r="H29" s="18"/>
      <c r="I29" s="18"/>
      <c r="J29" s="18"/>
      <c r="K29" s="18"/>
      <c r="L29" s="18"/>
      <c r="M29" s="18"/>
      <c r="N29" s="87">
        <v>24</v>
      </c>
      <c r="O29" s="87" t="s">
        <v>2229</v>
      </c>
      <c r="P29" s="87" t="s">
        <v>2230</v>
      </c>
      <c r="Q29" s="87" t="s">
        <v>1247</v>
      </c>
      <c r="R29" s="18"/>
      <c r="S29" s="18"/>
      <c r="T29" s="18"/>
      <c r="U29" s="18"/>
      <c r="V29" s="18"/>
      <c r="W29" s="18"/>
      <c r="X29" s="87">
        <v>24</v>
      </c>
      <c r="Y29" s="769" t="s">
        <v>2229</v>
      </c>
      <c r="Z29" s="87" t="s">
        <v>2230</v>
      </c>
      <c r="AA29" s="87" t="s">
        <v>1247</v>
      </c>
      <c r="AB29" s="18"/>
      <c r="AC29" s="87">
        <v>24</v>
      </c>
      <c r="AD29" s="87" t="s">
        <v>2466</v>
      </c>
      <c r="AE29" s="87" t="s">
        <v>2467</v>
      </c>
      <c r="AF29" s="87" t="s">
        <v>1247</v>
      </c>
    </row>
    <row r="30" spans="1:32" ht="12">
      <c r="A30" s="18"/>
      <c r="B30" s="18"/>
      <c r="C30" s="18"/>
      <c r="D30" s="18"/>
      <c r="E30" s="18"/>
      <c r="F30" s="18"/>
      <c r="G30" s="18"/>
      <c r="H30" s="18"/>
      <c r="I30" s="18"/>
      <c r="J30" s="18"/>
      <c r="K30" s="18"/>
      <c r="L30" s="18"/>
      <c r="M30" s="18"/>
      <c r="N30" s="87">
        <v>25</v>
      </c>
      <c r="O30" s="87" t="s">
        <v>2250</v>
      </c>
      <c r="P30" s="87" t="s">
        <v>2251</v>
      </c>
      <c r="Q30" s="87" t="s">
        <v>1247</v>
      </c>
      <c r="R30" s="18"/>
      <c r="S30" s="18"/>
      <c r="T30" s="18"/>
      <c r="U30" s="18"/>
      <c r="V30" s="18"/>
      <c r="W30" s="18"/>
      <c r="X30" s="87">
        <v>25</v>
      </c>
      <c r="Y30" s="769" t="s">
        <v>2250</v>
      </c>
      <c r="Z30" s="87" t="s">
        <v>2251</v>
      </c>
      <c r="AA30" s="87" t="s">
        <v>1247</v>
      </c>
      <c r="AB30" s="18"/>
      <c r="AC30" s="87">
        <v>25</v>
      </c>
      <c r="AD30" s="87" t="s">
        <v>2422</v>
      </c>
      <c r="AE30" s="87" t="s">
        <v>2423</v>
      </c>
      <c r="AF30" s="87" t="s">
        <v>1247</v>
      </c>
    </row>
    <row r="31" spans="1:32" ht="12">
      <c r="A31" s="18"/>
      <c r="B31" s="18"/>
      <c r="C31" s="18"/>
      <c r="D31" s="18"/>
      <c r="E31" s="18"/>
      <c r="F31" s="18"/>
      <c r="G31" s="18"/>
      <c r="H31" s="18"/>
      <c r="I31" s="18"/>
      <c r="J31" s="18"/>
      <c r="K31" s="18"/>
      <c r="L31" s="18"/>
      <c r="M31" s="18"/>
      <c r="N31" s="87">
        <v>26</v>
      </c>
      <c r="O31" s="87" t="s">
        <v>2271</v>
      </c>
      <c r="P31" s="87" t="s">
        <v>2272</v>
      </c>
      <c r="Q31" s="87" t="s">
        <v>1247</v>
      </c>
      <c r="R31" s="18"/>
      <c r="S31" s="18"/>
      <c r="T31" s="18"/>
      <c r="U31" s="18"/>
      <c r="V31" s="18"/>
      <c r="W31" s="18"/>
      <c r="X31" s="87">
        <v>26</v>
      </c>
      <c r="Y31" s="769" t="s">
        <v>2271</v>
      </c>
      <c r="Z31" s="87" t="s">
        <v>2272</v>
      </c>
      <c r="AA31" s="87" t="s">
        <v>1247</v>
      </c>
      <c r="AB31" s="18"/>
      <c r="AC31" s="87">
        <v>26</v>
      </c>
      <c r="AD31" s="87" t="s">
        <v>1742</v>
      </c>
      <c r="AE31" s="87" t="s">
        <v>1743</v>
      </c>
      <c r="AF31" s="87" t="s">
        <v>1247</v>
      </c>
    </row>
    <row r="32" spans="1:32" ht="12">
      <c r="A32" s="18"/>
      <c r="B32" s="18"/>
      <c r="C32" s="18"/>
      <c r="D32" s="18"/>
      <c r="E32" s="18"/>
      <c r="F32" s="18"/>
      <c r="G32" s="18"/>
      <c r="H32" s="18"/>
      <c r="I32" s="18"/>
      <c r="J32" s="18"/>
      <c r="K32" s="18"/>
      <c r="L32" s="18"/>
      <c r="M32" s="18"/>
      <c r="N32" s="87">
        <v>27</v>
      </c>
      <c r="O32" s="87" t="s">
        <v>2292</v>
      </c>
      <c r="P32" s="87" t="s">
        <v>2293</v>
      </c>
      <c r="Q32" s="87" t="s">
        <v>1247</v>
      </c>
      <c r="R32" s="18"/>
      <c r="S32" s="18"/>
      <c r="T32" s="18"/>
      <c r="U32" s="18"/>
      <c r="V32" s="18"/>
      <c r="W32" s="18"/>
      <c r="X32" s="87">
        <v>27</v>
      </c>
      <c r="Y32" s="769" t="s">
        <v>2292</v>
      </c>
      <c r="Z32" s="87" t="s">
        <v>2293</v>
      </c>
      <c r="AA32" s="87" t="s">
        <v>1247</v>
      </c>
      <c r="AB32" s="18"/>
      <c r="AC32" s="87">
        <v>27</v>
      </c>
      <c r="AD32" s="87" t="s">
        <v>2362</v>
      </c>
      <c r="AE32" s="87" t="s">
        <v>2363</v>
      </c>
      <c r="AF32" s="87" t="s">
        <v>1247</v>
      </c>
    </row>
    <row r="33" spans="1:32" ht="12">
      <c r="A33" s="18"/>
      <c r="B33" s="18"/>
      <c r="C33" s="18"/>
      <c r="D33" s="18"/>
      <c r="E33" s="18"/>
      <c r="F33" s="18"/>
      <c r="G33" s="18"/>
      <c r="H33" s="18"/>
      <c r="I33" s="18"/>
      <c r="J33" s="18"/>
      <c r="K33" s="18"/>
      <c r="L33" s="18"/>
      <c r="M33" s="18"/>
      <c r="N33" s="87">
        <v>28</v>
      </c>
      <c r="O33" s="87" t="s">
        <v>2313</v>
      </c>
      <c r="P33" s="87" t="s">
        <v>2314</v>
      </c>
      <c r="Q33" s="87" t="s">
        <v>1247</v>
      </c>
      <c r="R33" s="18"/>
      <c r="S33" s="18"/>
      <c r="T33" s="18"/>
      <c r="U33" s="18"/>
      <c r="V33" s="18"/>
      <c r="W33" s="18"/>
      <c r="X33" s="87">
        <v>28</v>
      </c>
      <c r="Y33" s="769" t="s">
        <v>2313</v>
      </c>
      <c r="Z33" s="87" t="s">
        <v>2314</v>
      </c>
      <c r="AA33" s="87" t="s">
        <v>1247</v>
      </c>
      <c r="AB33" s="18"/>
      <c r="AC33" s="87">
        <v>28</v>
      </c>
      <c r="AD33" s="87" t="s">
        <v>2374</v>
      </c>
      <c r="AE33" s="87" t="s">
        <v>2375</v>
      </c>
      <c r="AF33" s="87" t="s">
        <v>1247</v>
      </c>
    </row>
    <row r="34" spans="1:32" ht="12">
      <c r="A34" s="18"/>
      <c r="B34" s="18"/>
      <c r="C34" s="18"/>
      <c r="D34" s="18"/>
      <c r="E34" s="18"/>
      <c r="F34" s="18"/>
      <c r="G34" s="18"/>
      <c r="H34" s="18"/>
      <c r="I34" s="18"/>
      <c r="J34" s="18"/>
      <c r="K34" s="18"/>
      <c r="L34" s="18"/>
      <c r="M34" s="18"/>
      <c r="N34" s="87">
        <v>29</v>
      </c>
      <c r="O34" s="87" t="s">
        <v>2334</v>
      </c>
      <c r="P34" s="87" t="s">
        <v>2335</v>
      </c>
      <c r="Q34" s="87" t="s">
        <v>1247</v>
      </c>
      <c r="R34" s="18"/>
      <c r="S34" s="18"/>
      <c r="T34" s="18"/>
      <c r="U34" s="18"/>
      <c r="V34" s="18"/>
      <c r="W34" s="18"/>
      <c r="X34" s="87">
        <v>29</v>
      </c>
      <c r="Y34" s="769" t="s">
        <v>2334</v>
      </c>
      <c r="Z34" s="87" t="s">
        <v>2335</v>
      </c>
      <c r="AA34" s="87" t="s">
        <v>1247</v>
      </c>
      <c r="AB34" s="18"/>
      <c r="AC34" s="87">
        <v>29</v>
      </c>
      <c r="AD34" s="87" t="s">
        <v>2462</v>
      </c>
      <c r="AE34" s="87" t="s">
        <v>2463</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2418</v>
      </c>
      <c r="AE35" s="87" t="s">
        <v>2419</v>
      </c>
      <c r="AF35" s="87" t="s">
        <v>1247</v>
      </c>
    </row>
    <row r="36" spans="1:32" ht="12">
      <c r="A36" s="18"/>
      <c r="B36" s="18"/>
      <c r="C36" s="18"/>
      <c r="D36" s="18"/>
      <c r="E36" s="18"/>
      <c r="F36" s="18"/>
      <c r="G36" s="18"/>
      <c r="H36" s="18"/>
      <c r="I36" s="18"/>
      <c r="J36" s="18"/>
      <c r="K36" s="18"/>
      <c r="L36" s="18"/>
      <c r="M36" s="18"/>
      <c r="N36" s="87">
        <v>31</v>
      </c>
      <c r="O36" s="87" t="s">
        <v>2559</v>
      </c>
      <c r="P36" s="87" t="s">
        <v>2560</v>
      </c>
      <c r="Q36" s="87" t="s">
        <v>1245</v>
      </c>
      <c r="R36" s="18"/>
      <c r="S36" s="18"/>
      <c r="T36" s="18"/>
      <c r="U36" s="18"/>
      <c r="V36" s="18"/>
      <c r="W36" s="18"/>
      <c r="X36" s="87">
        <v>31</v>
      </c>
      <c r="Y36" s="769">
        <v>0</v>
      </c>
      <c r="Z36" s="87">
        <v>0</v>
      </c>
      <c r="AA36" s="87">
        <v>0</v>
      </c>
      <c r="AB36" s="18"/>
      <c r="AC36" s="87">
        <v>31</v>
      </c>
      <c r="AD36" s="87" t="s">
        <v>2446</v>
      </c>
      <c r="AE36" s="87" t="s">
        <v>2447</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2382</v>
      </c>
      <c r="AE37" s="87" t="s">
        <v>2383</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1723</v>
      </c>
      <c r="AE38" s="87" t="s">
        <v>1724</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2550</v>
      </c>
      <c r="AE39" s="87" t="s">
        <v>2551</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2430</v>
      </c>
      <c r="AE40" s="87" t="s">
        <v>2431</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2499</v>
      </c>
      <c r="AE41" s="87" t="s">
        <v>2500</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1674</v>
      </c>
      <c r="AE42" s="87" t="s">
        <v>1675</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2458</v>
      </c>
      <c r="AE43" s="87" t="s">
        <v>2459</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2542</v>
      </c>
      <c r="AE44" s="87" t="s">
        <v>2543</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1758</v>
      </c>
      <c r="AE45" s="87" t="s">
        <v>1759</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1838</v>
      </c>
      <c r="AE46" s="87" t="s">
        <v>1839</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1715</v>
      </c>
      <c r="AE47" s="87" t="s">
        <v>1716</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2526</v>
      </c>
      <c r="AE48" s="87" t="s">
        <v>2527</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2530</v>
      </c>
      <c r="AE49" s="87" t="s">
        <v>2531</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2491</v>
      </c>
      <c r="AE50" s="87" t="s">
        <v>2492</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2511</v>
      </c>
      <c r="AE51" s="87" t="s">
        <v>2486</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1707</v>
      </c>
      <c r="AE52" s="87" t="s">
        <v>1708</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1719</v>
      </c>
      <c r="AE53" s="87" t="s">
        <v>1720</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1703</v>
      </c>
      <c r="AE54" s="87" t="s">
        <v>1704</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2394</v>
      </c>
      <c r="AE55" s="87" t="s">
        <v>2395</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2503</v>
      </c>
      <c r="AE56" s="87" t="s">
        <v>2504</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1774</v>
      </c>
      <c r="AE57" s="87" t="s">
        <v>1775</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2402</v>
      </c>
      <c r="AE58" s="87" t="s">
        <v>2403</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2507</v>
      </c>
      <c r="AE59" s="87" t="s">
        <v>2508</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1711</v>
      </c>
      <c r="AE60" s="87" t="s">
        <v>1712</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2370</v>
      </c>
      <c r="AE61" s="87" t="s">
        <v>2371</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1778</v>
      </c>
      <c r="AE62" s="87" t="s">
        <v>1779</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1678</v>
      </c>
      <c r="AE63" s="87" t="s">
        <v>1679</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2495</v>
      </c>
      <c r="AE64" s="87" t="s">
        <v>2496</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2358</v>
      </c>
      <c r="AE65" s="87" t="s">
        <v>2359</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2438</v>
      </c>
      <c r="AE66" s="87" t="s">
        <v>2439</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1914</v>
      </c>
      <c r="AE67" s="87" t="s">
        <v>1915</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2478</v>
      </c>
      <c r="AE68" s="87" t="s">
        <v>2479</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t="s">
        <v>1754</v>
      </c>
      <c r="AE69" s="87" t="s">
        <v>1755</v>
      </c>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t="s">
        <v>2454</v>
      </c>
      <c r="AE70" s="87" t="s">
        <v>2455</v>
      </c>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t="s">
        <v>2366</v>
      </c>
      <c r="AE71" s="87" t="s">
        <v>2367</v>
      </c>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t="s">
        <v>2514</v>
      </c>
      <c r="AE72" s="87" t="s">
        <v>2515</v>
      </c>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t="s">
        <v>1731</v>
      </c>
      <c r="AE73" s="87" t="s">
        <v>1732</v>
      </c>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t="s">
        <v>1637</v>
      </c>
      <c r="AE74" s="87" t="s">
        <v>1638</v>
      </c>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t="s">
        <v>2406</v>
      </c>
      <c r="AE75" s="87" t="s">
        <v>2407</v>
      </c>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t="s">
        <v>1766</v>
      </c>
      <c r="AE76" s="87" t="s">
        <v>1767</v>
      </c>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t="s">
        <v>2522</v>
      </c>
      <c r="AE77" s="87" t="s">
        <v>2523</v>
      </c>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t="s">
        <v>1762</v>
      </c>
      <c r="AE78" s="87" t="s">
        <v>1763</v>
      </c>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t="s">
        <v>2474</v>
      </c>
      <c r="AE79" s="87" t="s">
        <v>2475</v>
      </c>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t="s">
        <v>2518</v>
      </c>
      <c r="AE80" s="87" t="s">
        <v>2519</v>
      </c>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t="s">
        <v>2434</v>
      </c>
      <c r="AE81" s="87" t="s">
        <v>2435</v>
      </c>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t="s">
        <v>2482</v>
      </c>
      <c r="AE82" s="87" t="s">
        <v>2483</v>
      </c>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t="s">
        <v>1727</v>
      </c>
      <c r="AE83" s="87" t="s">
        <v>1728</v>
      </c>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20</v>
      </c>
      <c r="I4" s="80" t="str">
        <f>HLOOKUP(I3,比較地域マスタ!$E$5:$L$6,2,0)</f>
        <v>長野県</v>
      </c>
      <c r="J4" s="80" t="str">
        <f>HLOOKUP(J3,比較地域マスタ!$E$5:$L$6,2,0)</f>
        <v>下條村</v>
      </c>
      <c r="K4" s="80" t="str">
        <f>HLOOKUP(K3,比較地域マスタ!$E$5:$L$6,2,0)</f>
        <v>20411</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下條村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6.5225067444741116</v>
      </c>
      <c r="BB5" s="34"/>
      <c r="BC5" s="19"/>
      <c r="BD5" s="364">
        <f>AC35</f>
        <v>7.7234890802626515</v>
      </c>
      <c r="BE5" s="34"/>
      <c r="BF5" s="19"/>
      <c r="BG5" s="364">
        <f>AK35</f>
        <v>5.9936175006324692</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5.3891586681857095</v>
      </c>
      <c r="BA6" s="19"/>
      <c r="BB6" s="34"/>
      <c r="BC6" s="364">
        <f>AC36</f>
        <v>6.5517150388648382</v>
      </c>
      <c r="BD6" s="19"/>
      <c r="BE6" s="34"/>
      <c r="BF6" s="364">
        <f>AK36</f>
        <v>4.9578754417726962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0.68464454451064471</v>
      </c>
      <c r="BA7" s="19"/>
      <c r="BB7" s="34"/>
      <c r="BC7" s="364">
        <f>AC37</f>
        <v>0.41955325326339987</v>
      </c>
      <c r="BD7" s="19"/>
      <c r="BE7" s="34"/>
      <c r="BF7" s="364">
        <f t="shared" ref="BF7:BF8" si="0">AK37</f>
        <v>0.24795324782178907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0.44870353177775729</v>
      </c>
      <c r="BA8" s="19"/>
      <c r="BB8" s="34"/>
      <c r="BC8" s="364">
        <f>AC38</f>
        <v>0.75222078813441351</v>
      </c>
      <c r="BD8" s="19"/>
      <c r="BE8" s="34"/>
      <c r="BF8" s="364">
        <f t="shared" si="0"/>
        <v>0.7877888110379847</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27.919959801763639</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3.5199368083307152</v>
      </c>
      <c r="BA9" s="364">
        <f>AZ9</f>
        <v>3.5199368083307152</v>
      </c>
      <c r="BB9" s="34"/>
      <c r="BC9" s="364">
        <f>AC39</f>
        <v>3.6622467857013552</v>
      </c>
      <c r="BD9" s="364">
        <f>AC39</f>
        <v>3.6622467857013552</v>
      </c>
      <c r="BE9" s="34"/>
      <c r="BF9" s="364">
        <f>AK39</f>
        <v>2.698829682175381</v>
      </c>
      <c r="BG9" s="364">
        <f>AK39</f>
        <v>2.698829682175381</v>
      </c>
      <c r="BH9" s="34"/>
    </row>
    <row r="10" spans="1:62" ht="17.100000000000001" customHeight="1" thickBot="1">
      <c r="B10" s="366"/>
      <c r="C10" s="367"/>
      <c r="D10" s="369"/>
      <c r="E10" s="369"/>
      <c r="F10" s="369"/>
      <c r="G10" s="368"/>
      <c r="H10" s="368"/>
      <c r="I10" s="369"/>
      <c r="J10" s="370"/>
      <c r="K10" s="377"/>
      <c r="L10" s="286" t="s">
        <v>31</v>
      </c>
      <c r="M10" s="286"/>
      <c r="N10" s="622"/>
      <c r="O10" s="1025">
        <f>SUM(O11:O13)</f>
        <v>6.5225067444741116</v>
      </c>
      <c r="P10" s="501">
        <f t="shared" ref="P10:P22" si="1">O10/$O$9</f>
        <v>0.23361447476232039</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6.7751354982403615</v>
      </c>
      <c r="BA10" s="364">
        <f>AZ10</f>
        <v>6.7751354982403615</v>
      </c>
      <c r="BB10" s="34"/>
      <c r="BC10" s="364">
        <f>AC40</f>
        <v>5.7105263474060921</v>
      </c>
      <c r="BD10" s="364">
        <f>AC40</f>
        <v>5.7105263474060921</v>
      </c>
      <c r="BE10" s="34"/>
      <c r="BF10" s="364">
        <f>AK40</f>
        <v>4.8117025879121105</v>
      </c>
      <c r="BG10" s="364">
        <f>AK40</f>
        <v>4.8117025879121105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5.3891586681857095</v>
      </c>
      <c r="P11" s="502">
        <f t="shared" si="1"/>
        <v>0.1930217201761619</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11.025844211029654</v>
      </c>
      <c r="BB11" s="34"/>
      <c r="BC11" s="364"/>
      <c r="BD11" s="364">
        <f>AC41</f>
        <v>10.439711676973078</v>
      </c>
      <c r="BE11" s="34"/>
      <c r="BF11" s="19"/>
      <c r="BG11" s="364">
        <f>AK41</f>
        <v>8.3497191105332487</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0.68464454451064471</v>
      </c>
      <c r="P12" s="502">
        <f t="shared" si="1"/>
        <v>2.4521688045818651E-2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10.778637698088252</v>
      </c>
      <c r="BA12" s="19"/>
      <c r="BB12" s="34"/>
      <c r="BC12" s="364">
        <f>AC42</f>
        <v>10.127115209608885</v>
      </c>
      <c r="BD12" s="19"/>
      <c r="BE12" s="34"/>
      <c r="BF12" s="364">
        <f>AK42</f>
        <v>8.1345462889672095</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0.44870353177775729</v>
      </c>
      <c r="P13" s="502">
        <f t="shared" si="1"/>
        <v>1.6071066540339851E-2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0.24720651294140075</v>
      </c>
      <c r="BA13" s="19"/>
      <c r="BB13" s="34"/>
      <c r="BC13" s="364">
        <f>AC45</f>
        <v>0.31259646736419272</v>
      </c>
      <c r="BD13" s="19"/>
      <c r="BE13" s="34"/>
      <c r="BF13" s="364">
        <f>AK45</f>
        <v>0.2151728215660389</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3.5199368083307152</v>
      </c>
      <c r="P14" s="501">
        <f t="shared" si="1"/>
        <v>0.12607241677004022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6.7751354982403615</v>
      </c>
      <c r="P15" s="501">
        <f t="shared" si="1"/>
        <v>0.24266279558942602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7.653653968879999E-2</v>
      </c>
      <c r="BA15" s="364">
        <f>AZ15</f>
        <v>7.653653968879999E-2</v>
      </c>
      <c r="BB15" s="34"/>
      <c r="BC15" s="364">
        <f>AC47</f>
        <v>9.0657777224239774E-2</v>
      </c>
      <c r="BD15" s="364">
        <f>AC47</f>
        <v>9.0657777224239774E-2</v>
      </c>
      <c r="BE15" s="34"/>
      <c r="BF15" s="364">
        <f>AK47</f>
        <v>0.28147300126788771</v>
      </c>
      <c r="BG15" s="364">
        <f>AK47</f>
        <v>0.28147300126788771</v>
      </c>
      <c r="BH15" s="34"/>
    </row>
    <row r="16" spans="1:62" ht="17.100000000000001" customHeight="1" thickBot="1">
      <c r="B16" s="366"/>
      <c r="C16" s="367"/>
      <c r="D16" s="369"/>
      <c r="E16" s="369"/>
      <c r="F16" s="369"/>
      <c r="G16" s="368"/>
      <c r="H16" s="368"/>
      <c r="I16" s="369"/>
      <c r="J16" s="370"/>
      <c r="K16" s="378"/>
      <c r="L16" s="286" t="s">
        <v>44</v>
      </c>
      <c r="M16" s="387"/>
      <c r="N16" s="388"/>
      <c r="O16" s="1025">
        <f>SUM(O18:O21)</f>
        <v>11.025844211029654</v>
      </c>
      <c r="P16" s="501">
        <f t="shared" si="1"/>
        <v>0.39490902885659512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10.778637698088252</v>
      </c>
      <c r="P17" s="502">
        <f t="shared" si="1"/>
        <v>0.38605491464236957</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4.8196714410677002</v>
      </c>
      <c r="P18" s="502">
        <f t="shared" si="1"/>
        <v>0.17262458382061327</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5.9589662570205517</v>
      </c>
      <c r="P19" s="502">
        <f t="shared" si="1"/>
        <v>0.21343033082175633</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0.24720651294140075</v>
      </c>
      <c r="P20" s="502">
        <f t="shared" si="1"/>
        <v>8.8541142142255259E-3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7.653653968879999E-2</v>
      </c>
      <c r="P22" s="679">
        <f t="shared" si="1"/>
        <v>2.7412840216183031E-3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6.7716221787944626</v>
      </c>
      <c r="AZ22" s="364">
        <f t="shared" si="3"/>
        <v>7.3665047513854329</v>
      </c>
      <c r="BA22" s="364">
        <f t="shared" si="3"/>
        <v>7.2248686755198293</v>
      </c>
      <c r="BB22" s="364">
        <f t="shared" si="3"/>
        <v>7.0832541770166504</v>
      </c>
      <c r="BC22" s="364">
        <f t="shared" si="3"/>
        <v>7.6229802949299739</v>
      </c>
      <c r="BD22" s="364">
        <f t="shared" si="3"/>
        <v>7.7234890802626515</v>
      </c>
      <c r="BE22" s="364">
        <f t="shared" si="3"/>
        <v>8.2236974934623053</v>
      </c>
      <c r="BF22" s="364">
        <f t="shared" si="3"/>
        <v>8.9739489961555705</v>
      </c>
      <c r="BG22" s="364">
        <f t="shared" si="3"/>
        <v>7.9631545609364567</v>
      </c>
      <c r="BH22" s="364">
        <f t="shared" si="3"/>
        <v>8.0704290554034745</v>
      </c>
      <c r="BI22" s="364">
        <f t="shared" si="3"/>
        <v>7.4052432158792758</v>
      </c>
      <c r="BJ22" s="364">
        <f t="shared" si="3"/>
        <v>9.7212381318920951</v>
      </c>
      <c r="BK22" s="364">
        <f t="shared" si="3"/>
        <v>5.1349429614108972</v>
      </c>
      <c r="BL22" s="364">
        <f t="shared" si="3"/>
        <v>5.9936175006324692</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4.0869711515090392</v>
      </c>
      <c r="AZ23" s="399">
        <f t="shared" ref="AZ23:BL23" si="4">Y39</f>
        <v>3.7110138085291524</v>
      </c>
      <c r="BA23" s="399">
        <f t="shared" si="4"/>
        <v>3.8342094818788013</v>
      </c>
      <c r="BB23" s="399">
        <f t="shared" si="4"/>
        <v>4.2195937089728854</v>
      </c>
      <c r="BC23" s="399">
        <f t="shared" si="4"/>
        <v>3.7989375846146611</v>
      </c>
      <c r="BD23" s="399">
        <f t="shared" si="4"/>
        <v>3.6622467857013552</v>
      </c>
      <c r="BE23" s="399">
        <f t="shared" si="4"/>
        <v>3.1883089066773271</v>
      </c>
      <c r="BF23" s="399">
        <f t="shared" si="4"/>
        <v>3.3988936444397306</v>
      </c>
      <c r="BG23" s="399">
        <f t="shared" si="4"/>
        <v>2.7476192651823284</v>
      </c>
      <c r="BH23" s="399">
        <f t="shared" si="4"/>
        <v>2.6102319098169002</v>
      </c>
      <c r="BI23" s="399">
        <f t="shared" si="4"/>
        <v>2.5403237054117733</v>
      </c>
      <c r="BJ23" s="399">
        <f t="shared" si="4"/>
        <v>2.4326300216719399</v>
      </c>
      <c r="BK23" s="399">
        <f t="shared" si="4"/>
        <v>2.1726671857731898</v>
      </c>
      <c r="BL23" s="399">
        <f t="shared" si="4"/>
        <v>2.698829682175381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5.4822176118464867</v>
      </c>
      <c r="AZ24" s="364">
        <f t="shared" ref="AZ24:BL24" si="5">Y40</f>
        <v>5.5376470462083338</v>
      </c>
      <c r="BA24" s="364">
        <f t="shared" si="5"/>
        <v>5.8889472604739508</v>
      </c>
      <c r="BB24" s="364">
        <f t="shared" si="5"/>
        <v>5.4957024021222498</v>
      </c>
      <c r="BC24" s="364">
        <f t="shared" si="5"/>
        <v>5.3314620932216812</v>
      </c>
      <c r="BD24" s="364">
        <f t="shared" si="5"/>
        <v>5.7105263474060921</v>
      </c>
      <c r="BE24" s="364">
        <f t="shared" si="5"/>
        <v>5.6878617954132693</v>
      </c>
      <c r="BF24" s="364">
        <f t="shared" si="5"/>
        <v>4.878805330884898</v>
      </c>
      <c r="BG24" s="364">
        <f t="shared" si="5"/>
        <v>5.15386685798829</v>
      </c>
      <c r="BH24" s="364">
        <f t="shared" si="5"/>
        <v>5.3181905227698634</v>
      </c>
      <c r="BI24" s="364">
        <f t="shared" si="5"/>
        <v>5.1866943953106706</v>
      </c>
      <c r="BJ24" s="364">
        <f t="shared" si="5"/>
        <v>4.5750176514464993</v>
      </c>
      <c r="BK24" s="364">
        <f t="shared" si="5"/>
        <v>4.5271802570686246</v>
      </c>
      <c r="BL24" s="364">
        <f t="shared" si="5"/>
        <v>4.8117025879121105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10.807244009386267</v>
      </c>
      <c r="AZ25" s="364">
        <f t="shared" ref="AZ25:BL25" si="6">Y41</f>
        <v>10.778886603745592</v>
      </c>
      <c r="BA25" s="364">
        <f t="shared" si="6"/>
        <v>10.889765228469411</v>
      </c>
      <c r="BB25" s="364">
        <f t="shared" si="6"/>
        <v>10.633537117727363</v>
      </c>
      <c r="BC25" s="364">
        <f t="shared" si="6"/>
        <v>10.555028806275699</v>
      </c>
      <c r="BD25" s="364">
        <f t="shared" si="6"/>
        <v>10.439711676973078</v>
      </c>
      <c r="BE25" s="364">
        <f t="shared" si="6"/>
        <v>10.172680615788018</v>
      </c>
      <c r="BF25" s="364">
        <f t="shared" si="6"/>
        <v>10.072661810456076</v>
      </c>
      <c r="BG25" s="364">
        <f t="shared" si="6"/>
        <v>9.7258350284720265</v>
      </c>
      <c r="BH25" s="364">
        <f t="shared" si="6"/>
        <v>9.540441032178574</v>
      </c>
      <c r="BI25" s="364">
        <f t="shared" si="6"/>
        <v>9.3006997512615683</v>
      </c>
      <c r="BJ25" s="364">
        <f t="shared" si="6"/>
        <v>9.2213842608182794</v>
      </c>
      <c r="BK25" s="364">
        <f t="shared" si="6"/>
        <v>8.3608500131454964</v>
      </c>
      <c r="BL25" s="364">
        <f t="shared" si="6"/>
        <v>8.3497191105332487</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8.1904949148572159E-2</v>
      </c>
      <c r="AZ26" s="364">
        <f t="shared" si="7"/>
        <v>8.6445615921346391E-2</v>
      </c>
      <c r="BA26" s="364">
        <f t="shared" si="7"/>
        <v>7.5894013549609771E-2</v>
      </c>
      <c r="BB26" s="364">
        <f t="shared" si="7"/>
        <v>7.6083989634295066E-2</v>
      </c>
      <c r="BC26" s="364">
        <f t="shared" si="7"/>
        <v>9.9044975385506343E-2</v>
      </c>
      <c r="BD26" s="364">
        <f t="shared" si="7"/>
        <v>9.0657777224239774E-2</v>
      </c>
      <c r="BE26" s="364">
        <f t="shared" si="7"/>
        <v>8.7706054914886991E-2</v>
      </c>
      <c r="BF26" s="364">
        <f t="shared" si="7"/>
        <v>0.10007532232345615</v>
      </c>
      <c r="BG26" s="364">
        <f t="shared" si="7"/>
        <v>0.1092610846046549</v>
      </c>
      <c r="BH26" s="364">
        <f t="shared" si="7"/>
        <v>0.23727187118246604</v>
      </c>
      <c r="BI26" s="364">
        <f t="shared" si="7"/>
        <v>0.36310863571944912</v>
      </c>
      <c r="BJ26" s="364">
        <f t="shared" si="7"/>
        <v>0.27456822210868431</v>
      </c>
      <c r="BK26" s="364">
        <f t="shared" si="7"/>
        <v>0.22203520746907379</v>
      </c>
      <c r="BL26" s="364">
        <f t="shared" si="7"/>
        <v>0.28147300126788771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27.229959900684829</v>
      </c>
      <c r="AZ27" s="364">
        <f t="shared" si="8"/>
        <v>27.480497825789858</v>
      </c>
      <c r="BA27" s="364">
        <f t="shared" si="8"/>
        <v>27.913684659891604</v>
      </c>
      <c r="BB27" s="364">
        <f t="shared" si="8"/>
        <v>27.508171395473443</v>
      </c>
      <c r="BC27" s="364">
        <f t="shared" si="8"/>
        <v>27.407453754427525</v>
      </c>
      <c r="BD27" s="364">
        <f t="shared" si="8"/>
        <v>27.62663166756742</v>
      </c>
      <c r="BE27" s="364">
        <f t="shared" si="8"/>
        <v>27.360254866255804</v>
      </c>
      <c r="BF27" s="364">
        <f t="shared" si="8"/>
        <v>27.424385104259731</v>
      </c>
      <c r="BG27" s="364">
        <f t="shared" si="8"/>
        <v>25.699736797183757</v>
      </c>
      <c r="BH27" s="364">
        <f t="shared" si="8"/>
        <v>25.776564391351275</v>
      </c>
      <c r="BI27" s="364">
        <f t="shared" si="8"/>
        <v>24.796069703582738</v>
      </c>
      <c r="BJ27" s="364">
        <f t="shared" si="8"/>
        <v>26.224838287937498</v>
      </c>
      <c r="BK27" s="364">
        <f t="shared" si="8"/>
        <v>20.417675624867282</v>
      </c>
      <c r="BL27" s="364">
        <f t="shared" si="8"/>
        <v>22.135341882521097</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27.62663166756742</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7.7234890802626515</v>
      </c>
      <c r="P31" s="501">
        <f t="shared" ref="P31:P43" si="9">O31/$O$30</f>
        <v>0.2795668025403808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6.5517150388648382</v>
      </c>
      <c r="P32" s="502">
        <f t="shared" si="9"/>
        <v>0.23715214788765923</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0.41955325326339987</v>
      </c>
      <c r="P33" s="502">
        <f t="shared" si="9"/>
        <v>1.5186551089973769E-2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0.75222078813441351</v>
      </c>
      <c r="P34" s="502">
        <f t="shared" si="9"/>
        <v>2.7228103562747796E-2</v>
      </c>
      <c r="Q34" s="371"/>
      <c r="R34" s="15"/>
      <c r="S34" s="366"/>
      <c r="T34" s="622" t="s">
        <v>29</v>
      </c>
      <c r="U34" s="375"/>
      <c r="V34" s="375"/>
      <c r="W34" s="375"/>
      <c r="X34" s="1012">
        <f>X35+X39+X40+X41+X47</f>
        <v>27.229959900684829</v>
      </c>
      <c r="Y34" s="1013">
        <f t="shared" ref="Y34:AK34" si="10">Y35+Y39+Y40+Y41+Y47</f>
        <v>27.480497825789858</v>
      </c>
      <c r="Z34" s="1013">
        <f t="shared" si="10"/>
        <v>27.913684659891604</v>
      </c>
      <c r="AA34" s="1013">
        <f t="shared" si="10"/>
        <v>27.508171395473443</v>
      </c>
      <c r="AB34" s="1013">
        <f t="shared" si="10"/>
        <v>27.407453754427525</v>
      </c>
      <c r="AC34" s="1013">
        <f t="shared" si="10"/>
        <v>27.62663166756742</v>
      </c>
      <c r="AD34" s="1013">
        <f t="shared" si="10"/>
        <v>27.360254866255804</v>
      </c>
      <c r="AE34" s="1013">
        <f t="shared" si="10"/>
        <v>27.424385104259731</v>
      </c>
      <c r="AF34" s="1013">
        <f t="shared" si="10"/>
        <v>25.699736797183757</v>
      </c>
      <c r="AG34" s="1013">
        <f t="shared" si="10"/>
        <v>25.776564391351275</v>
      </c>
      <c r="AH34" s="1013">
        <f t="shared" si="10"/>
        <v>24.796069703582738</v>
      </c>
      <c r="AI34" s="1013">
        <f t="shared" si="10"/>
        <v>26.224838287937498</v>
      </c>
      <c r="AJ34" s="1013">
        <f t="shared" si="10"/>
        <v>20.417675624867282</v>
      </c>
      <c r="AK34" s="1014">
        <f t="shared" si="10"/>
        <v>22.135341882521097</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3.6622467857013552</v>
      </c>
      <c r="P35" s="501">
        <f t="shared" si="9"/>
        <v>0.13256218962084651</v>
      </c>
      <c r="Q35" s="371"/>
      <c r="R35" s="15"/>
      <c r="S35" s="366"/>
      <c r="T35" s="377"/>
      <c r="U35" s="286" t="s">
        <v>31</v>
      </c>
      <c r="V35" s="387"/>
      <c r="W35" s="387"/>
      <c r="X35" s="1015">
        <f>SUM(X36:X38)</f>
        <v>6.7716221787944626</v>
      </c>
      <c r="Y35" s="1016">
        <f t="shared" ref="Y35:AK35" si="11">SUM(Y36:Y38)</f>
        <v>7.3665047513854329</v>
      </c>
      <c r="Z35" s="1016">
        <f t="shared" si="11"/>
        <v>7.2248686755198293</v>
      </c>
      <c r="AA35" s="1016">
        <f t="shared" si="11"/>
        <v>7.0832541770166504</v>
      </c>
      <c r="AB35" s="1016">
        <f t="shared" si="11"/>
        <v>7.6229802949299739</v>
      </c>
      <c r="AC35" s="1016">
        <f t="shared" si="11"/>
        <v>7.7234890802626515</v>
      </c>
      <c r="AD35" s="1016">
        <f t="shared" si="11"/>
        <v>8.2236974934623053</v>
      </c>
      <c r="AE35" s="1016">
        <f t="shared" si="11"/>
        <v>8.9739489961555705</v>
      </c>
      <c r="AF35" s="1016">
        <f t="shared" si="11"/>
        <v>7.9631545609364567</v>
      </c>
      <c r="AG35" s="1016">
        <f t="shared" si="11"/>
        <v>8.0704290554034745</v>
      </c>
      <c r="AH35" s="1016">
        <f t="shared" si="11"/>
        <v>7.4052432158792758</v>
      </c>
      <c r="AI35" s="1016">
        <f t="shared" si="11"/>
        <v>9.7212381318920951</v>
      </c>
      <c r="AJ35" s="1016">
        <f t="shared" si="11"/>
        <v>5.1349429614108972</v>
      </c>
      <c r="AK35" s="1017">
        <f t="shared" si="11"/>
        <v>5.9936175006324692</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5.7105263474060921</v>
      </c>
      <c r="P36" s="501">
        <f t="shared" si="9"/>
        <v>0.20670367694915287</v>
      </c>
      <c r="Q36" s="371"/>
      <c r="R36" s="15"/>
      <c r="S36" s="401" t="s">
        <v>98</v>
      </c>
      <c r="T36" s="378"/>
      <c r="U36" s="389"/>
      <c r="V36" s="379" t="s">
        <v>98</v>
      </c>
      <c r="W36" s="402"/>
      <c r="X36" s="1018">
        <f>VLOOKUP(年度マスタ!$K$4&amp;"_"&amp;X$33,データシート1!$A:$BS,MATCH("aa_"&amp;$S36,データシート1!$A$1:$BS$1,0),0)</f>
        <v>5.8928837919657795</v>
      </c>
      <c r="Y36" s="1019">
        <f>VLOOKUP(年度マスタ!$K$4&amp;"_"&amp;Y$33,データシート1!$A:$BS,MATCH("aa_"&amp;$S36,データシート1!$A$1:$BS$1,0),0)</f>
        <v>6.1452897277690157</v>
      </c>
      <c r="Z36" s="1019">
        <f>VLOOKUP(年度マスタ!$K$4&amp;"_"&amp;Z$33,データシート1!$A:$BS,MATCH("aa_"&amp;$S36,データシート1!$A$1:$BS$1,0),0)</f>
        <v>5.9590017328224336</v>
      </c>
      <c r="AA36" s="1019">
        <f>VLOOKUP(年度マスタ!$K$4&amp;"_"&amp;AA$33,データシート1!$A:$BS,MATCH("aa_"&amp;$S36,データシート1!$A$1:$BS$1,0),0)</f>
        <v>5.7904050240313252</v>
      </c>
      <c r="AB36" s="1019">
        <f>VLOOKUP(年度マスタ!$K$4&amp;"_"&amp;AB$33,データシート1!$A:$BS,MATCH("aa_"&amp;$S36,データシート1!$A$1:$BS$1,0),0)</f>
        <v>6.3729537788764041</v>
      </c>
      <c r="AC36" s="1019">
        <f>VLOOKUP(年度マスタ!$K$4&amp;"_"&amp;AC$33,データシート1!$A:$BS,MATCH("aa_"&amp;$S36,データシート1!$A$1:$BS$1,0),0)</f>
        <v>6.5517150388648382</v>
      </c>
      <c r="AD36" s="1019">
        <f>VLOOKUP(年度マスタ!$K$4&amp;"_"&amp;AD$33,データシート1!$A:$BS,MATCH("aa_"&amp;$S36,データシート1!$A$1:$BS$1,0),0)</f>
        <v>6.8756216582503979</v>
      </c>
      <c r="AE36" s="1019">
        <f>VLOOKUP(年度マスタ!$K$4&amp;"_"&amp;AE$33,データシート1!$A:$BS,MATCH("aa_"&amp;$S36,データシート1!$A$1:$BS$1,0),0)</f>
        <v>7.58290508734345</v>
      </c>
      <c r="AF36" s="1019">
        <f>VLOOKUP(年度マスタ!$K$4&amp;"_"&amp;AF$33,データシート1!$A:$BS,MATCH("aa_"&amp;$S36,データシート1!$A$1:$BS$1,0),0)</f>
        <v>6.6084423543997914</v>
      </c>
      <c r="AG36" s="1019">
        <f>VLOOKUP(年度マスタ!$K$4&amp;"_"&amp;AG$33,データシート1!$A:$BS,MATCH("aa_"&amp;$S36,データシート1!$A$1:$BS$1,0),0)</f>
        <v>6.7371086337538912</v>
      </c>
      <c r="AH36" s="1019">
        <f>VLOOKUP(年度マスタ!$K$4&amp;"_"&amp;AH$33,データシート1!$A:$BS,MATCH("aa_"&amp;$S36,データシート1!$A$1:$BS$1,0),0)</f>
        <v>6.193414952146461</v>
      </c>
      <c r="AI36" s="1019">
        <f>VLOOKUP(年度マスタ!$K$4&amp;"_"&amp;AI$33,データシート1!$A:$BS,MATCH("aa_"&amp;$S36,データシート1!$A$1:$BS$1,0),0)</f>
        <v>8.5389776352241302</v>
      </c>
      <c r="AJ36" s="1019">
        <f>VLOOKUP(年度マスタ!$K$4&amp;"_"&amp;AJ$33,データシート1!$A:$BS,MATCH("aa_"&amp;$S36,データシート1!$A$1:$BS$1,0),0)</f>
        <v>4.3032260302667424</v>
      </c>
      <c r="AK36" s="1020">
        <f>VLOOKUP(年度マスタ!$K$4&amp;"_"&amp;AK$33,データシート1!$A:$BS,MATCH("aa_"&amp;$S36,データシート1!$A$1:$BS$1,0),0)</f>
        <v>4.9578754417726962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10.439711676973078</v>
      </c>
      <c r="P37" s="501">
        <f t="shared" si="9"/>
        <v>0.37788579522088062</v>
      </c>
      <c r="Q37" s="371"/>
      <c r="R37" s="15"/>
      <c r="S37" s="401" t="s">
        <v>100</v>
      </c>
      <c r="T37" s="378"/>
      <c r="U37" s="389"/>
      <c r="V37" s="379" t="s">
        <v>107</v>
      </c>
      <c r="W37" s="402"/>
      <c r="X37" s="1018">
        <f>VLOOKUP(年度マスタ!$K$4&amp;"_"&amp;X$33,データシート1!$A:$BS,MATCH("aa_"&amp;$S37,データシート1!$A$1:$BS$1,0),0)</f>
        <v>0.43242347117448782</v>
      </c>
      <c r="Y37" s="1019">
        <f>VLOOKUP(年度マスタ!$K$4&amp;"_"&amp;Y$33,データシート1!$A:$BS,MATCH("aa_"&amp;$S37,データシート1!$A$1:$BS$1,0),0)</f>
        <v>0.42024531783332658</v>
      </c>
      <c r="Z37" s="1019">
        <f>VLOOKUP(年度マスタ!$K$4&amp;"_"&amp;Z$33,データシート1!$A:$BS,MATCH("aa_"&amp;$S37,データシート1!$A$1:$BS$1,0),0)</f>
        <v>0.4502040682407239</v>
      </c>
      <c r="AA37" s="1019">
        <f>VLOOKUP(年度マスタ!$K$4&amp;"_"&amp;AA$33,データシート1!$A:$BS,MATCH("aa_"&amp;$S37,データシート1!$A$1:$BS$1,0),0)</f>
        <v>0.56506465627609248</v>
      </c>
      <c r="AB37" s="1019">
        <f>VLOOKUP(年度マスタ!$K$4&amp;"_"&amp;AB$33,データシート1!$A:$BS,MATCH("aa_"&amp;$S37,データシート1!$A$1:$BS$1,0),0)</f>
        <v>0.51004234298177842</v>
      </c>
      <c r="AC37" s="1019">
        <f>VLOOKUP(年度マスタ!$K$4&amp;"_"&amp;AC$33,データシート1!$A:$BS,MATCH("aa_"&amp;$S37,データシート1!$A$1:$BS$1,0),0)</f>
        <v>0.41955325326339987</v>
      </c>
      <c r="AD37" s="1019">
        <f>VLOOKUP(年度マスタ!$K$4&amp;"_"&amp;AD$33,データシート1!$A:$BS,MATCH("aa_"&amp;$S37,データシート1!$A$1:$BS$1,0),0)</f>
        <v>0.42715536976531704</v>
      </c>
      <c r="AE37" s="1019">
        <f>VLOOKUP(年度マスタ!$K$4&amp;"_"&amp;AE$33,データシート1!$A:$BS,MATCH("aa_"&amp;$S37,データシート1!$A$1:$BS$1,0),0)</f>
        <v>0.39751018922873388</v>
      </c>
      <c r="AF37" s="1019">
        <f>VLOOKUP(年度マスタ!$K$4&amp;"_"&amp;AF$33,データシート1!$A:$BS,MATCH("aa_"&amp;$S37,データシート1!$A$1:$BS$1,0),0)</f>
        <v>0.39989889920540189</v>
      </c>
      <c r="AG37" s="1019">
        <f>VLOOKUP(年度マスタ!$K$4&amp;"_"&amp;AG$33,データシート1!$A:$BS,MATCH("aa_"&amp;$S37,データシート1!$A$1:$BS$1,0),0)</f>
        <v>0.39437149596884075</v>
      </c>
      <c r="AH37" s="1019">
        <f>VLOOKUP(年度マスタ!$K$4&amp;"_"&amp;AH$33,データシート1!$A:$BS,MATCH("aa_"&amp;$S37,データシート1!$A$1:$BS$1,0),0)</f>
        <v>0.37006108690729794</v>
      </c>
      <c r="AI37" s="1019">
        <f>VLOOKUP(年度マスタ!$K$4&amp;"_"&amp;AI$33,データシート1!$A:$BS,MATCH("aa_"&amp;$S37,データシート1!$A$1:$BS$1,0),0)</f>
        <v>0.33591138418971211</v>
      </c>
      <c r="AJ37" s="1019">
        <f>VLOOKUP(年度マスタ!$K$4&amp;"_"&amp;AJ$33,データシート1!$A:$BS,MATCH("aa_"&amp;$S37,データシート1!$A$1:$BS$1,0),0)</f>
        <v>0.23123199047442131</v>
      </c>
      <c r="AK37" s="1020">
        <f>VLOOKUP(年度マスタ!$K$4&amp;"_"&amp;AK$33,データシート1!$A:$BS,MATCH("aa_"&amp;$S37,データシート1!$A$1:$BS$1,0),0)</f>
        <v>0.24795324782178907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10.127115209608885</v>
      </c>
      <c r="P38" s="502">
        <f t="shared" si="9"/>
        <v>0.36657075431666614</v>
      </c>
      <c r="Q38" s="371"/>
      <c r="R38" s="15"/>
      <c r="S38" s="401" t="s">
        <v>101</v>
      </c>
      <c r="T38" s="378"/>
      <c r="U38" s="391"/>
      <c r="V38" s="404" t="s">
        <v>110</v>
      </c>
      <c r="W38" s="404"/>
      <c r="X38" s="1018">
        <f>VLOOKUP(年度マスタ!$K$4&amp;"_"&amp;X$33,データシート1!$A:$BS,MATCH("aa_"&amp;$S38,データシート1!$A$1:$BS$1,0),0)</f>
        <v>0.44631491565419529</v>
      </c>
      <c r="Y38" s="1019">
        <f>VLOOKUP(年度マスタ!$K$4&amp;"_"&amp;Y$33,データシート1!$A:$BS,MATCH("aa_"&amp;$S38,データシート1!$A$1:$BS$1,0),0)</f>
        <v>0.80096970578309101</v>
      </c>
      <c r="Z38" s="1019">
        <f>VLOOKUP(年度マスタ!$K$4&amp;"_"&amp;Z$33,データシート1!$A:$BS,MATCH("aa_"&amp;$S38,データシート1!$A$1:$BS$1,0),0)</f>
        <v>0.81566287445667252</v>
      </c>
      <c r="AA38" s="1019">
        <f>VLOOKUP(年度マスタ!$K$4&amp;"_"&amp;AA$33,データシート1!$A:$BS,MATCH("aa_"&amp;$S38,データシート1!$A$1:$BS$1,0),0)</f>
        <v>0.72778449670923295</v>
      </c>
      <c r="AB38" s="1019">
        <f>VLOOKUP(年度マスタ!$K$4&amp;"_"&amp;AB$33,データシート1!$A:$BS,MATCH("aa_"&amp;$S38,データシート1!$A$1:$BS$1,0),0)</f>
        <v>0.73998417307179098</v>
      </c>
      <c r="AC38" s="1019">
        <f>VLOOKUP(年度マスタ!$K$4&amp;"_"&amp;AC$33,データシート1!$A:$BS,MATCH("aa_"&amp;$S38,データシート1!$A$1:$BS$1,0),0)</f>
        <v>0.75222078813441351</v>
      </c>
      <c r="AD38" s="1019">
        <f>VLOOKUP(年度マスタ!$K$4&amp;"_"&amp;AD$33,データシート1!$A:$BS,MATCH("aa_"&amp;$S38,データシート1!$A$1:$BS$1,0),0)</f>
        <v>0.92092046544659056</v>
      </c>
      <c r="AE38" s="1019">
        <f>VLOOKUP(年度マスタ!$K$4&amp;"_"&amp;AE$33,データシート1!$A:$BS,MATCH("aa_"&amp;$S38,データシート1!$A$1:$BS$1,0),0)</f>
        <v>0.99353371958338699</v>
      </c>
      <c r="AF38" s="1019">
        <f>VLOOKUP(年度マスタ!$K$4&amp;"_"&amp;AF$33,データシート1!$A:$BS,MATCH("aa_"&amp;$S38,データシート1!$A$1:$BS$1,0),0)</f>
        <v>0.95481330733126357</v>
      </c>
      <c r="AG38" s="1019">
        <f>VLOOKUP(年度マスタ!$K$4&amp;"_"&amp;AG$33,データシート1!$A:$BS,MATCH("aa_"&amp;$S38,データシート1!$A$1:$BS$1,0),0)</f>
        <v>0.93894892568074273</v>
      </c>
      <c r="AH38" s="1019">
        <f>VLOOKUP(年度マスタ!$K$4&amp;"_"&amp;AH$33,データシート1!$A:$BS,MATCH("aa_"&amp;$S38,データシート1!$A$1:$BS$1,0),0)</f>
        <v>0.84176717682551705</v>
      </c>
      <c r="AI38" s="1019">
        <f>VLOOKUP(年度マスタ!$K$4&amp;"_"&amp;AI$33,データシート1!$A:$BS,MATCH("aa_"&amp;$S38,データシート1!$A$1:$BS$1,0),0)</f>
        <v>0.84634911247825229</v>
      </c>
      <c r="AJ38" s="1019">
        <f>VLOOKUP(年度マスタ!$K$4&amp;"_"&amp;AJ$33,データシート1!$A:$BS,MATCH("aa_"&amp;$S38,データシート1!$A$1:$BS$1,0),0)</f>
        <v>0.60048494066973401</v>
      </c>
      <c r="AK38" s="1020">
        <f>VLOOKUP(年度マスタ!$K$4&amp;"_"&amp;AK$33,データシート1!$A:$BS,MATCH("aa_"&amp;$S38,データシート1!$A$1:$BS$1,0),0)</f>
        <v>0.7877888110379847</v>
      </c>
      <c r="AL38" s="373"/>
      <c r="AW38" s="19" t="str">
        <f>年度マスタ!H4</f>
        <v>20</v>
      </c>
      <c r="AX38" s="19" t="s">
        <v>111</v>
      </c>
      <c r="AY38" s="19">
        <f>VLOOKUP($AW38&amp;"_"&amp;$AY$34,データシート1!$A:$BS,MATCH($AY$31&amp;"_"&amp;AY$36,データシート1!$A$1:$BS$1,0),0)</f>
        <v>2539.2559045340186</v>
      </c>
      <c r="AZ38" s="19">
        <f>VLOOKUP($AW38&amp;"_"&amp;$AY$34,データシート1!$A:$BS,MATCH($AY$31&amp;"_"&amp;AZ$36,データシート1!$A$1:$BS$1,0),0)</f>
        <v>150.06083774543012</v>
      </c>
      <c r="BA38" s="19">
        <f>VLOOKUP($AW38&amp;"_"&amp;$AY$34,データシート1!$A:$BS,MATCH($AY$31&amp;"_"&amp;BA$36,データシート1!$A$1:$BS$1,0),0)</f>
        <v>491.40515390747186</v>
      </c>
      <c r="BB38" s="19">
        <f>VLOOKUP($AW38&amp;"_"&amp;$AY$34,データシート1!$A:$BS,MATCH($AY$31&amp;"_"&amp;BB$36,データシート1!$A$1:$BS$1,0),0)</f>
        <v>2993.9820003094105</v>
      </c>
      <c r="BC38" s="19">
        <f>VLOOKUP($AW38&amp;"_"&amp;$AY$34,データシート1!$A:$BS,MATCH($AY$31&amp;"_"&amp;BC$36,データシート1!$A$1:$BS$1,0),0)</f>
        <v>3295.6845596831386</v>
      </c>
      <c r="BD38" s="19">
        <f>VLOOKUP($AW38&amp;"_"&amp;$AY$34,データシート1!$A:$BS,MATCH($AY$31&amp;"_"&amp;BD$36,データシート1!$A$1:$BS$1,0),0)</f>
        <v>1931.6472625568101</v>
      </c>
      <c r="BE38" s="19">
        <f>VLOOKUP($AW38&amp;"_"&amp;$AY$34,データシート1!$A:$BS,MATCH($AY$31&amp;"_"&amp;BE$36,データシート1!$A$1:$BS$1,0),0)</f>
        <v>2065.7533586498794</v>
      </c>
      <c r="BF38" s="19">
        <f>VLOOKUP($AW38&amp;"_"&amp;$AY$34,データシート1!$A:$BS,MATCH($AY$31&amp;"_"&amp;BF$36,データシート1!$A$1:$BS$1,0),0)</f>
        <v>122.74099799686492</v>
      </c>
      <c r="BG38" s="19">
        <f>VLOOKUP($AW38&amp;"_"&amp;$AY$34,データシート1!$A:$BS,MATCH($AY$31&amp;"_"&amp;BG$36,データシート1!$A$1:$BS$1,0),0)</f>
        <v>0</v>
      </c>
      <c r="BH38" s="19">
        <f>VLOOKUP($AW38&amp;"_"&amp;$AY$34,データシート1!$A:$BS,MATCH($AY$31&amp;"_"&amp;BH$36,データシート1!$A$1:$BS$1,0),0)</f>
        <v>198.51736757567471</v>
      </c>
    </row>
    <row r="39" spans="2:64" ht="17.100000000000001" customHeight="1" thickBot="1">
      <c r="B39" s="366"/>
      <c r="C39" s="367"/>
      <c r="D39" s="369"/>
      <c r="E39" s="993"/>
      <c r="F39" s="369"/>
      <c r="G39" s="368"/>
      <c r="H39" s="368"/>
      <c r="I39" s="369"/>
      <c r="J39" s="370"/>
      <c r="K39" s="378"/>
      <c r="L39" s="389"/>
      <c r="M39" s="389"/>
      <c r="N39" s="390" t="s">
        <v>1298</v>
      </c>
      <c r="O39" s="1026">
        <f>AC43</f>
        <v>4.3724562385530952</v>
      </c>
      <c r="P39" s="502">
        <f t="shared" si="9"/>
        <v>0.15826961068461295</v>
      </c>
      <c r="Q39" s="371"/>
      <c r="R39" s="15"/>
      <c r="S39" s="401" t="s">
        <v>102</v>
      </c>
      <c r="T39" s="378"/>
      <c r="U39" s="386" t="s">
        <v>112</v>
      </c>
      <c r="V39" s="387"/>
      <c r="W39" s="387"/>
      <c r="X39" s="1015">
        <f>VLOOKUP(年度マスタ!$K$4&amp;"_"&amp;X$33,データシート1!$A:$BS,MATCH("aa_"&amp;$S39,データシート1!$A$1:$BS$1,0),0)</f>
        <v>4.0869711515090392</v>
      </c>
      <c r="Y39" s="1016">
        <f>VLOOKUP(年度マスタ!$K$4&amp;"_"&amp;Y$33,データシート1!$A:$BS,MATCH("aa_"&amp;$S39,データシート1!$A$1:$BS$1,0),0)</f>
        <v>3.7110138085291524</v>
      </c>
      <c r="Z39" s="1016">
        <f>VLOOKUP(年度マスタ!$K$4&amp;"_"&amp;Z$33,データシート1!$A:$BS,MATCH("aa_"&amp;$S39,データシート1!$A$1:$BS$1,0),0)</f>
        <v>3.8342094818788013</v>
      </c>
      <c r="AA39" s="1016">
        <f>VLOOKUP(年度マスタ!$K$4&amp;"_"&amp;AA$33,データシート1!$A:$BS,MATCH("aa_"&amp;$S39,データシート1!$A$1:$BS$1,0),0)</f>
        <v>4.2195937089728854</v>
      </c>
      <c r="AB39" s="1016">
        <f>VLOOKUP(年度マスタ!$K$4&amp;"_"&amp;AB$33,データシート1!$A:$BS,MATCH("aa_"&amp;$S39,データシート1!$A$1:$BS$1,0),0)</f>
        <v>3.7989375846146611</v>
      </c>
      <c r="AC39" s="1016">
        <f>VLOOKUP(年度マスタ!$K$4&amp;"_"&amp;AC$33,データシート1!$A:$BS,MATCH("aa_"&amp;$S39,データシート1!$A$1:$BS$1,0),0)</f>
        <v>3.6622467857013552</v>
      </c>
      <c r="AD39" s="1016">
        <f>VLOOKUP(年度マスタ!$K$4&amp;"_"&amp;AD$33,データシート1!$A:$BS,MATCH("aa_"&amp;$S39,データシート1!$A$1:$BS$1,0),0)</f>
        <v>3.1883089066773271</v>
      </c>
      <c r="AE39" s="1016">
        <f>VLOOKUP(年度マスタ!$K$4&amp;"_"&amp;AE$33,データシート1!$A:$BS,MATCH("aa_"&amp;$S39,データシート1!$A$1:$BS$1,0),0)</f>
        <v>3.3988936444397306</v>
      </c>
      <c r="AF39" s="1016">
        <f>VLOOKUP(年度マスタ!$K$4&amp;"_"&amp;AF$33,データシート1!$A:$BS,MATCH("aa_"&amp;$S39,データシート1!$A$1:$BS$1,0),0)</f>
        <v>2.7476192651823284</v>
      </c>
      <c r="AG39" s="1016">
        <f>VLOOKUP(年度マスタ!$K$4&amp;"_"&amp;AG$33,データシート1!$A:$BS,MATCH("aa_"&amp;$S39,データシート1!$A$1:$BS$1,0),0)</f>
        <v>2.6102319098169002</v>
      </c>
      <c r="AH39" s="1016">
        <f>VLOOKUP(年度マスタ!$K$4&amp;"_"&amp;AH$33,データシート1!$A:$BS,MATCH("aa_"&amp;$S39,データシート1!$A$1:$BS$1,0),0)</f>
        <v>2.5403237054117733</v>
      </c>
      <c r="AI39" s="1016">
        <f>VLOOKUP(年度マスタ!$K$4&amp;"_"&amp;AI$33,データシート1!$A:$BS,MATCH("aa_"&amp;$S39,データシート1!$A$1:$BS$1,0),0)</f>
        <v>2.4326300216719399</v>
      </c>
      <c r="AJ39" s="1016">
        <f>VLOOKUP(年度マスタ!$K$4&amp;"_"&amp;AJ$33,データシート1!$A:$BS,MATCH("aa_"&amp;$S39,データシート1!$A$1:$BS$1,0),0)</f>
        <v>2.1726671857731898</v>
      </c>
      <c r="AK39" s="1017">
        <f>VLOOKUP(年度マスタ!$K$4&amp;"_"&amp;AK$33,データシート1!$A:$BS,MATCH("aa_"&amp;$S39,データシート1!$A$1:$BS$1,0),0)</f>
        <v>2.698829682175381</v>
      </c>
      <c r="AL39" s="373"/>
      <c r="AW39" s="19" t="str">
        <f>年度マスタ!K4</f>
        <v>20411</v>
      </c>
      <c r="AX39" s="19" t="s">
        <v>113</v>
      </c>
      <c r="AY39" s="19">
        <f>VLOOKUP($AW39&amp;"_"&amp;$AY$34,データシート1!$A:$BS,MATCH($AY$31&amp;"_"&amp;AY$36,データシート1!$A$1:$BS$1,0),0)</f>
        <v>4.9578754417726962</v>
      </c>
      <c r="AZ39" s="19">
        <f>VLOOKUP($AW39&amp;"_"&amp;$AY$34,データシート1!$A:$BS,MATCH($AY$31&amp;"_"&amp;AZ$36,データシート1!$A$1:$BS$1,0),0)</f>
        <v>0.24795324782178907</v>
      </c>
      <c r="BA39" s="19">
        <f>VLOOKUP($AW39&amp;"_"&amp;$AY$34,データシート1!$A:$BS,MATCH($AY$31&amp;"_"&amp;BA$36,データシート1!$A$1:$BS$1,0),0)</f>
        <v>0.7877888110379847</v>
      </c>
      <c r="BB39" s="19">
        <f>VLOOKUP($AW39&amp;"_"&amp;$AY$34,データシート1!$A:$BS,MATCH($AY$31&amp;"_"&amp;BB$36,データシート1!$A$1:$BS$1,0),0)</f>
        <v>2.698829682175381</v>
      </c>
      <c r="BC39" s="19">
        <f>VLOOKUP($AW39&amp;"_"&amp;$AY$34,データシート1!$A:$BS,MATCH($AY$31&amp;"_"&amp;BC$36,データシート1!$A$1:$BS$1,0),0)</f>
        <v>4.8117025879121105</v>
      </c>
      <c r="BD39" s="19">
        <f>VLOOKUP($AW39&amp;"_"&amp;$AY$34,データシート1!$A:$BS,MATCH($AY$31&amp;"_"&amp;BD$36,データシート1!$A$1:$BS$1,0),0)</f>
        <v>3.2074498565970226</v>
      </c>
      <c r="BE39" s="19">
        <f>VLOOKUP($AW39&amp;"_"&amp;$AY$34,データシート1!$A:$BS,MATCH($AY$31&amp;"_"&amp;BE$36,データシート1!$A$1:$BS$1,0),0)</f>
        <v>4.9270964323701874</v>
      </c>
      <c r="BF39" s="19">
        <f>VLOOKUP($AW39&amp;"_"&amp;$AY$34,データシート1!$A:$BS,MATCH($AY$31&amp;"_"&amp;BF$36,データシート1!$A$1:$BS$1,0),0)</f>
        <v>0.2151728215660389</v>
      </c>
      <c r="BG39" s="19">
        <f>VLOOKUP($AW39&amp;"_"&amp;$AY$34,データシート1!$A:$BS,MATCH($AY$31&amp;"_"&amp;BG$36,データシート1!$A$1:$BS$1,0),0)</f>
        <v>0</v>
      </c>
      <c r="BH39" s="19">
        <f>VLOOKUP($AW39&amp;"_"&amp;$AY$34,データシート1!$A:$BS,MATCH($AY$31&amp;"_"&amp;BH$36,データシート1!$A$1:$BS$1,0),0)</f>
        <v>0.28147300126788771</v>
      </c>
    </row>
    <row r="40" spans="2:64" ht="17.100000000000001" customHeight="1" thickBot="1">
      <c r="B40" s="366"/>
      <c r="C40" s="367"/>
      <c r="D40" s="369"/>
      <c r="E40" s="369"/>
      <c r="F40" s="369"/>
      <c r="G40" s="368"/>
      <c r="H40" s="368"/>
      <c r="I40" s="369"/>
      <c r="J40" s="370"/>
      <c r="K40" s="378"/>
      <c r="L40" s="389"/>
      <c r="M40" s="391"/>
      <c r="N40" s="382" t="s">
        <v>47</v>
      </c>
      <c r="O40" s="1026">
        <f>AC44</f>
        <v>5.7546589710557887</v>
      </c>
      <c r="P40" s="502">
        <f t="shared" si="9"/>
        <v>0.20830114363205313</v>
      </c>
      <c r="Q40" s="371"/>
      <c r="R40" s="15"/>
      <c r="S40" s="401" t="s">
        <v>78</v>
      </c>
      <c r="T40" s="378"/>
      <c r="U40" s="386" t="s">
        <v>78</v>
      </c>
      <c r="V40" s="387"/>
      <c r="W40" s="387"/>
      <c r="X40" s="1015">
        <f>VLOOKUP(年度マスタ!$K$4&amp;"_"&amp;X$33,データシート1!$A:$BS,MATCH("aa_"&amp;$S40,データシート1!$A$1:$BS$1,0),0)</f>
        <v>5.4822176118464867</v>
      </c>
      <c r="Y40" s="1016">
        <f>VLOOKUP(年度マスタ!$K$4&amp;"_"&amp;Y$33,データシート1!$A:$BS,MATCH("aa_"&amp;$S40,データシート1!$A$1:$BS$1,0),0)</f>
        <v>5.5376470462083338</v>
      </c>
      <c r="Z40" s="1016">
        <f>VLOOKUP(年度マスタ!$K$4&amp;"_"&amp;Z$33,データシート1!$A:$BS,MATCH("aa_"&amp;$S40,データシート1!$A$1:$BS$1,0),0)</f>
        <v>5.8889472604739508</v>
      </c>
      <c r="AA40" s="1016">
        <f>VLOOKUP(年度マスタ!$K$4&amp;"_"&amp;AA$33,データシート1!$A:$BS,MATCH("aa_"&amp;$S40,データシート1!$A$1:$BS$1,0),0)</f>
        <v>5.4957024021222498</v>
      </c>
      <c r="AB40" s="1016">
        <f>VLOOKUP(年度マスタ!$K$4&amp;"_"&amp;AB$33,データシート1!$A:$BS,MATCH("aa_"&amp;$S40,データシート1!$A$1:$BS$1,0),0)</f>
        <v>5.3314620932216812</v>
      </c>
      <c r="AC40" s="1016">
        <f>VLOOKUP(年度マスタ!$K$4&amp;"_"&amp;AC$33,データシート1!$A:$BS,MATCH("aa_"&amp;$S40,データシート1!$A$1:$BS$1,0),0)</f>
        <v>5.7105263474060921</v>
      </c>
      <c r="AD40" s="1016">
        <f>VLOOKUP(年度マスタ!$K$4&amp;"_"&amp;AD$33,データシート1!$A:$BS,MATCH("aa_"&amp;$S40,データシート1!$A$1:$BS$1,0),0)</f>
        <v>5.6878617954132693</v>
      </c>
      <c r="AE40" s="1016">
        <f>VLOOKUP(年度マスタ!$K$4&amp;"_"&amp;AE$33,データシート1!$A:$BS,MATCH("aa_"&amp;$S40,データシート1!$A$1:$BS$1,0),0)</f>
        <v>4.878805330884898</v>
      </c>
      <c r="AF40" s="1016">
        <f>VLOOKUP(年度マスタ!$K$4&amp;"_"&amp;AF$33,データシート1!$A:$BS,MATCH("aa_"&amp;$S40,データシート1!$A$1:$BS$1,0),0)</f>
        <v>5.15386685798829</v>
      </c>
      <c r="AG40" s="1016">
        <f>VLOOKUP(年度マスタ!$K$4&amp;"_"&amp;AG$33,データシート1!$A:$BS,MATCH("aa_"&amp;$S40,データシート1!$A$1:$BS$1,0),0)</f>
        <v>5.3181905227698634</v>
      </c>
      <c r="AH40" s="1016">
        <f>VLOOKUP(年度マスタ!$K$4&amp;"_"&amp;AH$33,データシート1!$A:$BS,MATCH("aa_"&amp;$S40,データシート1!$A$1:$BS$1,0),0)</f>
        <v>5.1866943953106706</v>
      </c>
      <c r="AI40" s="1016">
        <f>VLOOKUP(年度マスタ!$K$4&amp;"_"&amp;AI$33,データシート1!$A:$BS,MATCH("aa_"&amp;$S40,データシート1!$A$1:$BS$1,0),0)</f>
        <v>4.5750176514464993</v>
      </c>
      <c r="AJ40" s="1016">
        <f>VLOOKUP(年度マスタ!$K$4&amp;"_"&amp;AJ$33,データシート1!$A:$BS,MATCH("aa_"&amp;$S40,データシート1!$A$1:$BS$1,0),0)</f>
        <v>4.5271802570686246</v>
      </c>
      <c r="AK40" s="1017">
        <f>VLOOKUP(年度マスタ!$K$4&amp;"_"&amp;AK$33,データシート1!$A:$BS,MATCH("aa_"&amp;$S40,データシート1!$A$1:$BS$1,0),0)</f>
        <v>4.8117025879121105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0.31259646736419272</v>
      </c>
      <c r="P41" s="502">
        <f t="shared" si="9"/>
        <v>1.131504090421449E-2</v>
      </c>
      <c r="Q41" s="371"/>
      <c r="R41" s="15"/>
      <c r="S41" s="401" t="s">
        <v>1276</v>
      </c>
      <c r="T41" s="378"/>
      <c r="U41" s="286" t="s">
        <v>44</v>
      </c>
      <c r="V41" s="387"/>
      <c r="W41" s="387"/>
      <c r="X41" s="1015">
        <f>X42+X45+X46</f>
        <v>10.807244009386267</v>
      </c>
      <c r="Y41" s="1016">
        <f t="shared" ref="Y41:AH41" si="12">Y42+Y45+Y46</f>
        <v>10.778886603745592</v>
      </c>
      <c r="Z41" s="1016">
        <f t="shared" si="12"/>
        <v>10.889765228469411</v>
      </c>
      <c r="AA41" s="1016">
        <f t="shared" si="12"/>
        <v>10.633537117727363</v>
      </c>
      <c r="AB41" s="1016">
        <f t="shared" si="12"/>
        <v>10.555028806275699</v>
      </c>
      <c r="AC41" s="1016">
        <f t="shared" si="12"/>
        <v>10.439711676973078</v>
      </c>
      <c r="AD41" s="1016">
        <f t="shared" si="12"/>
        <v>10.172680615788018</v>
      </c>
      <c r="AE41" s="1016">
        <f t="shared" si="12"/>
        <v>10.072661810456076</v>
      </c>
      <c r="AF41" s="1016">
        <f t="shared" si="12"/>
        <v>9.7258350284720265</v>
      </c>
      <c r="AG41" s="1016">
        <f t="shared" si="12"/>
        <v>9.540441032178574</v>
      </c>
      <c r="AH41" s="1016">
        <f t="shared" si="12"/>
        <v>9.3006997512615683</v>
      </c>
      <c r="AI41" s="1016">
        <f>AI42+AI45+AI46</f>
        <v>9.2213842608182794</v>
      </c>
      <c r="AJ41" s="1016">
        <f>AJ42+AJ45+AJ46</f>
        <v>8.3608500131454964</v>
      </c>
      <c r="AK41" s="1017">
        <f>AK42+AK45+AK46</f>
        <v>8.3497191105332487</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10.551249108479073</v>
      </c>
      <c r="Y42" s="1019">
        <f t="shared" ref="Y42:AK42" si="13">SUM(Y43:Y44)</f>
        <v>10.536074527201087</v>
      </c>
      <c r="Z42" s="1019">
        <f t="shared" si="13"/>
        <v>10.639160022591319</v>
      </c>
      <c r="AA42" s="1019">
        <f t="shared" si="13"/>
        <v>10.347139411065532</v>
      </c>
      <c r="AB42" s="1019">
        <f t="shared" si="13"/>
        <v>10.246075708255749</v>
      </c>
      <c r="AC42" s="1019">
        <f t="shared" si="13"/>
        <v>10.127115209608885</v>
      </c>
      <c r="AD42" s="1019">
        <f t="shared" si="13"/>
        <v>9.8749107949641335</v>
      </c>
      <c r="AE42" s="1019">
        <f t="shared" si="13"/>
        <v>9.7863186203784291</v>
      </c>
      <c r="AF42" s="1019">
        <f t="shared" si="13"/>
        <v>9.4534779290773905</v>
      </c>
      <c r="AG42" s="1019">
        <f t="shared" si="13"/>
        <v>9.2808302278310002</v>
      </c>
      <c r="AH42" s="1019">
        <f t="shared" si="13"/>
        <v>9.0614418949938198</v>
      </c>
      <c r="AI42" s="1019">
        <f t="shared" si="13"/>
        <v>8.9912104744137267</v>
      </c>
      <c r="AJ42" s="1019">
        <f t="shared" si="13"/>
        <v>8.1432759119628848</v>
      </c>
      <c r="AK42" s="1020">
        <f t="shared" si="13"/>
        <v>8.1345462889672095</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9.0657777224239774E-2</v>
      </c>
      <c r="P43" s="679">
        <f t="shared" si="9"/>
        <v>3.2815356687391044E-3</v>
      </c>
      <c r="Q43" s="371"/>
      <c r="R43" s="15"/>
      <c r="S43" s="401" t="s">
        <v>46</v>
      </c>
      <c r="T43" s="405"/>
      <c r="U43" s="389"/>
      <c r="V43" s="406"/>
      <c r="W43" s="390" t="s">
        <v>46</v>
      </c>
      <c r="X43" s="1018">
        <f>VLOOKUP(年度マスタ!$K$4&amp;"_"&amp;X$33,データシート1!$A:$BS,MATCH("aa_"&amp;$S43,データシート1!$A$1:$BS$1,0),0)</f>
        <v>4.5630486797853598</v>
      </c>
      <c r="Y43" s="1019">
        <f>VLOOKUP(年度マスタ!$K$4&amp;"_"&amp;Y$33,データシート1!$A:$BS,MATCH("aa_"&amp;$S43,データシート1!$A$1:$BS$1,0),0)</f>
        <v>4.6882007813490381</v>
      </c>
      <c r="Z43" s="1019">
        <f>VLOOKUP(年度マスタ!$K$4&amp;"_"&amp;Z$33,データシート1!$A:$BS,MATCH("aa_"&amp;$S43,データシート1!$A$1:$BS$1,0),0)</f>
        <v>4.6822683691946887</v>
      </c>
      <c r="AA43" s="1019">
        <f>VLOOKUP(年度マスタ!$K$4&amp;"_"&amp;AA$33,データシート1!$A:$BS,MATCH("aa_"&amp;$S43,データシート1!$A$1:$BS$1,0),0)</f>
        <v>4.6019802727487686</v>
      </c>
      <c r="AB43" s="1019">
        <f>VLOOKUP(年度マスタ!$K$4&amp;"_"&amp;AB$33,データシート1!$A:$BS,MATCH("aa_"&amp;$S43,データシート1!$A$1:$BS$1,0),0)</f>
        <v>4.4931118315528975</v>
      </c>
      <c r="AC43" s="1019">
        <f>VLOOKUP(年度マスタ!$K$4&amp;"_"&amp;AC$33,データシート1!$A:$BS,MATCH("aa_"&amp;$S43,データシート1!$A$1:$BS$1,0),0)</f>
        <v>4.3724562385530952</v>
      </c>
      <c r="AD43" s="1019">
        <f>VLOOKUP(年度マスタ!$K$4&amp;"_"&amp;AD$33,データシート1!$A:$BS,MATCH("aa_"&amp;$S43,データシート1!$A$1:$BS$1,0),0)</f>
        <v>4.1706628742188867</v>
      </c>
      <c r="AE43" s="1019">
        <f>VLOOKUP(年度マスタ!$K$4&amp;"_"&amp;AE$33,データシート1!$A:$BS,MATCH("aa_"&amp;$S43,データシート1!$A$1:$BS$1,0),0)</f>
        <v>4.1429113480701103</v>
      </c>
      <c r="AF43" s="1019">
        <f>VLOOKUP(年度マスタ!$K$4&amp;"_"&amp;AF$33,データシート1!$A:$BS,MATCH("aa_"&amp;$S43,データシート1!$A$1:$BS$1,0),0)</f>
        <v>4.0602965822699923</v>
      </c>
      <c r="AG43" s="1019">
        <f>VLOOKUP(年度マスタ!$K$4&amp;"_"&amp;AG$33,データシート1!$A:$BS,MATCH("aa_"&amp;$S43,データシート1!$A$1:$BS$1,0),0)</f>
        <v>3.9990598576696916</v>
      </c>
      <c r="AH43" s="1019">
        <f>VLOOKUP(年度マスタ!$K$4&amp;"_"&amp;AH$33,データシート1!$A:$BS,MATCH("aa_"&amp;$S43,データシート1!$A$1:$BS$1,0),0)</f>
        <v>3.8943860279509539</v>
      </c>
      <c r="AI43" s="1019">
        <f>VLOOKUP(年度マスタ!$K$4&amp;"_"&amp;AI$33,データシート1!$A:$BS,MATCH("aa_"&amp;$S43,データシート1!$A$1:$BS$1,0),0)</f>
        <v>3.8526134353850345</v>
      </c>
      <c r="AJ43" s="1019">
        <f>VLOOKUP(年度マスタ!$K$4&amp;"_"&amp;AJ$33,データシート1!$A:$BS,MATCH("aa_"&amp;$S43,データシート1!$A$1:$BS$1,0),0)</f>
        <v>3.3250549003339129</v>
      </c>
      <c r="AK43" s="1020">
        <f>VLOOKUP(年度マスタ!$K$4&amp;"_"&amp;AK$33,データシート1!$A:$BS,MATCH("aa_"&amp;$S43,データシート1!$A$1:$BS$1,0),0)</f>
        <v>3.2074498565970226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5.9882004286937125</v>
      </c>
      <c r="Y44" s="1019">
        <f>VLOOKUP(年度マスタ!$K$4&amp;"_"&amp;Y$33,データシート1!$A:$BS,MATCH("aa_"&amp;$S44,データシート1!$A$1:$BS$1,0),0)</f>
        <v>5.8478737458520502</v>
      </c>
      <c r="Z44" s="1019">
        <f>VLOOKUP(年度マスタ!$K$4&amp;"_"&amp;Z$33,データシート1!$A:$BS,MATCH("aa_"&amp;$S44,データシート1!$A$1:$BS$1,0),0)</f>
        <v>5.9568916533966307</v>
      </c>
      <c r="AA44" s="1019">
        <f>VLOOKUP(年度マスタ!$K$4&amp;"_"&amp;AA$33,データシート1!$A:$BS,MATCH("aa_"&amp;$S44,データシート1!$A$1:$BS$1,0),0)</f>
        <v>5.7451591383167635</v>
      </c>
      <c r="AB44" s="1019">
        <f>VLOOKUP(年度マスタ!$K$4&amp;"_"&amp;AB$33,データシート1!$A:$BS,MATCH("aa_"&amp;$S44,データシート1!$A$1:$BS$1,0),0)</f>
        <v>5.7529638767028501</v>
      </c>
      <c r="AC44" s="1019">
        <f>VLOOKUP(年度マスタ!$K$4&amp;"_"&amp;AC$33,データシート1!$A:$BS,MATCH("aa_"&amp;$S44,データシート1!$A$1:$BS$1,0),0)</f>
        <v>5.7546589710557887</v>
      </c>
      <c r="AD44" s="1019">
        <f>VLOOKUP(年度マスタ!$K$4&amp;"_"&amp;AD$33,データシート1!$A:$BS,MATCH("aa_"&amp;$S44,データシート1!$A$1:$BS$1,0),0)</f>
        <v>5.7042479207452459</v>
      </c>
      <c r="AE44" s="1019">
        <f>VLOOKUP(年度マスタ!$K$4&amp;"_"&amp;AE$33,データシート1!$A:$BS,MATCH("aa_"&amp;$S44,データシート1!$A$1:$BS$1,0),0)</f>
        <v>5.6434072723083188</v>
      </c>
      <c r="AF44" s="1019">
        <f>VLOOKUP(年度マスタ!$K$4&amp;"_"&amp;AF$33,データシート1!$A:$BS,MATCH("aa_"&amp;$S44,データシート1!$A$1:$BS$1,0),0)</f>
        <v>5.3931813468073981</v>
      </c>
      <c r="AG44" s="1019">
        <f>VLOOKUP(年度マスタ!$K$4&amp;"_"&amp;AG$33,データシート1!$A:$BS,MATCH("aa_"&amp;$S44,データシート1!$A$1:$BS$1,0),0)</f>
        <v>5.2817703701613086</v>
      </c>
      <c r="AH44" s="1019">
        <f>VLOOKUP(年度マスタ!$K$4&amp;"_"&amp;AH$33,データシート1!$A:$BS,MATCH("aa_"&amp;$S44,データシート1!$A$1:$BS$1,0),0)</f>
        <v>5.1670558670428663</v>
      </c>
      <c r="AI44" s="1019">
        <f>VLOOKUP(年度マスタ!$K$4&amp;"_"&amp;AI$33,データシート1!$A:$BS,MATCH("aa_"&amp;$S44,データシート1!$A$1:$BS$1,0),0)</f>
        <v>5.1385970390286921</v>
      </c>
      <c r="AJ44" s="1019">
        <f>VLOOKUP(年度マスタ!$K$4&amp;"_"&amp;AJ$33,データシート1!$A:$BS,MATCH("aa_"&amp;$S44,データシート1!$A$1:$BS$1,0),0)</f>
        <v>4.8182210116289728</v>
      </c>
      <c r="AK44" s="1020">
        <f>VLOOKUP(年度マスタ!$K$4&amp;"_"&amp;AK$33,データシート1!$A:$BS,MATCH("aa_"&amp;$S44,データシート1!$A$1:$BS$1,0),0)</f>
        <v>4.9270964323701874</v>
      </c>
      <c r="AL44" s="373"/>
      <c r="AW44" s="19" t="str">
        <f>AW47</f>
        <v>長野県</v>
      </c>
      <c r="AX44" s="407">
        <f t="shared" si="14"/>
        <v>0.23067016843220295</v>
      </c>
      <c r="AY44" s="407">
        <f t="shared" si="14"/>
        <v>0.21712754363161405</v>
      </c>
      <c r="AZ44" s="407">
        <f t="shared" si="14"/>
        <v>0.23900741318908594</v>
      </c>
      <c r="BA44" s="407">
        <f t="shared" si="14"/>
        <v>0.29879813208616401</v>
      </c>
      <c r="BB44" s="407">
        <f t="shared" si="14"/>
        <v>1.4396742660933154E-2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0.25599490090719379</v>
      </c>
      <c r="Y45" s="1019">
        <f>VLOOKUP(年度マスタ!$K$4&amp;"_"&amp;Y$33,データシート1!$A:$BS,MATCH("aa_"&amp;$S45,データシート1!$A$1:$BS$1,0),0)</f>
        <v>0.2428120765445051</v>
      </c>
      <c r="Z45" s="1019">
        <f>VLOOKUP(年度マスタ!$K$4&amp;"_"&amp;Z$33,データシート1!$A:$BS,MATCH("aa_"&amp;$S45,データシート1!$A$1:$BS$1,0),0)</f>
        <v>0.25060520587809176</v>
      </c>
      <c r="AA45" s="1019">
        <f>VLOOKUP(年度マスタ!$K$4&amp;"_"&amp;AA$33,データシート1!$A:$BS,MATCH("aa_"&amp;$S45,データシート1!$A$1:$BS$1,0),0)</f>
        <v>0.28639770666183056</v>
      </c>
      <c r="AB45" s="1019">
        <f>VLOOKUP(年度マスタ!$K$4&amp;"_"&amp;AB$33,データシート1!$A:$BS,MATCH("aa_"&amp;$S45,データシート1!$A$1:$BS$1,0),0)</f>
        <v>0.30895309801995036</v>
      </c>
      <c r="AC45" s="1019">
        <f>VLOOKUP(年度マスタ!$K$4&amp;"_"&amp;AC$33,データシート1!$A:$BS,MATCH("aa_"&amp;$S45,データシート1!$A$1:$BS$1,0),0)</f>
        <v>0.31259646736419272</v>
      </c>
      <c r="AD45" s="1019">
        <f>VLOOKUP(年度マスタ!$K$4&amp;"_"&amp;AD$33,データシート1!$A:$BS,MATCH("aa_"&amp;$S45,データシート1!$A$1:$BS$1,0),0)</f>
        <v>0.29776982082388381</v>
      </c>
      <c r="AE45" s="1019">
        <f>VLOOKUP(年度マスタ!$K$4&amp;"_"&amp;AE$33,データシート1!$A:$BS,MATCH("aa_"&amp;$S45,データシート1!$A$1:$BS$1,0),0)</f>
        <v>0.28634319007764725</v>
      </c>
      <c r="AF45" s="1019">
        <f>VLOOKUP(年度マスタ!$K$4&amp;"_"&amp;AF$33,データシート1!$A:$BS,MATCH("aa_"&amp;$S45,データシート1!$A$1:$BS$1,0),0)</f>
        <v>0.27235709939463626</v>
      </c>
      <c r="AG45" s="1019">
        <f>VLOOKUP(年度マスタ!$K$4&amp;"_"&amp;AG$33,データシート1!$A:$BS,MATCH("aa_"&amp;$S45,データシート1!$A$1:$BS$1,0),0)</f>
        <v>0.25961080434757433</v>
      </c>
      <c r="AH45" s="1019">
        <f>VLOOKUP(年度マスタ!$K$4&amp;"_"&amp;AH$33,データシート1!$A:$BS,MATCH("aa_"&amp;$S45,データシート1!$A$1:$BS$1,0),0)</f>
        <v>0.23925785626774829</v>
      </c>
      <c r="AI45" s="1019">
        <f>VLOOKUP(年度マスタ!$K$4&amp;"_"&amp;AI$33,データシート1!$A:$BS,MATCH("aa_"&amp;$S45,データシート1!$A$1:$BS$1,0),0)</f>
        <v>0.23017378640455285</v>
      </c>
      <c r="AJ45" s="1019">
        <f>VLOOKUP(年度マスタ!$K$4&amp;"_"&amp;AJ$33,データシート1!$A:$BS,MATCH("aa_"&amp;$S45,データシート1!$A$1:$BS$1,0),0)</f>
        <v>0.21757410118261081</v>
      </c>
      <c r="AK45" s="1020">
        <f>VLOOKUP(年度マスタ!$K$4&amp;"_"&amp;AK$33,データシート1!$A:$BS,MATCH("aa_"&amp;$S45,データシート1!$A$1:$BS$1,0),0)</f>
        <v>0.2151728215660389</v>
      </c>
      <c r="AL45" s="373"/>
      <c r="AW45" s="19" t="str">
        <f>AW48</f>
        <v>下條村</v>
      </c>
      <c r="AX45" s="407">
        <f t="shared" ref="AX45:BB45" si="15">AX48/$BC48</f>
        <v>0.27077139953122914</v>
      </c>
      <c r="AY45" s="407">
        <f t="shared" si="15"/>
        <v>0.12192401167774504</v>
      </c>
      <c r="AZ45" s="407">
        <f t="shared" si="15"/>
        <v>0.21737647484503561</v>
      </c>
      <c r="BA45" s="407">
        <f t="shared" si="15"/>
        <v>0.37721211422203071</v>
      </c>
      <c r="BB45" s="407">
        <f t="shared" si="15"/>
        <v>1.2715999723959513E-2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8.1904949148572159E-2</v>
      </c>
      <c r="Y47" s="1022">
        <f>VLOOKUP(年度マスタ!$K$4&amp;"_"&amp;Y$33,データシート1!$A:$BS,MATCH("aa_"&amp;$S47,データシート1!$A$1:$BS$1,0),0)</f>
        <v>8.6445615921346391E-2</v>
      </c>
      <c r="Z47" s="1022">
        <f>VLOOKUP(年度マスタ!$K$4&amp;"_"&amp;Z$33,データシート1!$A:$BS,MATCH("aa_"&amp;$S47,データシート1!$A$1:$BS$1,0),0)</f>
        <v>7.5894013549609771E-2</v>
      </c>
      <c r="AA47" s="1022">
        <f>VLOOKUP(年度マスタ!$K$4&amp;"_"&amp;AA$33,データシート1!$A:$BS,MATCH("aa_"&amp;$S47,データシート1!$A$1:$BS$1,0),0)</f>
        <v>7.6083989634295066E-2</v>
      </c>
      <c r="AB47" s="1022">
        <f>VLOOKUP(年度マスタ!$K$4&amp;"_"&amp;AB$33,データシート1!$A:$BS,MATCH("aa_"&amp;$S47,データシート1!$A$1:$BS$1,0),0)</f>
        <v>9.9044975385506343E-2</v>
      </c>
      <c r="AC47" s="1022">
        <f>VLOOKUP(年度マスタ!$K$4&amp;"_"&amp;AC$33,データシート1!$A:$BS,MATCH("aa_"&amp;$S47,データシート1!$A$1:$BS$1,0),0)</f>
        <v>9.0657777224239774E-2</v>
      </c>
      <c r="AD47" s="1022">
        <f>VLOOKUP(年度マスタ!$K$4&amp;"_"&amp;AD$33,データシート1!$A:$BS,MATCH("aa_"&amp;$S47,データシート1!$A$1:$BS$1,0),0)</f>
        <v>8.7706054914886991E-2</v>
      </c>
      <c r="AE47" s="1022">
        <f>VLOOKUP(年度マスタ!$K$4&amp;"_"&amp;AE$33,データシート1!$A:$BS,MATCH("aa_"&amp;$S47,データシート1!$A$1:$BS$1,0),0)</f>
        <v>0.10007532232345615</v>
      </c>
      <c r="AF47" s="1022">
        <f>VLOOKUP(年度マスタ!$K$4&amp;"_"&amp;AF$33,データシート1!$A:$BS,MATCH("aa_"&amp;$S47,データシート1!$A$1:$BS$1,0),0)</f>
        <v>0.1092610846046549</v>
      </c>
      <c r="AG47" s="1022">
        <f>VLOOKUP(年度マスタ!$K$4&amp;"_"&amp;AG$33,データシート1!$A:$BS,MATCH("aa_"&amp;$S47,データシート1!$A$1:$BS$1,0),0)</f>
        <v>0.23727187118246604</v>
      </c>
      <c r="AH47" s="1022">
        <f>VLOOKUP(年度マスタ!$K$4&amp;"_"&amp;AH$33,データシート1!$A:$BS,MATCH("aa_"&amp;$S47,データシート1!$A$1:$BS$1,0),0)</f>
        <v>0.36310863571944912</v>
      </c>
      <c r="AI47" s="1022">
        <f>VLOOKUP(年度マスタ!$K$4&amp;"_"&amp;AI$33,データシート1!$A:$BS,MATCH("aa_"&amp;$S47,データシート1!$A$1:$BS$1,0),0)</f>
        <v>0.27456822210868431</v>
      </c>
      <c r="AJ47" s="1022">
        <f>VLOOKUP(年度マスタ!$K$4&amp;"_"&amp;AJ$33,データシート1!$A:$BS,MATCH("aa_"&amp;$S47,データシート1!$A$1:$BS$1,0),0)</f>
        <v>0.22203520746907379</v>
      </c>
      <c r="AK47" s="1023">
        <f>VLOOKUP(年度マスタ!$K$4&amp;"_"&amp;AK$33,データシート1!$A:$BS,MATCH("aa_"&amp;$S47,データシート1!$A$1:$BS$1,0),0)</f>
        <v>0.28147300126788771</v>
      </c>
      <c r="AL47" s="373"/>
      <c r="AW47" s="19" t="str">
        <f>年度マスタ!I4</f>
        <v>長野県</v>
      </c>
      <c r="AX47" s="408">
        <f>SUM(AY38:BA38)</f>
        <v>3180.7218961869203</v>
      </c>
      <c r="AY47" s="408">
        <f t="shared" si="17"/>
        <v>2993.9820003094105</v>
      </c>
      <c r="AZ47" s="408">
        <f t="shared" si="17"/>
        <v>3295.6845596831386</v>
      </c>
      <c r="BA47" s="408">
        <f>SUM(BD38:BG38)</f>
        <v>4120.1416192035549</v>
      </c>
      <c r="BB47" s="408">
        <f>BH38</f>
        <v>198.51736757567471</v>
      </c>
      <c r="BC47" s="408">
        <f>SUM(AX47:BB47)</f>
        <v>13789.047442958698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下條村</v>
      </c>
      <c r="AX48" s="408">
        <f>SUM(AY39:BA39)</f>
        <v>5.9936175006324692</v>
      </c>
      <c r="AY48" s="408">
        <f>BB39</f>
        <v>2.698829682175381</v>
      </c>
      <c r="AZ48" s="408">
        <f>BC39</f>
        <v>4.8117025879121105</v>
      </c>
      <c r="BA48" s="408">
        <f>SUM(BD39:BG39)</f>
        <v>8.3497191105332487</v>
      </c>
      <c r="BB48" s="408">
        <f>BH39</f>
        <v>0.28147300126788771</v>
      </c>
      <c r="BC48" s="408">
        <f>SUM(AX48:BB48)</f>
        <v>22.135341882521097</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22.135341882521097</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5.9936175006324692</v>
      </c>
      <c r="P52" s="501">
        <f t="shared" ref="P52:P64" si="18">O52/$O$51</f>
        <v>0.27077139953122914</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4.9578754417726962</v>
      </c>
      <c r="P53" s="502">
        <f t="shared" si="18"/>
        <v>0.2239800707884084</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0.24795324782178907</v>
      </c>
      <c r="P54" s="502">
        <f t="shared" si="18"/>
        <v>1.1201690452207667E-2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0.7877888110379847</v>
      </c>
      <c r="P55" s="502">
        <f t="shared" si="18"/>
        <v>3.5589638290613103E-2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2.698829682175381</v>
      </c>
      <c r="P56" s="501">
        <f t="shared" si="18"/>
        <v>0.12192401167774504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4.8117025879121105</v>
      </c>
      <c r="P57" s="501">
        <f t="shared" si="18"/>
        <v>0.21737647484503561</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8.3497191105332487</v>
      </c>
      <c r="P58" s="501">
        <f t="shared" si="18"/>
        <v>0.37721211422203071</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8.1345462889672095</v>
      </c>
      <c r="P59" s="502">
        <f t="shared" si="18"/>
        <v>0.36749133273566265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3.2074498565970226</v>
      </c>
      <c r="P60" s="502">
        <f t="shared" si="18"/>
        <v>0.14490175365801539</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4.9270964323701874</v>
      </c>
      <c r="P61" s="502">
        <f t="shared" si="18"/>
        <v>0.22258957907764729</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0.2151728215660389</v>
      </c>
      <c r="P62" s="502">
        <f t="shared" si="18"/>
        <v>9.7207814863680738E-3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0.28147300126788771</v>
      </c>
      <c r="P64" s="679">
        <f t="shared" si="18"/>
        <v>1.2715999723959513E-2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下條村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126.0526</v>
      </c>
      <c r="AI7" s="88">
        <f>VLOOKUP(年度マスタ!$K$4&amp;"_"&amp;$AG7,データシート1!$A:$BS,MATCH("ab_"&amp;AI$2,データシート1!$A$1:$BS$1,0),0)</f>
        <v>218</v>
      </c>
      <c r="AJ7" s="88">
        <f>VLOOKUP(年度マスタ!$K$4&amp;"_"&amp;$AG7,データシート1!$A:$BS,MATCH("ab_"&amp;AJ$2,データシート1!$A$1:$BS$1,0),0)</f>
        <v>8</v>
      </c>
      <c r="AK7" s="88">
        <f>VLOOKUP(年度マスタ!$K$4&amp;"_"&amp;$AG7,データシート1!$A:$BS,MATCH("ab_"&amp;AK$2,データシート1!$A$1:$BS$1,0),0)</f>
        <v>809</v>
      </c>
      <c r="AL7" s="88">
        <f>VLOOKUP(年度マスタ!$K$4&amp;"_"&amp;$AG7,データシート1!$A:$BS,MATCH("ab_"&amp;AL$2,データシート1!$A$1:$BS$1,0),0)</f>
        <v>1284</v>
      </c>
      <c r="AM7" s="88">
        <f>VLOOKUP(年度マスタ!$K$4&amp;"_"&amp;$AG7,データシート1!$A:$BS,MATCH("ab_"&amp;AM$2,データシート1!$A$1:$BS$1,0),0)</f>
        <v>2337</v>
      </c>
      <c r="AN7" s="88">
        <f>VLOOKUP(年度マスタ!$K$4&amp;"_"&amp;$AG7,データシート1!$A:$BS,MATCH("ab_"&amp;AN$2,データシート1!$A$1:$BS$1,0),0)</f>
        <v>1174</v>
      </c>
      <c r="AO7" s="88">
        <f>VLOOKUP(年度マスタ!$K$4&amp;"_"&amp;$AG7,データシート1!$A:$BS,MATCH("ab_"&amp;AO$2,データシート1!$A$1:$BS$1,0),0)</f>
        <v>4183</v>
      </c>
      <c r="AP7" s="88">
        <f>VLOOKUP(年度マスタ!$K$4&amp;"_"&amp;$AG7,データシート1!$A:$BS,MATCH("ab_"&amp;AP$2,データシート1!$A$1:$BS$1,0),0)</f>
        <v>0</v>
      </c>
      <c r="AQ7" s="1073">
        <f>VLOOKUP(年度マスタ!$K$4&amp;"_"&amp;$AG7,データシート1!$A:$BS,MATCH("ab_"&amp;AQ$2,データシート1!$A$1:$BS$1,0),0)</f>
        <v>8.1904949148572159E-2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97.65</v>
      </c>
      <c r="AI8" s="88">
        <f>VLOOKUP(年度マスタ!$K$4&amp;"_"&amp;$AG8,データシート1!$A:$BS,MATCH("ab_"&amp;AI$2,データシート1!$A$1:$BS$1,0),0)</f>
        <v>203</v>
      </c>
      <c r="AJ8" s="88">
        <f>VLOOKUP(年度マスタ!$K$4&amp;"_"&amp;$AG8,データシート1!$A:$BS,MATCH("ab_"&amp;AJ$2,データシート1!$A$1:$BS$1,0),0)</f>
        <v>20</v>
      </c>
      <c r="AK8" s="88">
        <f>VLOOKUP(年度マスタ!$K$4&amp;"_"&amp;$AG8,データシート1!$A:$BS,MATCH("ab_"&amp;AK$2,データシート1!$A$1:$BS$1,0),0)</f>
        <v>749</v>
      </c>
      <c r="AL8" s="88">
        <f>VLOOKUP(年度マスタ!$K$4&amp;"_"&amp;$AG8,データシート1!$A:$BS,MATCH("ab_"&amp;AL$2,データシート1!$A$1:$BS$1,0),0)</f>
        <v>1287</v>
      </c>
      <c r="AM8" s="88">
        <f>VLOOKUP(年度マスタ!$K$4&amp;"_"&amp;$AG8,データシート1!$A:$BS,MATCH("ab_"&amp;AM$2,データシート1!$A$1:$BS$1,0),0)</f>
        <v>2370</v>
      </c>
      <c r="AN8" s="88">
        <f>VLOOKUP(年度マスタ!$K$4&amp;"_"&amp;$AG8,データシート1!$A:$BS,MATCH("ab_"&amp;AN$2,データシート1!$A$1:$BS$1,0),0)</f>
        <v>1177</v>
      </c>
      <c r="AO8" s="88">
        <f>VLOOKUP(年度マスタ!$K$4&amp;"_"&amp;$AG8,データシート1!$A:$BS,MATCH("ab_"&amp;AO$2,データシート1!$A$1:$BS$1,0),0)</f>
        <v>4165</v>
      </c>
      <c r="AP8" s="88">
        <f>VLOOKUP(年度マスタ!$K$4&amp;"_"&amp;$AG8,データシート1!$A:$BS,MATCH("ab_"&amp;AP$2,データシート1!$A$1:$BS$1,0),0)</f>
        <v>0</v>
      </c>
      <c r="AQ8" s="1073">
        <f>VLOOKUP(年度マスタ!$K$4&amp;"_"&amp;$AG8,データシート1!$A:$BS,MATCH("ab_"&amp;AQ$2,データシート1!$A$1:$BS$1,0),0)</f>
        <v>8.6445615921346391E-2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110.574</v>
      </c>
      <c r="AI9" s="88">
        <f>VLOOKUP(年度マスタ!$K$4&amp;"_"&amp;$AG9,データシート1!$A:$BS,MATCH("ab_"&amp;AI$2,データシート1!$A$1:$BS$1,0),0)</f>
        <v>203</v>
      </c>
      <c r="AJ9" s="88">
        <f>VLOOKUP(年度マスタ!$K$4&amp;"_"&amp;$AG9,データシート1!$A:$BS,MATCH("ab_"&amp;AJ$2,データシート1!$A$1:$BS$1,0),0)</f>
        <v>20</v>
      </c>
      <c r="AK9" s="88">
        <f>VLOOKUP(年度マスタ!$K$4&amp;"_"&amp;$AG9,データシート1!$A:$BS,MATCH("ab_"&amp;AK$2,データシート1!$A$1:$BS$1,0),0)</f>
        <v>749</v>
      </c>
      <c r="AL9" s="88">
        <f>VLOOKUP(年度マスタ!$K$4&amp;"_"&amp;$AG9,データシート1!$A:$BS,MATCH("ab_"&amp;AL$2,データシート1!$A$1:$BS$1,0),0)</f>
        <v>1286</v>
      </c>
      <c r="AM9" s="88">
        <f>VLOOKUP(年度マスタ!$K$4&amp;"_"&amp;$AG9,データシート1!$A:$BS,MATCH("ab_"&amp;AM$2,データシート1!$A$1:$BS$1,0),0)</f>
        <v>2378</v>
      </c>
      <c r="AN9" s="88">
        <f>VLOOKUP(年度マスタ!$K$4&amp;"_"&amp;$AG9,データシート1!$A:$BS,MATCH("ab_"&amp;AN$2,データシート1!$A$1:$BS$1,0),0)</f>
        <v>1169</v>
      </c>
      <c r="AO9" s="88">
        <f>VLOOKUP(年度マスタ!$K$4&amp;"_"&amp;$AG9,データシート1!$A:$BS,MATCH("ab_"&amp;AO$2,データシート1!$A$1:$BS$1,0),0)</f>
        <v>4119</v>
      </c>
      <c r="AP9" s="88">
        <f>VLOOKUP(年度マスタ!$K$4&amp;"_"&amp;$AG9,データシート1!$A:$BS,MATCH("ab_"&amp;AP$2,データシート1!$A$1:$BS$1,0),0)</f>
        <v>0</v>
      </c>
      <c r="AQ9" s="1073">
        <f>VLOOKUP(年度マスタ!$K$4&amp;"_"&amp;$AG9,データシート1!$A:$BS,MATCH("ab_"&amp;AQ$2,データシート1!$A$1:$BS$1,0),0)</f>
        <v>7.5894013549609771E-2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101.88549999999999</v>
      </c>
      <c r="AI10" s="88">
        <f>VLOOKUP(年度マスタ!$K$4&amp;"_"&amp;$AG10,データシート1!$A:$BS,MATCH("ab_"&amp;AI$2,データシート1!$A$1:$BS$1,0),0)</f>
        <v>203</v>
      </c>
      <c r="AJ10" s="88">
        <f>VLOOKUP(年度マスタ!$K$4&amp;"_"&amp;$AG10,データシート1!$A:$BS,MATCH("ab_"&amp;AJ$2,データシート1!$A$1:$BS$1,0),0)</f>
        <v>20</v>
      </c>
      <c r="AK10" s="88">
        <f>VLOOKUP(年度マスタ!$K$4&amp;"_"&amp;$AG10,データシート1!$A:$BS,MATCH("ab_"&amp;AK$2,データシート1!$A$1:$BS$1,0),0)</f>
        <v>749</v>
      </c>
      <c r="AL10" s="88">
        <f>VLOOKUP(年度マスタ!$K$4&amp;"_"&amp;$AG10,データシート1!$A:$BS,MATCH("ab_"&amp;AL$2,データシート1!$A$1:$BS$1,0),0)</f>
        <v>1278</v>
      </c>
      <c r="AM10" s="88">
        <f>VLOOKUP(年度マスタ!$K$4&amp;"_"&amp;$AG10,データシート1!$A:$BS,MATCH("ab_"&amp;AM$2,データシート1!$A$1:$BS$1,0),0)</f>
        <v>2388</v>
      </c>
      <c r="AN10" s="88">
        <f>VLOOKUP(年度マスタ!$K$4&amp;"_"&amp;$AG10,データシート1!$A:$BS,MATCH("ab_"&amp;AN$2,データシート1!$A$1:$BS$1,0),0)</f>
        <v>1161</v>
      </c>
      <c r="AO10" s="88">
        <f>VLOOKUP(年度マスタ!$K$4&amp;"_"&amp;$AG10,データシート1!$A:$BS,MATCH("ab_"&amp;AO$2,データシート1!$A$1:$BS$1,0),0)</f>
        <v>4081</v>
      </c>
      <c r="AP10" s="88">
        <f>VLOOKUP(年度マスタ!$K$4&amp;"_"&amp;$AG10,データシート1!$A:$BS,MATCH("ab_"&amp;AP$2,データシート1!$A$1:$BS$1,0),0)</f>
        <v>0</v>
      </c>
      <c r="AQ10" s="1073">
        <f>VLOOKUP(年度マスタ!$K$4&amp;"_"&amp;$AG10,データシート1!$A:$BS,MATCH("ab_"&amp;AQ$2,データシート1!$A$1:$BS$1,0),0)</f>
        <v>7.6083989634295066E-2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115.0605</v>
      </c>
      <c r="AI11" s="88">
        <f>VLOOKUP(年度マスタ!$K$4&amp;"_"&amp;$AG11,データシート1!$A:$BS,MATCH("ab_"&amp;AI$2,データシート1!$A$1:$BS$1,0),0)</f>
        <v>203</v>
      </c>
      <c r="AJ11" s="88">
        <f>VLOOKUP(年度マスタ!$K$4&amp;"_"&amp;$AG11,データシート1!$A:$BS,MATCH("ab_"&amp;AJ$2,データシート1!$A$1:$BS$1,0),0)</f>
        <v>20</v>
      </c>
      <c r="AK11" s="88">
        <f>VLOOKUP(年度マスタ!$K$4&amp;"_"&amp;$AG11,データシート1!$A:$BS,MATCH("ab_"&amp;AK$2,データシート1!$A$1:$BS$1,0),0)</f>
        <v>749</v>
      </c>
      <c r="AL11" s="88">
        <f>VLOOKUP(年度マスタ!$K$4&amp;"_"&amp;$AG11,データシート1!$A:$BS,MATCH("ab_"&amp;AL$2,データシート1!$A$1:$BS$1,0),0)</f>
        <v>1280</v>
      </c>
      <c r="AM11" s="88">
        <f>VLOOKUP(年度マスタ!$K$4&amp;"_"&amp;$AG11,データシート1!$A:$BS,MATCH("ab_"&amp;AM$2,データシート1!$A$1:$BS$1,0),0)</f>
        <v>2350</v>
      </c>
      <c r="AN11" s="88">
        <f>VLOOKUP(年度マスタ!$K$4&amp;"_"&amp;$AG11,データシート1!$A:$BS,MATCH("ab_"&amp;AN$2,データシート1!$A$1:$BS$1,0),0)</f>
        <v>1156</v>
      </c>
      <c r="AO11" s="88">
        <f>VLOOKUP(年度マスタ!$K$4&amp;"_"&amp;$AG11,データシート1!$A:$BS,MATCH("ab_"&amp;AO$2,データシート1!$A$1:$BS$1,0),0)</f>
        <v>4052</v>
      </c>
      <c r="AP11" s="88">
        <f>VLOOKUP(年度マスタ!$K$4&amp;"_"&amp;$AG11,データシート1!$A:$BS,MATCH("ab_"&amp;AP$2,データシート1!$A$1:$BS$1,0),0)</f>
        <v>0</v>
      </c>
      <c r="AQ11" s="1073">
        <f>VLOOKUP(年度マスタ!$K$4&amp;"_"&amp;$AG11,データシート1!$A:$BS,MATCH("ab_"&amp;AQ$2,データシート1!$A$1:$BS$1,0),0)</f>
        <v>9.9044975385506343E-2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117.4646</v>
      </c>
      <c r="AI12" s="88">
        <f>VLOOKUP(年度マスタ!$K$4&amp;"_"&amp;$AG12,データシート1!$A:$BS,MATCH("ab_"&amp;AI$2,データシート1!$A$1:$BS$1,0),0)</f>
        <v>203</v>
      </c>
      <c r="AJ12" s="88">
        <f>VLOOKUP(年度マスタ!$K$4&amp;"_"&amp;$AG12,データシート1!$A:$BS,MATCH("ab_"&amp;AJ$2,データシート1!$A$1:$BS$1,0),0)</f>
        <v>20</v>
      </c>
      <c r="AK12" s="88">
        <f>VLOOKUP(年度マスタ!$K$4&amp;"_"&amp;$AG12,データシート1!$A:$BS,MATCH("ab_"&amp;AK$2,データシート1!$A$1:$BS$1,0),0)</f>
        <v>749</v>
      </c>
      <c r="AL12" s="88">
        <f>VLOOKUP(年度マスタ!$K$4&amp;"_"&amp;$AG12,データシート1!$A:$BS,MATCH("ab_"&amp;AL$2,データシート1!$A$1:$BS$1,0),0)</f>
        <v>1281</v>
      </c>
      <c r="AM12" s="88">
        <f>VLOOKUP(年度マスタ!$K$4&amp;"_"&amp;$AG12,データシート1!$A:$BS,MATCH("ab_"&amp;AM$2,データシート1!$A$1:$BS$1,0),0)</f>
        <v>2389</v>
      </c>
      <c r="AN12" s="88">
        <f>VLOOKUP(年度マスタ!$K$4&amp;"_"&amp;$AG12,データシート1!$A:$BS,MATCH("ab_"&amp;AN$2,データシート1!$A$1:$BS$1,0),0)</f>
        <v>1152</v>
      </c>
      <c r="AO12" s="88">
        <f>VLOOKUP(年度マスタ!$K$4&amp;"_"&amp;$AG12,データシート1!$A:$BS,MATCH("ab_"&amp;AO$2,データシート1!$A$1:$BS$1,0),0)</f>
        <v>4041</v>
      </c>
      <c r="AP12" s="88">
        <f>VLOOKUP(年度マスタ!$K$4&amp;"_"&amp;$AG12,データシート1!$A:$BS,MATCH("ab_"&amp;AP$2,データシート1!$A$1:$BS$1,0),0)</f>
        <v>0</v>
      </c>
      <c r="AQ12" s="1073">
        <f>VLOOKUP(年度マスタ!$K$4&amp;"_"&amp;$AG12,データシート1!$A:$BS,MATCH("ab_"&amp;AQ$2,データシート1!$A$1:$BS$1,0),0)</f>
        <v>9.0657777224239774E-2</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134.9409</v>
      </c>
      <c r="AI13" s="88">
        <f>VLOOKUP(年度マスタ!$K$4&amp;"_"&amp;$AG13,データシート1!$A:$BS,MATCH("ab_"&amp;AI$2,データシート1!$A$1:$BS$1,0),0)</f>
        <v>176</v>
      </c>
      <c r="AJ13" s="88">
        <f>VLOOKUP(年度マスタ!$K$4&amp;"_"&amp;$AG13,データシート1!$A:$BS,MATCH("ab_"&amp;AJ$2,データシート1!$A$1:$BS$1,0),0)</f>
        <v>34</v>
      </c>
      <c r="AK13" s="88">
        <f>VLOOKUP(年度マスタ!$K$4&amp;"_"&amp;$AG13,データシート1!$A:$BS,MATCH("ab_"&amp;AK$2,データシート1!$A$1:$BS$1,0),0)</f>
        <v>655</v>
      </c>
      <c r="AL13" s="88">
        <f>VLOOKUP(年度マスタ!$K$4&amp;"_"&amp;$AG13,データシート1!$A:$BS,MATCH("ab_"&amp;AL$2,データシート1!$A$1:$BS$1,0),0)</f>
        <v>1287</v>
      </c>
      <c r="AM13" s="88">
        <f>VLOOKUP(年度マスタ!$K$4&amp;"_"&amp;$AG13,データシート1!$A:$BS,MATCH("ab_"&amp;AM$2,データシート1!$A$1:$BS$1,0),0)</f>
        <v>2400</v>
      </c>
      <c r="AN13" s="88">
        <f>VLOOKUP(年度マスタ!$K$4&amp;"_"&amp;$AG13,データシート1!$A:$BS,MATCH("ab_"&amp;AN$2,データシート1!$A$1:$BS$1,0),0)</f>
        <v>1136</v>
      </c>
      <c r="AO13" s="88">
        <f>VLOOKUP(年度マスタ!$K$4&amp;"_"&amp;$AG13,データシート1!$A:$BS,MATCH("ab_"&amp;AO$2,データシート1!$A$1:$BS$1,0),0)</f>
        <v>4012</v>
      </c>
      <c r="AP13" s="88">
        <f>VLOOKUP(年度マスタ!$K$4&amp;"_"&amp;$AG13,データシート1!$A:$BS,MATCH("ab_"&amp;AP$2,データシート1!$A$1:$BS$1,0),0)</f>
        <v>0</v>
      </c>
      <c r="AQ13" s="1073">
        <f>VLOOKUP(年度マスタ!$K$4&amp;"_"&amp;$AG13,データシート1!$A:$BS,MATCH("ab_"&amp;AQ$2,データシート1!$A$1:$BS$1,0),0)</f>
        <v>8.7706054914886991E-2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160.6446</v>
      </c>
      <c r="AI14" s="88">
        <f>VLOOKUP(年度マスタ!$K$4&amp;"_"&amp;$AG14,データシート1!$A:$BS,MATCH("ab_"&amp;AI$2,データシート1!$A$1:$BS$1,0),0)</f>
        <v>176</v>
      </c>
      <c r="AJ14" s="88">
        <f>VLOOKUP(年度マスタ!$K$4&amp;"_"&amp;$AG14,データシート1!$A:$BS,MATCH("ab_"&amp;AJ$2,データシート1!$A$1:$BS$1,0),0)</f>
        <v>34</v>
      </c>
      <c r="AK14" s="88">
        <f>VLOOKUP(年度マスタ!$K$4&amp;"_"&amp;$AG14,データシート1!$A:$BS,MATCH("ab_"&amp;AK$2,データシート1!$A$1:$BS$1,0),0)</f>
        <v>655</v>
      </c>
      <c r="AL14" s="88">
        <f>VLOOKUP(年度マスタ!$K$4&amp;"_"&amp;$AG14,データシート1!$A:$BS,MATCH("ab_"&amp;AL$2,データシート1!$A$1:$BS$1,0),0)</f>
        <v>1288</v>
      </c>
      <c r="AM14" s="88">
        <f>VLOOKUP(年度マスタ!$K$4&amp;"_"&amp;$AG14,データシート1!$A:$BS,MATCH("ab_"&amp;AM$2,データシート1!$A$1:$BS$1,0),0)</f>
        <v>2407</v>
      </c>
      <c r="AN14" s="88">
        <f>VLOOKUP(年度マスタ!$K$4&amp;"_"&amp;$AG14,データシート1!$A:$BS,MATCH("ab_"&amp;AN$2,データシート1!$A$1:$BS$1,0),0)</f>
        <v>1123</v>
      </c>
      <c r="AO14" s="88">
        <f>VLOOKUP(年度マスタ!$K$4&amp;"_"&amp;$AG14,データシート1!$A:$BS,MATCH("ab_"&amp;AO$2,データシート1!$A$1:$BS$1,0),0)</f>
        <v>3941</v>
      </c>
      <c r="AP14" s="88">
        <f>VLOOKUP(年度マスタ!$K$4&amp;"_"&amp;$AG14,データシート1!$A:$BS,MATCH("ab_"&amp;AP$2,データシート1!$A$1:$BS$1,0),0)</f>
        <v>0</v>
      </c>
      <c r="AQ14" s="1073">
        <f>VLOOKUP(年度マスタ!$K$4&amp;"_"&amp;$AG14,データシート1!$A:$BS,MATCH("ab_"&amp;AQ$2,データシート1!$A$1:$BS$1,0),0)</f>
        <v>0.10007532232345615</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138.93539999999999</v>
      </c>
      <c r="AI15" s="88">
        <f>VLOOKUP(年度マスタ!$K$4&amp;"_"&amp;$AG15,データシート1!$A:$BS,MATCH("ab_"&amp;AI$2,データシート1!$A$1:$BS$1,0),0)</f>
        <v>176</v>
      </c>
      <c r="AJ15" s="88">
        <f>VLOOKUP(年度マスタ!$K$4&amp;"_"&amp;$AG15,データシート1!$A:$BS,MATCH("ab_"&amp;AJ$2,データシート1!$A$1:$BS$1,0),0)</f>
        <v>34</v>
      </c>
      <c r="AK15" s="88">
        <f>VLOOKUP(年度マスタ!$K$4&amp;"_"&amp;$AG15,データシート1!$A:$BS,MATCH("ab_"&amp;AK$2,データシート1!$A$1:$BS$1,0),0)</f>
        <v>655</v>
      </c>
      <c r="AL15" s="88">
        <f>VLOOKUP(年度マスタ!$K$4&amp;"_"&amp;$AG15,データシート1!$A:$BS,MATCH("ab_"&amp;AL$2,データシート1!$A$1:$BS$1,0),0)</f>
        <v>1278</v>
      </c>
      <c r="AM15" s="88">
        <f>VLOOKUP(年度マスタ!$K$4&amp;"_"&amp;$AG15,データシート1!$A:$BS,MATCH("ab_"&amp;AM$2,データシート1!$A$1:$BS$1,0),0)</f>
        <v>2388</v>
      </c>
      <c r="AN15" s="88">
        <f>VLOOKUP(年度マスタ!$K$4&amp;"_"&amp;$AG15,データシート1!$A:$BS,MATCH("ab_"&amp;AN$2,データシート1!$A$1:$BS$1,0),0)</f>
        <v>1110</v>
      </c>
      <c r="AO15" s="88">
        <f>VLOOKUP(年度マスタ!$K$4&amp;"_"&amp;$AG15,データシート1!$A:$BS,MATCH("ab_"&amp;AO$2,データシート1!$A$1:$BS$1,0),0)</f>
        <v>3856</v>
      </c>
      <c r="AP15" s="88">
        <f>VLOOKUP(年度マスタ!$K$4&amp;"_"&amp;$AG15,データシート1!$A:$BS,MATCH("ab_"&amp;AP$2,データシート1!$A$1:$BS$1,0),0)</f>
        <v>0</v>
      </c>
      <c r="AQ15" s="1073">
        <f>VLOOKUP(年度マスタ!$K$4&amp;"_"&amp;$AG15,データシート1!$A:$BS,MATCH("ab_"&amp;AQ$2,データシート1!$A$1:$BS$1,0),0)</f>
        <v>0.1092610846046549</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150.369</v>
      </c>
      <c r="AI16" s="88">
        <f>VLOOKUP(年度マスタ!$K$4&amp;"_"&amp;$AG16,データシート1!$A:$BS,MATCH("ab_"&amp;AI$2,データシート1!$A$1:$BS$1,0),0)</f>
        <v>176</v>
      </c>
      <c r="AJ16" s="88">
        <f>VLOOKUP(年度マスタ!$K$4&amp;"_"&amp;$AG16,データシート1!$A:$BS,MATCH("ab_"&amp;AJ$2,データシート1!$A$1:$BS$1,0),0)</f>
        <v>34</v>
      </c>
      <c r="AK16" s="88">
        <f>VLOOKUP(年度マスタ!$K$4&amp;"_"&amp;$AG16,データシート1!$A:$BS,MATCH("ab_"&amp;AK$2,データシート1!$A$1:$BS$1,0),0)</f>
        <v>655</v>
      </c>
      <c r="AL16" s="88">
        <f>VLOOKUP(年度マスタ!$K$4&amp;"_"&amp;$AG16,データシート1!$A:$BS,MATCH("ab_"&amp;AL$2,データシート1!$A$1:$BS$1,0),0)</f>
        <v>1280</v>
      </c>
      <c r="AM16" s="88">
        <f>VLOOKUP(年度マスタ!$K$4&amp;"_"&amp;$AG16,データシート1!$A:$BS,MATCH("ab_"&amp;AM$2,データシート1!$A$1:$BS$1,0),0)</f>
        <v>2391</v>
      </c>
      <c r="AN16" s="88">
        <f>VLOOKUP(年度マスタ!$K$4&amp;"_"&amp;$AG16,データシート1!$A:$BS,MATCH("ab_"&amp;AN$2,データシート1!$A$1:$BS$1,0),0)</f>
        <v>1094</v>
      </c>
      <c r="AO16" s="88">
        <f>VLOOKUP(年度マスタ!$K$4&amp;"_"&amp;$AG16,データシート1!$A:$BS,MATCH("ab_"&amp;AO$2,データシート1!$A$1:$BS$1,0),0)</f>
        <v>3801</v>
      </c>
      <c r="AP16" s="88">
        <f>VLOOKUP(年度マスタ!$K$4&amp;"_"&amp;$AG16,データシート1!$A:$BS,MATCH("ab_"&amp;AP$2,データシート1!$A$1:$BS$1,0),0)</f>
        <v>0</v>
      </c>
      <c r="AQ16" s="1073">
        <f>VLOOKUP(年度マスタ!$K$4&amp;"_"&amp;$AG16,データシート1!$A:$BS,MATCH("ab_"&amp;AQ$2,データシート1!$A$1:$BS$1,0),0)</f>
        <v>0.23727187118246601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148.61369999999999</v>
      </c>
      <c r="AI17" s="187">
        <f>VLOOKUP(年度マスタ!$K$4&amp;"_"&amp;$AG17,データシート1!$A:$BS,MATCH("ab_"&amp;AI$2,データシート1!$A$1:$BS$1,0),0)</f>
        <v>176</v>
      </c>
      <c r="AJ17" s="187">
        <f>VLOOKUP(年度マスタ!$K$4&amp;"_"&amp;$AG17,データシート1!$A:$BS,MATCH("ab_"&amp;AJ$2,データシート1!$A$1:$BS$1,0),0)</f>
        <v>34</v>
      </c>
      <c r="AK17" s="187">
        <f>VLOOKUP(年度マスタ!$K$4&amp;"_"&amp;$AG17,データシート1!$A:$BS,MATCH("ab_"&amp;AK$2,データシート1!$A$1:$BS$1,0),0)</f>
        <v>655</v>
      </c>
      <c r="AL17" s="187">
        <f>VLOOKUP(年度マスタ!$K$4&amp;"_"&amp;$AG17,データシート1!$A:$BS,MATCH("ab_"&amp;AL$2,データシート1!$A$1:$BS$1,0),0)</f>
        <v>1288</v>
      </c>
      <c r="AM17" s="187">
        <f>VLOOKUP(年度マスタ!$K$4&amp;"_"&amp;$AG17,データシート1!$A:$BS,MATCH("ab_"&amp;AM$2,データシート1!$A$1:$BS$1,0),0)</f>
        <v>2373</v>
      </c>
      <c r="AN17" s="187">
        <f>VLOOKUP(年度マスタ!$K$4&amp;"_"&amp;$AG17,データシート1!$A:$BS,MATCH("ab_"&amp;AN$2,データシート1!$A$1:$BS$1,0),0)</f>
        <v>1081</v>
      </c>
      <c r="AO17" s="187">
        <f>VLOOKUP(年度マスタ!$K$4&amp;"_"&amp;$AG17,データシート1!$A:$BS,MATCH("ab_"&amp;AO$2,データシート1!$A$1:$BS$1,0),0)</f>
        <v>3775</v>
      </c>
      <c r="AP17" s="187">
        <f>VLOOKUP(年度マスタ!$K$4&amp;"_"&amp;$AG17,データシート1!$A:$BS,MATCH("ab_"&amp;AP$2,データシート1!$A$1:$BS$1,0),0)</f>
        <v>0</v>
      </c>
      <c r="AQ17" s="1074">
        <f>VLOOKUP(年度マスタ!$K$4&amp;"_"&amp;$AG17,データシート1!$A:$BS,MATCH("ab_"&amp;AQ$2,データシート1!$A$1:$BS$1,0),0)</f>
        <v>0.36310863571944912</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207.6961</v>
      </c>
      <c r="AI18" s="88">
        <f>VLOOKUP(年度マスタ!$K$4&amp;"_"&amp;$AG18,データシート1!$A:$BS,MATCH("ab_"&amp;AI$2,データシート1!$A$1:$BS$1,0),0)</f>
        <v>176</v>
      </c>
      <c r="AJ18" s="88">
        <f>VLOOKUP(年度マスタ!$K$4&amp;"_"&amp;$AG18,データシート1!$A:$BS,MATCH("ab_"&amp;AJ$2,データシート1!$A$1:$BS$1,0),0)</f>
        <v>34</v>
      </c>
      <c r="AK18" s="88">
        <f>VLOOKUP(年度マスタ!$K$4&amp;"_"&amp;$AG18,データシート1!$A:$BS,MATCH("ab_"&amp;AK$2,データシート1!$A$1:$BS$1,0),0)</f>
        <v>655</v>
      </c>
      <c r="AL18" s="88">
        <f>VLOOKUP(年度マスタ!$K$4&amp;"_"&amp;$AG18,データシート1!$A:$BS,MATCH("ab_"&amp;AL$2,データシート1!$A$1:$BS$1,0),0)</f>
        <v>1280</v>
      </c>
      <c r="AM18" s="88">
        <f>VLOOKUP(年度マスタ!$K$4&amp;"_"&amp;$AG18,データシート1!$A:$BS,MATCH("ab_"&amp;AM$2,データシート1!$A$1:$BS$1,0),0)</f>
        <v>2412</v>
      </c>
      <c r="AN18" s="88">
        <f>VLOOKUP(年度マスタ!$K$4&amp;"_"&amp;$AG18,データシート1!$A:$BS,MATCH("ab_"&amp;AN$2,データシート1!$A$1:$BS$1,0),0)</f>
        <v>1067</v>
      </c>
      <c r="AO18" s="88">
        <f>VLOOKUP(年度マスタ!$K$4&amp;"_"&amp;$AG18,データシート1!$A:$BS,MATCH("ab_"&amp;AO$2,データシート1!$A$1:$BS$1,0),0)</f>
        <v>3730</v>
      </c>
      <c r="AP18" s="88">
        <f>VLOOKUP(年度マスタ!$K$4&amp;"_"&amp;$AG18,データシート1!$A:$BS,MATCH("ab_"&amp;AP$2,データシート1!$A$1:$BS$1,0),0)</f>
        <v>0</v>
      </c>
      <c r="AQ18" s="1073">
        <f>VLOOKUP(年度マスタ!$K$4&amp;"_"&amp;$AG18,データシート1!$A:$BS,MATCH("ab_"&amp;AQ$2,データシート1!$A$1:$BS$1,0),0)</f>
        <v>0.27456822210868431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106.4907</v>
      </c>
      <c r="AI19" s="88">
        <f>VLOOKUP(年度マスタ!$K$4&amp;"_"&amp;$AG19,データシート1!$A:$BS,MATCH("ab_"&amp;AI$2,データシート1!$A$1:$BS$1,0),0)</f>
        <v>106</v>
      </c>
      <c r="AJ19" s="88">
        <f>VLOOKUP(年度マスタ!$K$4&amp;"_"&amp;$AG19,データシート1!$A:$BS,MATCH("ab_"&amp;AJ$2,データシート1!$A$1:$BS$1,0),0)</f>
        <v>27</v>
      </c>
      <c r="AK19" s="88">
        <f>VLOOKUP(年度マスタ!$K$4&amp;"_"&amp;$AG19,データシート1!$A:$BS,MATCH("ab_"&amp;AK$2,データシート1!$A$1:$BS$1,0),0)</f>
        <v>650</v>
      </c>
      <c r="AL19" s="88">
        <f>VLOOKUP(年度マスタ!$K$4&amp;"_"&amp;$AG19,データシート1!$A:$BS,MATCH("ab_"&amp;AL$2,データシート1!$A$1:$BS$1,0),0)</f>
        <v>1292</v>
      </c>
      <c r="AM19" s="88">
        <f>VLOOKUP(年度マスタ!$K$4&amp;"_"&amp;$AG19,データシート1!$A:$BS,MATCH("ab_"&amp;AM$2,データシート1!$A$1:$BS$1,0),0)</f>
        <v>2376</v>
      </c>
      <c r="AN19" s="88">
        <f>VLOOKUP(年度マスタ!$K$4&amp;"_"&amp;$AG19,データシート1!$A:$BS,MATCH("ab_"&amp;AN$2,データシート1!$A$1:$BS$1,0),0)</f>
        <v>1087</v>
      </c>
      <c r="AO19" s="88">
        <f>VLOOKUP(年度マスタ!$K$4&amp;"_"&amp;$AG19,データシート1!$A:$BS,MATCH("ab_"&amp;AO$2,データシート1!$A$1:$BS$1,0),0)</f>
        <v>3690</v>
      </c>
      <c r="AP19" s="88">
        <f>VLOOKUP(年度マスタ!$K$4&amp;"_"&amp;$AG19,データシート1!$A:$BS,MATCH("ab_"&amp;AP$2,データシート1!$A$1:$BS$1,0),0)</f>
        <v>0</v>
      </c>
      <c r="AQ19" s="1073">
        <f>VLOOKUP(年度マスタ!$K$4&amp;"_"&amp;$AG19,データシート1!$A:$BS,MATCH("ab_"&amp;AQ$2,データシート1!$A$1:$BS$1,0),0)</f>
        <v>0.22203520746907379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129.77070000000001</v>
      </c>
      <c r="AI20" s="88">
        <f>VLOOKUP(年度マスタ!$K$4&amp;"_"&amp;$AG20,データシート1!$A:$BS,MATCH("ab_"&amp;AI$2,データシート1!$A$1:$BS$1,0),0)</f>
        <v>106</v>
      </c>
      <c r="AJ20" s="88">
        <f>VLOOKUP(年度マスタ!$K$4&amp;"_"&amp;$AG20,データシート1!$A:$BS,MATCH("ab_"&amp;AJ$2,データシート1!$A$1:$BS$1,0),0)</f>
        <v>27</v>
      </c>
      <c r="AK20" s="88">
        <f>VLOOKUP(年度マスタ!$K$4&amp;"_"&amp;$AG20,データシート1!$A:$BS,MATCH("ab_"&amp;AK$2,データシート1!$A$1:$BS$1,0),0)</f>
        <v>650</v>
      </c>
      <c r="AL20" s="88">
        <f>VLOOKUP(年度マスタ!$K$4&amp;"_"&amp;$AG20,データシート1!$A:$BS,MATCH("ab_"&amp;AL$2,データシート1!$A$1:$BS$1,0),0)</f>
        <v>1291</v>
      </c>
      <c r="AM20" s="88">
        <f>VLOOKUP(年度マスタ!$K$4&amp;"_"&amp;$AG20,データシート1!$A:$BS,MATCH("ab_"&amp;AM$2,データシート1!$A$1:$BS$1,0),0)</f>
        <v>2360</v>
      </c>
      <c r="AN20" s="88">
        <f>VLOOKUP(年度マスタ!$K$4&amp;"_"&amp;$AG20,データシート1!$A:$BS,MATCH("ab_"&amp;AN$2,データシート1!$A$1:$BS$1,0),0)</f>
        <v>1084</v>
      </c>
      <c r="AO20" s="88">
        <f>VLOOKUP(年度マスタ!$K$4&amp;"_"&amp;$AG20,データシート1!$A:$BS,MATCH("ab_"&amp;AO$2,データシート1!$A$1:$BS$1,0),0)</f>
        <v>3606</v>
      </c>
      <c r="AP20" s="88">
        <f>VLOOKUP(年度マスタ!$K$4&amp;"_"&amp;$AG20,データシート1!$A:$BS,MATCH("ab_"&amp;AP$2,データシート1!$A$1:$BS$1,0),0)</f>
        <v>0</v>
      </c>
      <c r="AQ20" s="1073">
        <f>VLOOKUP(年度マスタ!$K$4&amp;"_"&amp;$AG20,データシート1!$A:$BS,MATCH("ab_"&amp;AQ$2,データシート1!$A$1:$BS$1,0),0)</f>
        <v>0.28147300126788771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下條村</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3.218</v>
      </c>
      <c r="BE13" s="80" t="str">
        <f>年度マスタ!K4</f>
        <v>20411</v>
      </c>
      <c r="BF13" s="80" t="str">
        <f>年度マスタ!K4</f>
        <v>20411</v>
      </c>
      <c r="BG13" s="80" t="str">
        <f>年度マスタ!K4</f>
        <v>20411</v>
      </c>
      <c r="BH13" s="318" t="s">
        <v>108</v>
      </c>
      <c r="BI13" s="318" t="s">
        <v>108</v>
      </c>
      <c r="BJ13" s="318" t="s">
        <v>108</v>
      </c>
      <c r="BK13" s="318" t="str">
        <f>年度マスタ!K4</f>
        <v>20411</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3.218</v>
      </c>
      <c r="AY14" s="80"/>
      <c r="BE14" s="80" t="str">
        <f>AP2</f>
        <v>下條村</v>
      </c>
      <c r="BF14" s="80" t="str">
        <f>AP2</f>
        <v>下條村</v>
      </c>
      <c r="BG14" s="80" t="str">
        <f>AP2</f>
        <v>下條村</v>
      </c>
      <c r="BH14" s="80" t="s">
        <v>118</v>
      </c>
      <c r="BI14" s="80" t="s">
        <v>118</v>
      </c>
      <c r="BJ14" s="80" t="s">
        <v>118</v>
      </c>
      <c r="BK14" s="80" t="str">
        <f>AP2</f>
        <v>下條村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4.2969999999999997</v>
      </c>
      <c r="G21" s="996">
        <f t="shared" ref="G21:O21" si="5">SUM(G22,G26,G27,G28)</f>
        <v>4.1639999999999997</v>
      </c>
      <c r="H21" s="996">
        <f t="shared" si="5"/>
        <v>5.0789999999999997</v>
      </c>
      <c r="I21" s="996">
        <f t="shared" si="5"/>
        <v>4.7709999999999999</v>
      </c>
      <c r="J21" s="996">
        <f t="shared" si="5"/>
        <v>4.4320000000000004</v>
      </c>
      <c r="K21" s="996">
        <f t="shared" si="5"/>
        <v>4.3179999999999996</v>
      </c>
      <c r="L21" s="996">
        <f t="shared" si="5"/>
        <v>4.335</v>
      </c>
      <c r="M21" s="996">
        <f t="shared" si="5"/>
        <v>4.4850000000000003</v>
      </c>
      <c r="N21" s="996">
        <f t="shared" si="5"/>
        <v>4.42</v>
      </c>
      <c r="O21" s="996">
        <f t="shared" si="5"/>
        <v>3.895</v>
      </c>
      <c r="P21" s="997">
        <f>SUM(P22,P26,P27,P28)</f>
        <v>3.218</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4.2969999999999997</v>
      </c>
      <c r="G22" s="998">
        <f t="shared" ref="G22:P22" si="6">SUM(G23:G25)</f>
        <v>4.1639999999999997</v>
      </c>
      <c r="H22" s="998">
        <f t="shared" si="6"/>
        <v>5.0789999999999997</v>
      </c>
      <c r="I22" s="998">
        <f t="shared" si="6"/>
        <v>4.7709999999999999</v>
      </c>
      <c r="J22" s="998">
        <f t="shared" si="6"/>
        <v>4.4320000000000004</v>
      </c>
      <c r="K22" s="998">
        <f t="shared" si="6"/>
        <v>4.3179999999999996</v>
      </c>
      <c r="L22" s="998">
        <f t="shared" si="6"/>
        <v>4.335</v>
      </c>
      <c r="M22" s="998">
        <f t="shared" si="6"/>
        <v>4.4850000000000003</v>
      </c>
      <c r="N22" s="998">
        <f t="shared" si="6"/>
        <v>4.42</v>
      </c>
      <c r="O22" s="998">
        <f t="shared" si="6"/>
        <v>3.895</v>
      </c>
      <c r="P22" s="999">
        <f t="shared" si="6"/>
        <v>3.218</v>
      </c>
      <c r="Z22" s="313"/>
      <c r="AB22" s="312"/>
      <c r="AC22" s="571" t="s">
        <v>1377</v>
      </c>
      <c r="AP22" s="18" t="s">
        <v>1387</v>
      </c>
      <c r="AQ22" s="313"/>
      <c r="AV22" s="80" t="str">
        <f>AW22</f>
        <v>エネルギー起源CO2</v>
      </c>
      <c r="AW22" s="80" t="str">
        <f>D56</f>
        <v>エネルギー起源CO2</v>
      </c>
      <c r="AX22" s="201">
        <f>P56</f>
        <v>3.218</v>
      </c>
      <c r="AY22" s="201">
        <f>AX22</f>
        <v>3.218</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4.2969999999999997</v>
      </c>
      <c r="G23" s="1000">
        <f>IFERROR(VLOOKUP(年度マスタ!$K$4&amp;"_"&amp;G$20,データシート1!$A:$BT,MATCH("ba_"&amp;$E23,データシート1!$A$1:$BT$1,0),0),0)</f>
        <v>4.1639999999999997</v>
      </c>
      <c r="H23" s="1000">
        <f>IFERROR(VLOOKUP(年度マスタ!$K$4&amp;"_"&amp;H$20,データシート1!$A:$BT,MATCH("ba_"&amp;$E23,データシート1!$A$1:$BT$1,0),0),0)</f>
        <v>5.0789999999999997</v>
      </c>
      <c r="I23" s="1000">
        <f>IFERROR(VLOOKUP(年度マスタ!$K$4&amp;"_"&amp;I$20,データシート1!$A:$BT,MATCH("ba_"&amp;$E23,データシート1!$A$1:$BT$1,0),0),0)</f>
        <v>4.7709999999999999</v>
      </c>
      <c r="J23" s="1000">
        <f>IFERROR(VLOOKUP(年度マスタ!$K$4&amp;"_"&amp;J$20,データシート1!$A:$BT,MATCH("ba_"&amp;$E23,データシート1!$A$1:$BT$1,0),0),0)</f>
        <v>4.4320000000000004</v>
      </c>
      <c r="K23" s="1000">
        <f>IFERROR(VLOOKUP(年度マスタ!$K$4&amp;"_"&amp;K$20,データシート1!$A:$BT,MATCH("ba_"&amp;$E23,データシート1!$A$1:$BT$1,0),0),0)</f>
        <v>4.3179999999999996</v>
      </c>
      <c r="L23" s="1000">
        <f>IFERROR(VLOOKUP(年度マスタ!$K$4&amp;"_"&amp;L$20,データシート1!$A:$BT,MATCH("ba_"&amp;$E23,データシート1!$A$1:$BT$1,0),0),0)</f>
        <v>4.335</v>
      </c>
      <c r="M23" s="1000">
        <f>IFERROR(VLOOKUP(年度マスタ!$K$4&amp;"_"&amp;M$20,データシート1!$A:$BT,MATCH("ba_"&amp;$E23,データシート1!$A$1:$BT$1,0),0),0)</f>
        <v>4.4850000000000003</v>
      </c>
      <c r="N23" s="1000">
        <f>IFERROR(VLOOKUP(年度マスタ!$K$4&amp;"_"&amp;N$20,データシート1!$A:$BT,MATCH("ba_"&amp;$E23,データシート1!$A$1:$BT$1,0),0),0)</f>
        <v>4.42</v>
      </c>
      <c r="O23" s="1000">
        <f>IFERROR(VLOOKUP(年度マスタ!$K$4&amp;"_"&amp;O$20,データシート1!$A:$BT,MATCH("ba_"&amp;$E23,データシート1!$A$1:$BT$1,0),0),0)</f>
        <v>3.895</v>
      </c>
      <c r="P23" s="1001">
        <f>IFERROR(VLOOKUP(年度マスタ!$K$4&amp;"_"&amp;P$20,データシート1!$A:$BT,MATCH("ba_"&amp;$E23,データシート1!$A$1:$BT$1,0),0),0)</f>
        <v>3.218</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11.059078157398631</v>
      </c>
      <c r="AG24" s="996">
        <f t="shared" ref="AG24:AP24" si="7">AG25+AG29</f>
        <v>11.302847885989536</v>
      </c>
      <c r="AH24" s="996">
        <f t="shared" si="7"/>
        <v>11.421917879544635</v>
      </c>
      <c r="AI24" s="996">
        <f t="shared" si="7"/>
        <v>11.385735865964007</v>
      </c>
      <c r="AJ24" s="996">
        <f t="shared" si="7"/>
        <v>11.412006400139632</v>
      </c>
      <c r="AK24" s="996">
        <f t="shared" si="7"/>
        <v>12.372842640595302</v>
      </c>
      <c r="AL24" s="996">
        <f t="shared" si="7"/>
        <v>10.710773826118785</v>
      </c>
      <c r="AM24" s="996">
        <f t="shared" si="7"/>
        <v>10.680660965220374</v>
      </c>
      <c r="AN24" s="996">
        <f t="shared" si="7"/>
        <v>9.94556692129105</v>
      </c>
      <c r="AO24" s="996">
        <f>AO25+AO29</f>
        <v>12.153868153564035</v>
      </c>
      <c r="AP24" s="997">
        <f t="shared" si="7"/>
        <v>7.3076101471840875</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7.2248686755198293</v>
      </c>
      <c r="AG25" s="998">
        <f>①CO2排出量の現状把握!AA35</f>
        <v>7.0832541770166504</v>
      </c>
      <c r="AH25" s="998">
        <f>①CO2排出量の現状把握!AB35</f>
        <v>7.6229802949299739</v>
      </c>
      <c r="AI25" s="998">
        <f>①CO2排出量の現状把握!AC35</f>
        <v>7.7234890802626515</v>
      </c>
      <c r="AJ25" s="998">
        <f>①CO2排出量の現状把握!AD35</f>
        <v>8.2236974934623053</v>
      </c>
      <c r="AK25" s="998">
        <f>①CO2排出量の現状把握!AE35</f>
        <v>8.9739489961555705</v>
      </c>
      <c r="AL25" s="998">
        <f>①CO2排出量の現状把握!AF35</f>
        <v>7.9631545609364567</v>
      </c>
      <c r="AM25" s="998">
        <f>①CO2排出量の現状把握!AG35</f>
        <v>8.0704290554034745</v>
      </c>
      <c r="AN25" s="998">
        <f>①CO2排出量の現状把握!AH35</f>
        <v>7.4052432158792758</v>
      </c>
      <c r="AO25" s="998">
        <f>①CO2排出量の現状把握!AI35</f>
        <v>9.7212381318920951</v>
      </c>
      <c r="AP25" s="999">
        <f>①CO2排出量の現状把握!AJ35</f>
        <v>5.1349429614108972</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5.9590017328224336</v>
      </c>
      <c r="AG26" s="1000">
        <f>①CO2排出量の現状把握!AA36</f>
        <v>5.7904050240313252</v>
      </c>
      <c r="AH26" s="1000">
        <f>①CO2排出量の現状把握!AB36</f>
        <v>6.3729537788764041</v>
      </c>
      <c r="AI26" s="1000">
        <f>①CO2排出量の現状把握!AC36</f>
        <v>6.5517150388648382</v>
      </c>
      <c r="AJ26" s="1000">
        <f>①CO2排出量の現状把握!AD36</f>
        <v>6.8756216582503979</v>
      </c>
      <c r="AK26" s="1000">
        <f>①CO2排出量の現状把握!AE36</f>
        <v>7.58290508734345</v>
      </c>
      <c r="AL26" s="1000">
        <f>①CO2排出量の現状把握!AF36</f>
        <v>6.6084423543997914</v>
      </c>
      <c r="AM26" s="1000">
        <f>①CO2排出量の現状把握!AG36</f>
        <v>6.7371086337538912</v>
      </c>
      <c r="AN26" s="1000">
        <f>①CO2排出量の現状把握!AH36</f>
        <v>6.193414952146461</v>
      </c>
      <c r="AO26" s="1000">
        <f>①CO2排出量の現状把握!AI36</f>
        <v>8.5389776352241302</v>
      </c>
      <c r="AP26" s="1001">
        <f>①CO2排出量の現状把握!AJ36</f>
        <v>4.3032260302667424</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0.4502040682407239</v>
      </c>
      <c r="AG27" s="1000">
        <f>①CO2排出量の現状把握!AA37</f>
        <v>0.56506465627609248</v>
      </c>
      <c r="AH27" s="1000">
        <f>①CO2排出量の現状把握!AB37</f>
        <v>0.51004234298177842</v>
      </c>
      <c r="AI27" s="1000">
        <f>①CO2排出量の現状把握!AC37</f>
        <v>0.41955325326339987</v>
      </c>
      <c r="AJ27" s="1000">
        <f>①CO2排出量の現状把握!AD37</f>
        <v>0.42715536976531704</v>
      </c>
      <c r="AK27" s="1000">
        <f>①CO2排出量の現状把握!AE37</f>
        <v>0.39751018922873388</v>
      </c>
      <c r="AL27" s="1000">
        <f>①CO2排出量の現状把握!AF37</f>
        <v>0.39989889920540189</v>
      </c>
      <c r="AM27" s="1000">
        <f>①CO2排出量の現状把握!AG37</f>
        <v>0.39437149596884075</v>
      </c>
      <c r="AN27" s="1000">
        <f>①CO2排出量の現状把握!AH37</f>
        <v>0.37006108690729794</v>
      </c>
      <c r="AO27" s="1000">
        <f>①CO2排出量の現状把握!AI37</f>
        <v>0.33591138418971211</v>
      </c>
      <c r="AP27" s="1001">
        <f>①CO2排出量の現状把握!AJ37</f>
        <v>0.23123199047442131</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0.81566287445667252</v>
      </c>
      <c r="AG28" s="1000">
        <f>①CO2排出量の現状把握!AA38</f>
        <v>0.72778449670923295</v>
      </c>
      <c r="AH28" s="1000">
        <f>①CO2排出量の現状把握!AB38</f>
        <v>0.73998417307179098</v>
      </c>
      <c r="AI28" s="1000">
        <f>①CO2排出量の現状把握!AC38</f>
        <v>0.75222078813441351</v>
      </c>
      <c r="AJ28" s="1000">
        <f>①CO2排出量の現状把握!AD38</f>
        <v>0.92092046544659056</v>
      </c>
      <c r="AK28" s="1000">
        <f>①CO2排出量の現状把握!AE38</f>
        <v>0.99353371958338699</v>
      </c>
      <c r="AL28" s="1000">
        <f>①CO2排出量の現状把握!AF38</f>
        <v>0.95481330733126357</v>
      </c>
      <c r="AM28" s="1000">
        <f>①CO2排出量の現状把握!AG38</f>
        <v>0.93894892568074273</v>
      </c>
      <c r="AN28" s="1000">
        <f>①CO2排出量の現状把握!AH38</f>
        <v>0.84176717682551705</v>
      </c>
      <c r="AO28" s="1000">
        <f>①CO2排出量の現状把握!AI38</f>
        <v>0.84634911247825229</v>
      </c>
      <c r="AP28" s="1001">
        <f>①CO2排出量の現状把握!AJ38</f>
        <v>0.60048494066973401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3.8342094818788013</v>
      </c>
      <c r="AG29" s="1002">
        <f>①CO2排出量の現状把握!AA39</f>
        <v>4.2195937089728854</v>
      </c>
      <c r="AH29" s="1002">
        <f>①CO2排出量の現状把握!AB39</f>
        <v>3.7989375846146611</v>
      </c>
      <c r="AI29" s="1002">
        <f>①CO2排出量の現状把握!AC39</f>
        <v>3.6622467857013552</v>
      </c>
      <c r="AJ29" s="1002">
        <f>①CO2排出量の現状把握!AD39</f>
        <v>3.1883089066773271</v>
      </c>
      <c r="AK29" s="1002">
        <f>①CO2排出量の現状把握!AE39</f>
        <v>3.3988936444397306</v>
      </c>
      <c r="AL29" s="1002">
        <f>①CO2排出量の現状把握!AF39</f>
        <v>2.7476192651823284</v>
      </c>
      <c r="AM29" s="1002">
        <f>①CO2排出量の現状把握!AG39</f>
        <v>2.6102319098169002</v>
      </c>
      <c r="AN29" s="1002">
        <f>①CO2排出量の現状把握!AH39</f>
        <v>2.5403237054117733</v>
      </c>
      <c r="AO29" s="1002">
        <f>①CO2排出量の現状把握!AI39</f>
        <v>2.4326300216719399</v>
      </c>
      <c r="AP29" s="1003">
        <f>①CO2排出量の現状把握!AJ39</f>
        <v>2.1726671857731898</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0.38854956433464261</v>
      </c>
      <c r="AG32" s="509">
        <f t="shared" si="12"/>
        <v>0.36840272840984556</v>
      </c>
      <c r="AH32" s="509">
        <f t="shared" si="12"/>
        <v>0.44467138124814531</v>
      </c>
      <c r="AI32" s="509">
        <f t="shared" si="12"/>
        <v>0.41903308281217089</v>
      </c>
      <c r="AJ32" s="509">
        <f t="shared" si="12"/>
        <v>0.38836290872968426</v>
      </c>
      <c r="AK32" s="509">
        <f t="shared" si="12"/>
        <v>0.34899013310269056</v>
      </c>
      <c r="AL32" s="509">
        <f t="shared" si="12"/>
        <v>0.40473266174558503</v>
      </c>
      <c r="AM32" s="509">
        <f t="shared" si="12"/>
        <v>0.41991783229564028</v>
      </c>
      <c r="AN32" s="509">
        <f t="shared" si="12"/>
        <v>0.44441911003965501</v>
      </c>
      <c r="AO32" s="509">
        <f t="shared" si="12"/>
        <v>0.32047410345304916</v>
      </c>
      <c r="AP32" s="509">
        <f t="shared" si="12"/>
        <v>0.44036284574376522</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0.59475129486569256</v>
      </c>
      <c r="AG33" s="506">
        <f t="shared" ref="AG33:AP33" si="13">IFERROR(IF(G22/AG25&gt;1,1,G22/AG25),0)</f>
        <v>0.58786539293071194</v>
      </c>
      <c r="AH33" s="506">
        <f t="shared" si="13"/>
        <v>0.66627484310539675</v>
      </c>
      <c r="AI33" s="506">
        <f t="shared" si="13"/>
        <v>0.61772599798092198</v>
      </c>
      <c r="AJ33" s="506">
        <f t="shared" si="13"/>
        <v>0.53893032951702835</v>
      </c>
      <c r="AK33" s="506">
        <f t="shared" si="13"/>
        <v>0.48117055288032345</v>
      </c>
      <c r="AL33" s="506">
        <f t="shared" si="13"/>
        <v>0.54438225037920274</v>
      </c>
      <c r="AM33" s="506">
        <f t="shared" si="13"/>
        <v>0.55573253531014111</v>
      </c>
      <c r="AN33" s="506">
        <f t="shared" si="13"/>
        <v>0.59687438631618028</v>
      </c>
      <c r="AO33" s="506">
        <f t="shared" si="13"/>
        <v>0.40066912744600114</v>
      </c>
      <c r="AP33" s="506">
        <f t="shared" si="13"/>
        <v>0.62668661057839858</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0.72109393362514762</v>
      </c>
      <c r="AG34" s="507">
        <f t="shared" ref="AG34:AP36" si="14">IFERROR(IF(G23/AG26&gt;1,1,G23/AG26),0)</f>
        <v>0.71912068028377585</v>
      </c>
      <c r="AH34" s="507">
        <f t="shared" si="14"/>
        <v>0.79696168781808785</v>
      </c>
      <c r="AI34" s="507">
        <f t="shared" si="14"/>
        <v>0.72820627449429365</v>
      </c>
      <c r="AJ34" s="507">
        <f t="shared" si="14"/>
        <v>0.64459625911525031</v>
      </c>
      <c r="AK34" s="507">
        <f t="shared" si="14"/>
        <v>0.56943875075096606</v>
      </c>
      <c r="AL34" s="507">
        <f t="shared" si="14"/>
        <v>0.65597908970391927</v>
      </c>
      <c r="AM34" s="507">
        <f t="shared" si="14"/>
        <v>0.66571584990176647</v>
      </c>
      <c r="AN34" s="507">
        <f t="shared" si="14"/>
        <v>0.71366120858221427</v>
      </c>
      <c r="AO34" s="507">
        <f t="shared" si="14"/>
        <v>0.45614360013460375</v>
      </c>
      <c r="AP34" s="507">
        <f t="shared" si="14"/>
        <v>0.74781105555836369</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3.218</v>
      </c>
      <c r="BG34" s="1071">
        <f t="shared" si="2"/>
        <v>3.218</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0.10419641469690771</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4.2969999999999997</v>
      </c>
      <c r="G55" s="1004">
        <f t="shared" ref="G55:P55" si="29">SUM(G56,G57,G60,G61,G62,G63,G64,G65,)</f>
        <v>4.1639999999999997</v>
      </c>
      <c r="H55" s="1004">
        <f t="shared" si="29"/>
        <v>5.0789999999999997</v>
      </c>
      <c r="I55" s="1004">
        <f t="shared" si="29"/>
        <v>4.7709999999999999</v>
      </c>
      <c r="J55" s="1004">
        <f t="shared" si="29"/>
        <v>4.4320000000000004</v>
      </c>
      <c r="K55" s="1004">
        <f t="shared" si="29"/>
        <v>4.3179999999999996</v>
      </c>
      <c r="L55" s="1004">
        <f t="shared" si="29"/>
        <v>4.335</v>
      </c>
      <c r="M55" s="1004">
        <f t="shared" si="29"/>
        <v>4.4850000000000003</v>
      </c>
      <c r="N55" s="1004">
        <f t="shared" si="29"/>
        <v>4.42</v>
      </c>
      <c r="O55" s="1004">
        <f t="shared" si="29"/>
        <v>3.895</v>
      </c>
      <c r="P55" s="1005">
        <f t="shared" si="29"/>
        <v>3.218</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4.2969999999999997</v>
      </c>
      <c r="G56" s="1006">
        <f>IFERROR(VLOOKUP(年度マスタ!$K$4&amp;"_"&amp;G$54,データシート1!$A:$CD,MATCH("bc_"&amp;$C56,データシート1!$A$1:$CD$1,0),0),0)</f>
        <v>4.1639999999999997</v>
      </c>
      <c r="H56" s="1006">
        <f>IFERROR(VLOOKUP(年度マスタ!$K$4&amp;"_"&amp;H$54,データシート1!$A:$CD,MATCH("bc_"&amp;$C56,データシート1!$A$1:$CD$1,0),0),0)</f>
        <v>5.0789999999999997</v>
      </c>
      <c r="I56" s="1006">
        <f>IFERROR(VLOOKUP(年度マスタ!$K$4&amp;"_"&amp;I$54,データシート1!$A:$CD,MATCH("bc_"&amp;$C56,データシート1!$A$1:$CD$1,0),0),0)</f>
        <v>4.7709999999999999</v>
      </c>
      <c r="J56" s="1006">
        <f>IFERROR(VLOOKUP(年度マスタ!$K$4&amp;"_"&amp;J$54,データシート1!$A:$CD,MATCH("bc_"&amp;$C56,データシート1!$A$1:$CD$1,0),0),0)</f>
        <v>4.4320000000000004</v>
      </c>
      <c r="K56" s="1006">
        <f>IFERROR(VLOOKUP(年度マスタ!$K$4&amp;"_"&amp;K$54,データシート1!$A:$CD,MATCH("bc_"&amp;$C56,データシート1!$A$1:$CD$1,0),0),0)</f>
        <v>4.3179999999999996</v>
      </c>
      <c r="L56" s="1006">
        <f>IFERROR(VLOOKUP(年度マスタ!$K$4&amp;"_"&amp;L$54,データシート1!$A:$CD,MATCH("bc_"&amp;$C56,データシート1!$A$1:$CD$1,0),0),0)</f>
        <v>4.335</v>
      </c>
      <c r="M56" s="1006">
        <f>IFERROR(VLOOKUP(年度マスタ!$K$4&amp;"_"&amp;M$54,データシート1!$A:$CD,MATCH("bc_"&amp;$C56,データシート1!$A$1:$CD$1,0),0),0)</f>
        <v>4.4850000000000003</v>
      </c>
      <c r="N56" s="1006">
        <f>IFERROR(VLOOKUP(年度マスタ!$K$4&amp;"_"&amp;N$54,データシート1!$A:$CD,MATCH("bc_"&amp;$C56,データシート1!$A$1:$CD$1,0),0),0)</f>
        <v>4.42</v>
      </c>
      <c r="O56" s="1006">
        <f>IFERROR(VLOOKUP(年度マスタ!$K$4&amp;"_"&amp;O$54,データシート1!$A:$CD,MATCH("bc_"&amp;$C56,データシート1!$A$1:$CD$1,0),0),0)</f>
        <v>3.895</v>
      </c>
      <c r="P56" s="1007">
        <f>IFERROR(VLOOKUP(年度マスタ!$K$4&amp;"_"&amp;P$54,データシート1!$A:$CD,MATCH("bc_"&amp;$C56,データシート1!$A$1:$CD$1,0),0),0)</f>
        <v>3.218</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下條村</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634.9</v>
      </c>
      <c r="K6" s="688">
        <f>VLOOKUP(年度マスタ!$K$4&amp;"_"&amp;K$5,データシート1!$A:$BS,MATCH("cb_"&amp;$G6,データシート1!$A$1:$BS$1,0),0)</f>
        <v>657.90000000000009</v>
      </c>
      <c r="L6" s="688">
        <f>VLOOKUP(年度マスタ!$K$4&amp;"_"&amp;L$5,データシート1!$A:$BS,MATCH("cb_"&amp;$G6,データシート1!$A$1:$BS$1,0),0)</f>
        <v>688.5</v>
      </c>
      <c r="M6" s="688">
        <f>VLOOKUP(年度マスタ!$K$4&amp;"_"&amp;M$5,データシート1!$A:$BS,MATCH("cb_"&amp;$G6,データシート1!$A$1:$BS$1,0),0)</f>
        <v>716</v>
      </c>
      <c r="N6" s="688">
        <f>VLOOKUP(年度マスタ!$K$4&amp;"_"&amp;N$5,データシート1!$A:$BS,MATCH("cb_"&amp;$G6,データシート1!$A$1:$BS$1,0),0)</f>
        <v>750.6</v>
      </c>
      <c r="O6" s="688">
        <f>VLOOKUP(年度マスタ!$K$4&amp;"_"&amp;O$5,データシート1!$A:$BS,MATCH("cb_"&amp;$G6,データシート1!$A$1:$BS$1,0),0)</f>
        <v>777.30000000000007</v>
      </c>
      <c r="P6" s="688">
        <f>VLOOKUP(年度マスタ!$K$4&amp;"_"&amp;P$5,データシート1!$A:$BS,MATCH("cb_"&amp;$G6,データシート1!$A$1:$BS$1,0),0)</f>
        <v>799.59999999999991</v>
      </c>
      <c r="Q6" s="688">
        <f>VLOOKUP(年度マスタ!$K$4&amp;"_"&amp;Q$5,データシート1!$A:$BS,MATCH("cb_"&amp;$G6,データシート1!$A$1:$BS$1,0),0)</f>
        <v>842.3</v>
      </c>
      <c r="R6" s="704">
        <f>VLOOKUP(年度マスタ!$K$4&amp;"_"&amp;R$5,データシート1!$A:$BS,MATCH("cb_"&amp;$G6,データシート1!$A$1:$BS$1,0),0)</f>
        <v>906.3</v>
      </c>
      <c r="S6" s="627"/>
      <c r="T6" s="226"/>
      <c r="U6" s="640"/>
      <c r="V6" s="231"/>
      <c r="W6" s="231"/>
      <c r="X6" s="231"/>
      <c r="Y6" s="232" t="s">
        <v>233</v>
      </c>
      <c r="Z6" s="734" t="s">
        <v>234</v>
      </c>
      <c r="AA6" s="734"/>
      <c r="AB6" s="734"/>
      <c r="AC6" s="735">
        <f>SUM(AC7:AC8)</f>
        <v>110787</v>
      </c>
      <c r="AD6" s="735">
        <f>SUM(AD7:AD8)</f>
        <v>154689.58300000001</v>
      </c>
      <c r="AE6" s="736">
        <f>$AD6*3600/100000000</f>
        <v>5.5688249880000011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1146.5999999999999</v>
      </c>
      <c r="K7" s="684">
        <f>VLOOKUP(年度マスタ!$K$4&amp;"_"&amp;K$5,データシート1!$A:$BS,MATCH("cb_"&amp;$G7,データシート1!$A$1:$BS$1,0),0)</f>
        <v>1415.6</v>
      </c>
      <c r="L7" s="684">
        <f>VLOOKUP(年度マスタ!$K$4&amp;"_"&amp;L$5,データシート1!$A:$BS,MATCH("cb_"&amp;$G7,データシート1!$A$1:$BS$1,0),0)</f>
        <v>3732.3</v>
      </c>
      <c r="M7" s="684">
        <f>VLOOKUP(年度マスタ!$K$4&amp;"_"&amp;M$5,データシート1!$A:$BS,MATCH("cb_"&amp;$G7,データシート1!$A$1:$BS$1,0),0)</f>
        <v>4273.1000000000004</v>
      </c>
      <c r="N7" s="684">
        <f>VLOOKUP(年度マスタ!$K$4&amp;"_"&amp;N$5,データシート1!$A:$BS,MATCH("cb_"&amp;$G7,データシート1!$A$1:$BS$1,0),0)</f>
        <v>5645</v>
      </c>
      <c r="O7" s="684">
        <f>VLOOKUP(年度マスタ!$K$4&amp;"_"&amp;O$5,データシート1!$A:$BS,MATCH("cb_"&amp;$G7,データシート1!$A$1:$BS$1,0),0)</f>
        <v>5905.1</v>
      </c>
      <c r="P7" s="684">
        <f>VLOOKUP(年度マスタ!$K$4&amp;"_"&amp;P$5,データシート1!$A:$BS,MATCH("cb_"&amp;$G7,データシート1!$A$1:$BS$1,0),0)</f>
        <v>6147.0999999999995</v>
      </c>
      <c r="Q7" s="684">
        <f>VLOOKUP(年度マスタ!$K$4&amp;"_"&amp;Q$5,データシート1!$A:$BS,MATCH("cb_"&amp;$G7,データシート1!$A$1:$BS$1,0),0)</f>
        <v>6212.4</v>
      </c>
      <c r="R7" s="705">
        <f>VLOOKUP(年度マスタ!$K$4&amp;"_"&amp;R$5,データシート1!$A:$BS,MATCH("cb_"&amp;$G7,データシート1!$A$1:$BS$1,0),0)</f>
        <v>6261.9</v>
      </c>
      <c r="S7" s="627"/>
      <c r="T7" s="226"/>
      <c r="U7" s="640"/>
      <c r="V7" s="231"/>
      <c r="W7" s="231"/>
      <c r="X7" s="231"/>
      <c r="Y7" s="232" t="s">
        <v>236</v>
      </c>
      <c r="Z7" s="248" t="s">
        <v>1368</v>
      </c>
      <c r="AA7" s="248"/>
      <c r="AB7" s="248"/>
      <c r="AC7" s="671">
        <f>VLOOKUP(年度マスタ!$K$4&amp;"_令和4年度",データシート3!A:AB,MATCH("ea_"&amp;$Y7&amp;"_設備",データシート3!$A$1:$AB$1,0),0)</f>
        <v>33475</v>
      </c>
      <c r="AD7" s="671">
        <f>VLOOKUP(年度マスタ!$K$4&amp;"_令和4年度",データシート3!A:AB,MATCH("ea_"&amp;$Y7&amp;"_年間発電",データシート3!$A$1:$AB$1,0),0)/10^3</f>
        <v>46824.15</v>
      </c>
      <c r="AE7" s="606">
        <f t="shared" ref="AE7:AE16" si="0">$AD7*3600/100000000</f>
        <v>1.6856694000000001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77312</v>
      </c>
      <c r="AD8" s="671">
        <f>VLOOKUP(年度マスタ!$K$4&amp;"_令和4年度",データシート3!A:AB,MATCH("ea_"&amp;$Y8&amp;"_年間発電",データシート3!$A$1:$AB$1,0),0)/10^3</f>
        <v>107865.43300000002</v>
      </c>
      <c r="AE8" s="606">
        <f t="shared" si="0"/>
        <v>3.8831555880000006</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22100</v>
      </c>
      <c r="AD9" s="737">
        <f>VLOOKUP(年度マスタ!$K$4&amp;"_令和4年度",データシート3!A:AB,MATCH("ea_"&amp;$Y9&amp;"_年間発電",データシート3!$A$1:$AB$1,0),0)/10^3</f>
        <v>53187.059000000001</v>
      </c>
      <c r="AE9" s="738">
        <f t="shared" si="0"/>
        <v>1.914734124</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49</v>
      </c>
      <c r="AD10" s="737">
        <f>SUM(AD11:AD12)</f>
        <v>253.376</v>
      </c>
      <c r="AE10" s="738">
        <f t="shared" si="0"/>
        <v>9.1215359999999995E-3</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49</v>
      </c>
      <c r="AD11" s="671">
        <f>VLOOKUP(年度マスタ!$K$4&amp;"_令和4年度",データシート3!A:AB,MATCH("ea_"&amp;$Y11&amp;"_年間発電",データシート3!$A$1:$AB$1,0),0)/10^3</f>
        <v>253.376</v>
      </c>
      <c r="AE11" s="606">
        <f t="shared" si="0"/>
        <v>9.1215359999999995E-3</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1781.5</v>
      </c>
      <c r="K12" s="722">
        <f t="shared" ref="K12:Q12" si="1">SUM(K6:K11)</f>
        <v>2073.5</v>
      </c>
      <c r="L12" s="722">
        <f t="shared" si="1"/>
        <v>4420.8</v>
      </c>
      <c r="M12" s="722">
        <f t="shared" si="1"/>
        <v>4989.1000000000004</v>
      </c>
      <c r="N12" s="722">
        <f t="shared" si="1"/>
        <v>6395.6</v>
      </c>
      <c r="O12" s="722">
        <f t="shared" si="1"/>
        <v>6682.4000000000005</v>
      </c>
      <c r="P12" s="722">
        <f t="shared" si="1"/>
        <v>6946.6999999999989</v>
      </c>
      <c r="Q12" s="722">
        <f t="shared" si="1"/>
        <v>7054.7</v>
      </c>
      <c r="R12" s="723">
        <f t="shared" ref="R12" si="2">SUM(R6:R11)</f>
        <v>7168.2</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0.16856441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2.6253074000000001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761.956188</v>
      </c>
      <c r="K19" s="682">
        <f>K6*別紙!$C5/100*別紙!$E5/10^3</f>
        <v>789.5589480000001</v>
      </c>
      <c r="L19" s="682">
        <f>L6*別紙!$C5/100*別紙!$E5/10^3</f>
        <v>826.28261999999984</v>
      </c>
      <c r="M19" s="682">
        <f>M6*別紙!$C5/100*別紙!$E5/10^3</f>
        <v>859.28591999999981</v>
      </c>
      <c r="N19" s="682">
        <f>N6*別紙!$C5/100*別紙!$E5/10^3</f>
        <v>900.81007199999999</v>
      </c>
      <c r="O19" s="682">
        <f>O6*別紙!$C5/100*別紙!$E5/10^3</f>
        <v>932.85327599999994</v>
      </c>
      <c r="P19" s="682">
        <f>P6*別紙!$C5/100*別紙!$E5/10^3</f>
        <v>959.61595199999977</v>
      </c>
      <c r="Q19" s="682">
        <f>Q6*別紙!$C5/100*別紙!$E5/10^3</f>
        <v>1010.8610759999999</v>
      </c>
      <c r="R19" s="710">
        <f>R6*別紙!$C5/100*別紙!$E5/10^3</f>
        <v>1087.668756</v>
      </c>
      <c r="S19" s="631"/>
      <c r="T19" s="227"/>
      <c r="U19" s="647"/>
      <c r="W19" s="237"/>
      <c r="X19" s="237"/>
      <c r="Y19" s="209"/>
      <c r="Z19" s="699" t="s">
        <v>229</v>
      </c>
      <c r="AA19" s="748"/>
      <c r="AB19" s="749"/>
      <c r="AC19" s="750">
        <f>SUM($AC$6,$AC$9,$AC$10,$AC$13)</f>
        <v>132936</v>
      </c>
      <c r="AD19" s="750">
        <f>SUM($AD$6,$AD$9,$AD$10,$AD$13)</f>
        <v>208130.01800000001</v>
      </c>
      <c r="AE19" s="751">
        <f>SUM($AE$6,$AE$9,$AE$10,$AE$13,$AE$17,$AE$18)</f>
        <v>10.286552458000001</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1516.676616</v>
      </c>
      <c r="K20" s="684">
        <f>K7*別紙!$C6/100*別紙!$E6/10^3</f>
        <v>1872.4990559999999</v>
      </c>
      <c r="L20" s="684">
        <f>L7*別紙!$C6/100*別紙!$E6/10^3</f>
        <v>4936.937148</v>
      </c>
      <c r="M20" s="684">
        <f>M7*別紙!$C6/100*別紙!$E6/10^3</f>
        <v>5652.2857560000002</v>
      </c>
      <c r="N20" s="684">
        <f>N7*別紙!$C6/100*別紙!$E6/10^3</f>
        <v>7466.9802</v>
      </c>
      <c r="O20" s="684">
        <f>O7*別紙!$C6/100*別紙!$E6/10^3</f>
        <v>7811.030076</v>
      </c>
      <c r="P20" s="684">
        <f>P7*別紙!$C6/100*別紙!$E6/10^3</f>
        <v>8131.1379959999995</v>
      </c>
      <c r="Q20" s="684">
        <f>Q7*別紙!$C6/100*別紙!$E6/10^3</f>
        <v>8217.5142239999986</v>
      </c>
      <c r="R20" s="705">
        <f>R7*別紙!$C6/100*別紙!$E6/10^3</f>
        <v>8282.9908439999981</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2278.6328039999999</v>
      </c>
      <c r="K25" s="728">
        <f t="shared" si="3"/>
        <v>2662.058004</v>
      </c>
      <c r="L25" s="728">
        <f t="shared" si="3"/>
        <v>5763.2197679999999</v>
      </c>
      <c r="M25" s="728">
        <f t="shared" si="3"/>
        <v>6511.5716759999996</v>
      </c>
      <c r="N25" s="728">
        <f t="shared" si="3"/>
        <v>8367.7902720000002</v>
      </c>
      <c r="O25" s="728">
        <f t="shared" si="3"/>
        <v>8743.8833520000007</v>
      </c>
      <c r="P25" s="728">
        <f t="shared" si="3"/>
        <v>9090.7539479999996</v>
      </c>
      <c r="Q25" s="728">
        <f t="shared" si="3"/>
        <v>9228.3752999999979</v>
      </c>
      <c r="R25" s="729">
        <f t="shared" ref="R25" si="4">SUM(R19:R24)</f>
        <v>9370.659599999999</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21753.215089086392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22334.772571807047</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21178.491163626531</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21428.931999605946</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20671.841032210781</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24623.905361683046</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17632.955144834137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19011.609227424051</v>
      </c>
      <c r="R26" s="726">
        <f>Q26</f>
        <v>19011.609227424051</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0.10474924256797295</v>
      </c>
      <c r="K27" s="951">
        <f t="shared" ref="K27:P27" si="5">K25/K26</f>
        <v>0.1191889460902901</v>
      </c>
      <c r="L27" s="951">
        <f t="shared" si="5"/>
        <v>0.27212607940164169</v>
      </c>
      <c r="M27" s="951">
        <f t="shared" si="5"/>
        <v>0.30386823179614086</v>
      </c>
      <c r="N27" s="951">
        <f t="shared" si="5"/>
        <v>0.40479172894960552</v>
      </c>
      <c r="O27" s="951">
        <f t="shared" si="5"/>
        <v>0.35509734234140816</v>
      </c>
      <c r="P27" s="951">
        <f t="shared" si="5"/>
        <v>0.51555475944503182</v>
      </c>
      <c r="Q27" s="951">
        <f>Q25/Q26</f>
        <v>0.48540737344254697</v>
      </c>
      <c r="R27" s="952">
        <f>R25/R26</f>
        <v>0.49289144795186085</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0.49289144795186085</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10.947522406455452</v>
      </c>
      <c r="AA52" s="209"/>
      <c r="AB52" s="755" t="s">
        <v>232</v>
      </c>
      <c r="AC52" s="756">
        <f>$AD6</f>
        <v>154689.58300000001</v>
      </c>
      <c r="AD52" s="757">
        <f>R19+R20</f>
        <v>9370.659599999999</v>
      </c>
      <c r="AE52" s="758">
        <f t="shared" ref="AE52:AE54" si="6">IFERROR(AD52/AC52,"-")</f>
        <v>6.0577185730728865E-2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189118.40877257596</v>
      </c>
      <c r="Z53" s="1142"/>
      <c r="AA53" s="209"/>
      <c r="AB53" s="755" t="s">
        <v>222</v>
      </c>
      <c r="AC53" s="756">
        <f>$AD9</f>
        <v>53187.059000000001</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253.376</v>
      </c>
      <c r="AD54" s="756">
        <f>R22</f>
        <v>0</v>
      </c>
      <c r="AE54" s="758">
        <f t="shared" si="6"/>
        <v>0</v>
      </c>
      <c r="AF54" s="523"/>
      <c r="AG54" s="47"/>
      <c r="AH54" s="468"/>
      <c r="AI54" s="490" t="s">
        <v>1284</v>
      </c>
      <c r="AJ54" s="491">
        <f>VLOOKUP(年度マスタ!$K$4&amp;"_"&amp;AJ$53,データシート1!$A$1:$BS$996,MATCH("ca_太陽光発電（10kW未満）",データシート1!$A$1:$BS$1,0),0)</f>
        <v>136</v>
      </c>
      <c r="AK54" s="491">
        <f>VLOOKUP(年度マスタ!$K$4&amp;"_"&amp;AK$53,データシート1!$A$1:$BS$996,MATCH("ca_太陽光発電（10kW未満）",データシート1!$A$1:$BS$1,0),0)</f>
        <v>140</v>
      </c>
      <c r="AL54" s="491">
        <f>VLOOKUP(年度マスタ!$K$4&amp;"_"&amp;AL$53,データシート1!$A$1:$BS$996,MATCH("ca_太陽光発電（10kW未満）",データシート1!$A$1:$BS$1,0),0)</f>
        <v>147</v>
      </c>
      <c r="AM54" s="491">
        <f>VLOOKUP(年度マスタ!$K$4&amp;"_"&amp;AM$53,データシート1!$A$1:$BS$996,MATCH("ca_太陽光発電（10kW未満）",データシート1!$A$1:$BS$1,0),0)</f>
        <v>153</v>
      </c>
      <c r="AN54" s="491">
        <f>VLOOKUP(年度マスタ!$K$4&amp;"_"&amp;AN$53,データシート1!$A$1:$BS$996,MATCH("ca_太陽光発電（10kW未満）",データシート1!$A$1:$BS$1,0),0)</f>
        <v>159</v>
      </c>
      <c r="AO54" s="201">
        <f>VLOOKUP(年度マスタ!$K$4&amp;"_"&amp;AO$53,データシート1!$A$1:$BS$996,MATCH("ca_太陽光発電（10kW未満）",データシート1!$A$1:$BS$1,0),0)</f>
        <v>166</v>
      </c>
      <c r="AP54" s="201">
        <f>VLOOKUP(年度マスタ!$K$4&amp;"_"&amp;AP$53,データシート1!$A$1:$BS$996,MATCH("ca_太陽光発電（10kW未満）",データシート1!$A$1:$BS$1,0),0)</f>
        <v>170</v>
      </c>
      <c r="AQ54" s="201">
        <f>VLOOKUP(年度マスタ!$K$4&amp;"_"&amp;AQ$53,データシート1!$A$1:$BS$996,MATCH("ca_太陽光発電（10kW未満）",データシート1!$A$1:$BS$1,0),0)</f>
        <v>177</v>
      </c>
      <c r="AR54" s="201">
        <f>VLOOKUP(年度マスタ!$K$4&amp;"_"&amp;AR$53,データシート1!$A$1:$BS$996,MATCH("ca_太陽光発電（10kW未満）",データシート1!$A$1:$BS$1,0),0)</f>
        <v>187</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下條村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長野県</v>
      </c>
      <c r="AY12" s="25" t="str">
        <f>年度マスタ!$J4</f>
        <v>下條村</v>
      </c>
      <c r="AZ12" s="25" t="str">
        <f>年度マスタ!$K4</f>
        <v>20411</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01561</v>
      </c>
      <c r="AY21" s="20" t="str">
        <f>IF(IFERROR(比較地域マスタ!$Z6,"")=0,"",IFERROR(比較地域マスタ!$Z6,""))</f>
        <v>興部町</v>
      </c>
      <c r="BB21" s="122" t="str">
        <f t="shared" ref="BB21:BC68" si="0">AX21</f>
        <v>01561</v>
      </c>
      <c r="BC21" s="123" t="str">
        <f t="shared" si="0"/>
        <v>興部町</v>
      </c>
      <c r="BD21" s="40">
        <f>SUM(BE21,BI21:BK21,BQ21)</f>
        <v>55.612139034194527</v>
      </c>
      <c r="BE21" s="40">
        <f>SUM(BF21:BH21)</f>
        <v>32.651252116516638</v>
      </c>
      <c r="BF21" s="40">
        <f>VLOOKUP($AX21&amp;"_"&amp;$BC$14,データシート1!$A:$BS,MATCH($BC$12&amp;"_"&amp;BF$20,データシート1!$A$1:$BS$1,0),0)</f>
        <v>22.527719346020131</v>
      </c>
      <c r="BG21" s="40">
        <f>VLOOKUP($AX21&amp;"_"&amp;$BC$14,データシート1!$A:$BS,MATCH($BC$12&amp;"_"&amp;BG$20,データシート1!$A$1:$BS$1,0),0)</f>
        <v>0.6489095616905286</v>
      </c>
      <c r="BH21" s="40">
        <f>VLOOKUP($AX21&amp;"_"&amp;$BC$14,データシート1!$A:$BS,MATCH($BC$12&amp;"_"&amp;BH$20,データシート1!$A$1:$BS$1,0),0)</f>
        <v>9.4746232088059781</v>
      </c>
      <c r="BI21" s="40">
        <f>VLOOKUP($AX21&amp;"_"&amp;$BC$14,データシート1!$A:$BS,MATCH($BC$12&amp;"_"&amp;BI$20,データシート1!$A$1:$BS$1,0),0)</f>
        <v>4.801880643825057</v>
      </c>
      <c r="BJ21" s="40">
        <f>VLOOKUP($AX21&amp;"_"&amp;$BC$14,データシート1!$A:$BS,MATCH($BC$12&amp;"_"&amp;BJ$20,データシート1!$A$1:$BS$1,0),0)</f>
        <v>8.0862319649393779</v>
      </c>
      <c r="BK21" s="40">
        <f t="shared" ref="BK21:BK68" si="1">SUM(BL21,BO21:BP21)</f>
        <v>9.8318309596946278</v>
      </c>
      <c r="BL21" s="40">
        <f t="shared" ref="BL21:BL67" si="2">SUM(BM21:BN21)</f>
        <v>9.6104242523936243</v>
      </c>
      <c r="BM21" s="40">
        <f>VLOOKUP($AX21&amp;"_"&amp;$BC$14,データシート1!$A:$BS,MATCH($BC$12&amp;"_"&amp;BM$20,データシート1!$A$1:$BS$1,0),0)</f>
        <v>3.4845903627236714</v>
      </c>
      <c r="BN21" s="40">
        <f>VLOOKUP($AX21&amp;"_"&amp;$BC$14,データシート1!$A:$BS,MATCH($BC$12&amp;"_"&amp;BN$20,データシート1!$A$1:$BS$1,0),0)</f>
        <v>6.1258338896699529</v>
      </c>
      <c r="BO21" s="40">
        <f>VLOOKUP($AX21&amp;"_"&amp;$BC$14,データシート1!$A:$BS,MATCH($BC$12&amp;"_"&amp;BO$20,データシート1!$A$1:$BS$1,0),0)</f>
        <v>0.22140670730100365</v>
      </c>
      <c r="BP21" s="40">
        <f>VLOOKUP($AX21&amp;"_"&amp;$BC$14,データシート1!$A:$BS,MATCH($BC$12&amp;"_"&amp;BP$20,データシート1!$A$1:$BS$1,0),0)</f>
        <v>0</v>
      </c>
      <c r="BQ21" s="40">
        <f>VLOOKUP($AX21&amp;"_"&amp;$BC$14,データシート1!$A:$BS,MATCH($BC$12&amp;"_"&amp;BQ$20,データシート1!$A$1:$BS$1,0),0)</f>
        <v>0.2409433492188254</v>
      </c>
      <c r="BR21" s="41">
        <f t="shared" ref="BR21:BR68" si="3">BD21</f>
        <v>55.612139034194527</v>
      </c>
      <c r="BT21" s="124" t="str">
        <f t="shared" ref="BT21:BT68" si="4">AY21</f>
        <v>興部町</v>
      </c>
      <c r="BU21" s="40">
        <f>BD21</f>
        <v>55.612139034194527</v>
      </c>
      <c r="BV21" s="70">
        <f>BE21/$BR21</f>
        <v>0.58712455020728826</v>
      </c>
      <c r="BW21" s="70">
        <f t="shared" ref="BW21:CH42" si="5">BF21/$BR21</f>
        <v>0.40508636670436998</v>
      </c>
      <c r="BX21" s="70">
        <f t="shared" si="5"/>
        <v>1.1668487725162489E-2</v>
      </c>
      <c r="BY21" s="70">
        <f t="shared" si="5"/>
        <v>0.17036969577775576</v>
      </c>
      <c r="BZ21" s="70">
        <f t="shared" si="5"/>
        <v>8.6345908055658491E-2</v>
      </c>
      <c r="CA21" s="70">
        <f t="shared" si="5"/>
        <v>0.1454040809321748</v>
      </c>
      <c r="CB21" s="70">
        <f t="shared" si="5"/>
        <v>0.17679289325032577</v>
      </c>
      <c r="CC21" s="70">
        <f t="shared" si="5"/>
        <v>0.17281162744853984</v>
      </c>
      <c r="CD21" s="70">
        <f t="shared" si="5"/>
        <v>6.2658808368818236E-2</v>
      </c>
      <c r="CE21" s="70">
        <f t="shared" si="5"/>
        <v>0.11015281907972159</v>
      </c>
      <c r="CF21" s="70">
        <f t="shared" si="5"/>
        <v>3.98126580178594E-3</v>
      </c>
      <c r="CG21" s="70">
        <f t="shared" si="5"/>
        <v>0</v>
      </c>
      <c r="CH21" s="70">
        <f>BQ21/$BR21</f>
        <v>4.3325675545527083E-3</v>
      </c>
      <c r="CI21" s="125">
        <f t="shared" ref="CI21:CI68" si="6">BR21/$BR21</f>
        <v>1</v>
      </c>
      <c r="CK21" s="126" t="str">
        <f t="shared" ref="CK21:CK68" si="7">AY21</f>
        <v>興部町</v>
      </c>
      <c r="CL21" s="127">
        <f>CN21+CP21+CR21</f>
        <v>32.651252116516638</v>
      </c>
      <c r="CM21" s="71">
        <f>IF(IF(CL21=0,0,CW21/CL21)&gt;1,1,IF(CL21=0,0,CW21/CL21))</f>
        <v>0</v>
      </c>
      <c r="CN21" s="72">
        <f>BF21</f>
        <v>22.527719346020131</v>
      </c>
      <c r="CO21" s="71">
        <f>IF(IF(CN21=0,0,CX21/CN21)&gt;1,1,IF(CN21=0,0,CX21/CN21))</f>
        <v>0</v>
      </c>
      <c r="CP21" s="72">
        <f t="shared" ref="CP21:CP68" si="8">BG21</f>
        <v>0.6489095616905286</v>
      </c>
      <c r="CQ21" s="71">
        <f>IF(IF(CP21=0,0,CY21/CP21)&gt;1,1,IF(CP21=0,0,CY21/CP21))</f>
        <v>0</v>
      </c>
      <c r="CR21" s="72">
        <f t="shared" ref="CR21:CR68" si="9">BH21</f>
        <v>9.4746232088059781</v>
      </c>
      <c r="CS21" s="71">
        <f>IF(IF(CR21=0,0,CZ21/CR21)&gt;1,1,IF(CR21=0,0,CZ21/CR21))</f>
        <v>0</v>
      </c>
      <c r="CT21" s="72">
        <f t="shared" ref="CT21:CT68" si="10">BI21</f>
        <v>4.801880643825057</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45442</v>
      </c>
      <c r="AY22" s="20" t="str">
        <f>IF(IFERROR(比較地域マスタ!$Z7,"")=0,"",IFERROR(比較地域マスタ!$Z7,""))</f>
        <v>日之影町</v>
      </c>
      <c r="BB22" s="122" t="str">
        <f t="shared" si="0"/>
        <v>45442</v>
      </c>
      <c r="BC22" s="123" t="str">
        <f t="shared" si="0"/>
        <v>日之影町</v>
      </c>
      <c r="BD22" s="40">
        <f t="shared" ref="BD22:BD68" si="14">SUM(BE22,BI22:BK22,BQ22)</f>
        <v>24.122121685872663</v>
      </c>
      <c r="BE22" s="40">
        <f t="shared" ref="BE22:BE67" si="15">SUM(BF22:BH22)</f>
        <v>5.9132418452191278</v>
      </c>
      <c r="BF22" s="40">
        <f>VLOOKUP($AX22&amp;"_"&amp;$BC$14,データシート1!$A:$BS,MATCH($BC$12&amp;"_"&amp;BF$20,データシート1!$A$1:$BS$1,0),0)</f>
        <v>2.4095515064664021</v>
      </c>
      <c r="BG22" s="40">
        <f>VLOOKUP($AX22&amp;"_"&amp;$BC$14,データシート1!$A:$BS,MATCH($BC$12&amp;"_"&amp;BG$20,データシート1!$A$1:$BS$1,0),0)</f>
        <v>0.27783790769927874</v>
      </c>
      <c r="BH22" s="40">
        <f>VLOOKUP($AX22&amp;"_"&amp;$BC$14,データシート1!$A:$BS,MATCH($BC$12&amp;"_"&amp;BH$20,データシート1!$A$1:$BS$1,0),0)</f>
        <v>3.2258524310534464</v>
      </c>
      <c r="BI22" s="40">
        <f>VLOOKUP($AX22&amp;"_"&amp;$BC$14,データシート1!$A:$BS,MATCH($BC$12&amp;"_"&amp;BI$20,データシート1!$A$1:$BS$1,0),0)</f>
        <v>3.2472669339450837</v>
      </c>
      <c r="BJ22" s="40">
        <f>VLOOKUP($AX22&amp;"_"&amp;$BC$14,データシート1!$A:$BS,MATCH($BC$12&amp;"_"&amp;BJ$20,データシート1!$A$1:$BS$1,0),0)</f>
        <v>3.5683869756543274</v>
      </c>
      <c r="BK22" s="40">
        <f t="shared" si="1"/>
        <v>11.393225931054127</v>
      </c>
      <c r="BL22" s="40">
        <f t="shared" si="2"/>
        <v>11.166571501529479</v>
      </c>
      <c r="BM22" s="40">
        <f>VLOOKUP($AX22&amp;"_"&amp;$BC$14,データシート1!$A:$BS,MATCH($BC$12&amp;"_"&amp;BM$20,データシート1!$A$1:$BS$1,0),0)</f>
        <v>3.1613211363023188</v>
      </c>
      <c r="BN22" s="40">
        <f>VLOOKUP($AX22&amp;"_"&amp;$BC$14,データシート1!$A:$BS,MATCH($BC$12&amp;"_"&amp;BN$20,データシート1!$A$1:$BS$1,0),0)</f>
        <v>8.0052503652271607</v>
      </c>
      <c r="BO22" s="40">
        <f>VLOOKUP($AX22&amp;"_"&amp;$BC$14,データシート1!$A:$BS,MATCH($BC$12&amp;"_"&amp;BO$20,データシート1!$A$1:$BS$1,0),0)</f>
        <v>0.22665442952464929</v>
      </c>
      <c r="BP22" s="40">
        <f>VLOOKUP($AX22&amp;"_"&amp;$BC$14,データシート1!$A:$BS,MATCH($BC$12&amp;"_"&amp;BP$20,データシート1!$A$1:$BS$1,0),0)</f>
        <v>0</v>
      </c>
      <c r="BQ22" s="40">
        <f>VLOOKUP($AX22&amp;"_"&amp;$BC$14,データシート1!$A:$BS,MATCH($BC$12&amp;"_"&amp;BQ$20,データシート1!$A$1:$BS$1,0),0)</f>
        <v>0</v>
      </c>
      <c r="BR22" s="41">
        <f t="shared" si="3"/>
        <v>24.122121685872663</v>
      </c>
      <c r="BT22" s="134" t="str">
        <f t="shared" si="4"/>
        <v>日之影町</v>
      </c>
      <c r="BU22" s="38">
        <f>BD22</f>
        <v>24.122121685872663</v>
      </c>
      <c r="BV22" s="69">
        <f t="shared" ref="BV22:BZ68" si="16">BE22/$BR22</f>
        <v>0.24513771724658329</v>
      </c>
      <c r="BW22" s="69">
        <f t="shared" si="5"/>
        <v>9.9889700327545294E-2</v>
      </c>
      <c r="BX22" s="69">
        <f t="shared" si="5"/>
        <v>1.1517971400583598E-2</v>
      </c>
      <c r="BY22" s="69">
        <f t="shared" si="5"/>
        <v>0.13373004551845435</v>
      </c>
      <c r="BZ22" s="69">
        <f t="shared" si="5"/>
        <v>0.13461779922314523</v>
      </c>
      <c r="CA22" s="69">
        <f t="shared" si="5"/>
        <v>0.14793006279145773</v>
      </c>
      <c r="CB22" s="69">
        <f t="shared" si="5"/>
        <v>0.47231442073881386</v>
      </c>
      <c r="CC22" s="69">
        <f t="shared" si="5"/>
        <v>0.46291829744268642</v>
      </c>
      <c r="CD22" s="69">
        <f t="shared" si="5"/>
        <v>0.13105485402446065</v>
      </c>
      <c r="CE22" s="69">
        <f t="shared" si="5"/>
        <v>0.33186344341822582</v>
      </c>
      <c r="CF22" s="69">
        <f t="shared" si="5"/>
        <v>9.39612329612745E-3</v>
      </c>
      <c r="CG22" s="69">
        <f t="shared" si="5"/>
        <v>0</v>
      </c>
      <c r="CH22" s="69">
        <f t="shared" si="5"/>
        <v>0</v>
      </c>
      <c r="CI22" s="135">
        <f t="shared" si="6"/>
        <v>1</v>
      </c>
      <c r="CK22" s="136" t="str">
        <f t="shared" si="7"/>
        <v>日之影町</v>
      </c>
      <c r="CL22" s="137">
        <f t="shared" ref="CL22:CL68" si="17">CN22+CP22+CR22</f>
        <v>5.9132418452191278</v>
      </c>
      <c r="CM22" s="75">
        <f t="shared" ref="CM22:CM68" si="18">IF(IF(CL22=0,0,CW22/CL22)&gt;1,1,IF(CL22=0,0,CW22/CL22))</f>
        <v>0</v>
      </c>
      <c r="CN22" s="76">
        <f t="shared" ref="CN22:CN68" si="19">BF22</f>
        <v>2.4095515064664021</v>
      </c>
      <c r="CO22" s="75">
        <f t="shared" ref="CO22:CO68" si="20">IF(IF(CN22=0,0,CX22/CN22)&gt;1,1,IF(CN22=0,0,CX22/CN22))</f>
        <v>0</v>
      </c>
      <c r="CP22" s="76">
        <f t="shared" si="8"/>
        <v>0.27783790769927874</v>
      </c>
      <c r="CQ22" s="75">
        <f t="shared" ref="CQ22:CQ68" si="21">IF(IF(CP22=0,0,CY22/CP22)&gt;1,1,IF(CP22=0,0,CY22/CP22))</f>
        <v>0</v>
      </c>
      <c r="CR22" s="76">
        <f t="shared" si="9"/>
        <v>3.2258524310534464</v>
      </c>
      <c r="CS22" s="75">
        <f t="shared" ref="CS22:CS68" si="22">IF(IF(CR22=0,0,CZ22/CR22)&gt;1,1,IF(CR22=0,0,CZ22/CR22))</f>
        <v>0</v>
      </c>
      <c r="CT22" s="76">
        <f t="shared" si="10"/>
        <v>3.2472669339450837</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01332</v>
      </c>
      <c r="AY23" s="20" t="str">
        <f>IF(IFERROR(比較地域マスタ!$Z8,"")=0,"",IFERROR(比較地域マスタ!$Z8,""))</f>
        <v>福島町</v>
      </c>
      <c r="BB23" s="122" t="str">
        <f t="shared" si="0"/>
        <v>01332</v>
      </c>
      <c r="BC23" s="123" t="str">
        <f t="shared" si="0"/>
        <v>福島町</v>
      </c>
      <c r="BD23" s="40">
        <f t="shared" si="14"/>
        <v>27.983361094691467</v>
      </c>
      <c r="BE23" s="40">
        <f t="shared" si="15"/>
        <v>8.1425812917633795</v>
      </c>
      <c r="BF23" s="40">
        <f>VLOOKUP($AX23&amp;"_"&amp;$BC$14,データシート1!$A:$BS,MATCH($BC$12&amp;"_"&amp;BF$20,データシート1!$A$1:$BS$1,0),0)</f>
        <v>6.3761520695470182</v>
      </c>
      <c r="BG23" s="40">
        <f>VLOOKUP($AX23&amp;"_"&amp;$BC$14,データシート1!$A:$BS,MATCH($BC$12&amp;"_"&amp;BG$20,データシート1!$A$1:$BS$1,0),0)</f>
        <v>0.6489095616905286</v>
      </c>
      <c r="BH23" s="40">
        <f>VLOOKUP($AX23&amp;"_"&amp;$BC$14,データシート1!$A:$BS,MATCH($BC$12&amp;"_"&amp;BH$20,データシート1!$A$1:$BS$1,0),0)</f>
        <v>1.1175196605258331</v>
      </c>
      <c r="BI23" s="40">
        <f>VLOOKUP($AX23&amp;"_"&amp;$BC$14,データシート1!$A:$BS,MATCH($BC$12&amp;"_"&amp;BI$20,データシート1!$A$1:$BS$1,0),0)</f>
        <v>3.8468597722836426</v>
      </c>
      <c r="BJ23" s="40">
        <f>VLOOKUP($AX23&amp;"_"&amp;$BC$14,データシート1!$A:$BS,MATCH($BC$12&amp;"_"&amp;BJ$20,データシート1!$A$1:$BS$1,0),0)</f>
        <v>9.0464442268563143</v>
      </c>
      <c r="BK23" s="40">
        <f t="shared" si="1"/>
        <v>6.2754294719748698</v>
      </c>
      <c r="BL23" s="40">
        <f t="shared" si="2"/>
        <v>6.0478905948844375</v>
      </c>
      <c r="BM23" s="40">
        <f>VLOOKUP($AX23&amp;"_"&amp;$BC$14,データシート1!$A:$BS,MATCH($BC$12&amp;"_"&amp;BM$20,データシート1!$A$1:$BS$1,0),0)</f>
        <v>3.0647601985400965</v>
      </c>
      <c r="BN23" s="40">
        <f>VLOOKUP($AX23&amp;"_"&amp;$BC$14,データシート1!$A:$BS,MATCH($BC$12&amp;"_"&amp;BN$20,データシート1!$A$1:$BS$1,0),0)</f>
        <v>2.9831303963443405</v>
      </c>
      <c r="BO23" s="40">
        <f>VLOOKUP($AX23&amp;"_"&amp;$BC$14,データシート1!$A:$BS,MATCH($BC$12&amp;"_"&amp;BO$20,データシート1!$A$1:$BS$1,0),0)</f>
        <v>0.22753887709043227</v>
      </c>
      <c r="BP23" s="40">
        <f>VLOOKUP($AX23&amp;"_"&amp;$BC$14,データシート1!$A:$BS,MATCH($BC$12&amp;"_"&amp;BP$20,データシート1!$A$1:$BS$1,0),0)</f>
        <v>0</v>
      </c>
      <c r="BQ23" s="40">
        <f>VLOOKUP($AX23&amp;"_"&amp;$BC$14,データシート1!$A:$BS,MATCH($BC$12&amp;"_"&amp;BQ$20,データシート1!$A$1:$BS$1,0),0)</f>
        <v>0.67204633181325957</v>
      </c>
      <c r="BR23" s="41">
        <f t="shared" si="3"/>
        <v>27.983361094691467</v>
      </c>
      <c r="BT23" s="134" t="str">
        <f t="shared" si="4"/>
        <v>福島町</v>
      </c>
      <c r="BU23" s="38">
        <f t="shared" ref="BU23:BU68" si="25">BD23</f>
        <v>27.983361094691467</v>
      </c>
      <c r="BV23" s="69">
        <f t="shared" si="16"/>
        <v>0.29097938822324143</v>
      </c>
      <c r="BW23" s="69">
        <f t="shared" si="5"/>
        <v>0.22785511890337556</v>
      </c>
      <c r="BX23" s="69">
        <f t="shared" si="5"/>
        <v>2.3189121546004308E-2</v>
      </c>
      <c r="BY23" s="69">
        <f t="shared" si="5"/>
        <v>3.993514777386159E-2</v>
      </c>
      <c r="BZ23" s="69">
        <f t="shared" si="5"/>
        <v>0.13746953981926796</v>
      </c>
      <c r="CA23" s="69">
        <f t="shared" si="5"/>
        <v>0.32327940150736406</v>
      </c>
      <c r="CB23" s="69">
        <f t="shared" si="5"/>
        <v>0.22425574435964873</v>
      </c>
      <c r="CC23" s="69">
        <f t="shared" si="5"/>
        <v>0.21612452394189852</v>
      </c>
      <c r="CD23" s="69">
        <f t="shared" si="5"/>
        <v>0.10952080374367507</v>
      </c>
      <c r="CE23" s="69">
        <f t="shared" si="5"/>
        <v>0.10660372019822344</v>
      </c>
      <c r="CF23" s="69">
        <f t="shared" si="5"/>
        <v>8.1312204177502144E-3</v>
      </c>
      <c r="CG23" s="69">
        <f t="shared" si="5"/>
        <v>0</v>
      </c>
      <c r="CH23" s="69">
        <f t="shared" si="5"/>
        <v>2.4015926090477705E-2</v>
      </c>
      <c r="CI23" s="135">
        <f t="shared" si="6"/>
        <v>1</v>
      </c>
      <c r="CK23" s="136" t="str">
        <f t="shared" si="7"/>
        <v>福島町</v>
      </c>
      <c r="CL23" s="137">
        <f t="shared" si="17"/>
        <v>8.1425812917633795</v>
      </c>
      <c r="CM23" s="75">
        <f t="shared" si="18"/>
        <v>0</v>
      </c>
      <c r="CN23" s="76">
        <f t="shared" si="19"/>
        <v>6.3761520695470182</v>
      </c>
      <c r="CO23" s="75">
        <f t="shared" si="20"/>
        <v>0</v>
      </c>
      <c r="CP23" s="76">
        <f t="shared" si="8"/>
        <v>0.6489095616905286</v>
      </c>
      <c r="CQ23" s="75">
        <f t="shared" si="21"/>
        <v>0</v>
      </c>
      <c r="CR23" s="76">
        <f t="shared" si="9"/>
        <v>1.1175196605258331</v>
      </c>
      <c r="CS23" s="75">
        <f t="shared" si="22"/>
        <v>0</v>
      </c>
      <c r="CT23" s="76">
        <f t="shared" si="10"/>
        <v>3.8468597722836426</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20411</v>
      </c>
      <c r="AY24" s="20" t="str">
        <f>IF(IFERROR(比較地域マスタ!$Z9,"")=0,"",IFERROR(比較地域マスタ!$Z9,""))</f>
        <v>下條村</v>
      </c>
      <c r="BB24" s="122" t="str">
        <f t="shared" si="0"/>
        <v>20411</v>
      </c>
      <c r="BC24" s="123" t="str">
        <f t="shared" si="0"/>
        <v>下條村</v>
      </c>
      <c r="BD24" s="40">
        <f t="shared" si="14"/>
        <v>20.417675624867282</v>
      </c>
      <c r="BE24" s="40">
        <f t="shared" si="15"/>
        <v>5.1349429614108972</v>
      </c>
      <c r="BF24" s="40">
        <f>VLOOKUP($AX24&amp;"_"&amp;$BC$14,データシート1!$A:$BS,MATCH($BC$12&amp;"_"&amp;BF$20,データシート1!$A$1:$BS$1,0),0)</f>
        <v>4.3032260302667424</v>
      </c>
      <c r="BG24" s="40">
        <f>VLOOKUP($AX24&amp;"_"&amp;$BC$14,データシート1!$A:$BS,MATCH($BC$12&amp;"_"&amp;BG$20,データシート1!$A$1:$BS$1,0),0)</f>
        <v>0.23123199047442131</v>
      </c>
      <c r="BH24" s="40">
        <f>VLOOKUP($AX24&amp;"_"&amp;$BC$14,データシート1!$A:$BS,MATCH($BC$12&amp;"_"&amp;BH$20,データシート1!$A$1:$BS$1,0),0)</f>
        <v>0.60048494066973401</v>
      </c>
      <c r="BI24" s="40">
        <f>VLOOKUP($AX24&amp;"_"&amp;$BC$14,データシート1!$A:$BS,MATCH($BC$12&amp;"_"&amp;BI$20,データシート1!$A$1:$BS$1,0),0)</f>
        <v>2.1726671857731898</v>
      </c>
      <c r="BJ24" s="40">
        <f>VLOOKUP($AX24&amp;"_"&amp;$BC$14,データシート1!$A:$BS,MATCH($BC$12&amp;"_"&amp;BJ$20,データシート1!$A$1:$BS$1,0),0)</f>
        <v>4.5271802570686246</v>
      </c>
      <c r="BK24" s="40">
        <f t="shared" si="1"/>
        <v>8.3608500131454964</v>
      </c>
      <c r="BL24" s="40">
        <f t="shared" si="2"/>
        <v>8.1432759119628848</v>
      </c>
      <c r="BM24" s="40">
        <f>VLOOKUP($AX24&amp;"_"&amp;$BC$14,データシート1!$A:$BS,MATCH($BC$12&amp;"_"&amp;BM$20,データシート1!$A$1:$BS$1,0),0)</f>
        <v>3.3250549003339129</v>
      </c>
      <c r="BN24" s="40">
        <f>VLOOKUP($AX24&amp;"_"&amp;$BC$14,データシート1!$A:$BS,MATCH($BC$12&amp;"_"&amp;BN$20,データシート1!$A$1:$BS$1,0),0)</f>
        <v>4.8182210116289728</v>
      </c>
      <c r="BO24" s="40">
        <f>VLOOKUP($AX24&amp;"_"&amp;$BC$14,データシート1!$A:$BS,MATCH($BC$12&amp;"_"&amp;BO$20,データシート1!$A$1:$BS$1,0),0)</f>
        <v>0.21757410118261081</v>
      </c>
      <c r="BP24" s="40">
        <f>VLOOKUP($AX24&amp;"_"&amp;$BC$14,データシート1!$A:$BS,MATCH($BC$12&amp;"_"&amp;BP$20,データシート1!$A$1:$BS$1,0),0)</f>
        <v>0</v>
      </c>
      <c r="BQ24" s="40">
        <f>VLOOKUP($AX24&amp;"_"&amp;$BC$14,データシート1!$A:$BS,MATCH($BC$12&amp;"_"&amp;BQ$20,データシート1!$A$1:$BS$1,0),0)</f>
        <v>0.22203520746907379</v>
      </c>
      <c r="BR24" s="41">
        <f t="shared" si="3"/>
        <v>20.417675624867282</v>
      </c>
      <c r="BT24" s="134" t="str">
        <f t="shared" si="4"/>
        <v>下條村</v>
      </c>
      <c r="BU24" s="38">
        <f t="shared" si="25"/>
        <v>20.417675624867282</v>
      </c>
      <c r="BV24" s="69">
        <f t="shared" si="16"/>
        <v>0.25149498188505359</v>
      </c>
      <c r="BW24" s="69">
        <f t="shared" si="5"/>
        <v>0.21075983913789473</v>
      </c>
      <c r="BX24" s="69">
        <f t="shared" si="5"/>
        <v>1.1325088845705685E-2</v>
      </c>
      <c r="BY24" s="69">
        <f t="shared" si="5"/>
        <v>2.9410053901453206E-2</v>
      </c>
      <c r="BZ24" s="69">
        <f t="shared" si="5"/>
        <v>0.10641109329443138</v>
      </c>
      <c r="CA24" s="69">
        <f t="shared" si="5"/>
        <v>0.22172848370432724</v>
      </c>
      <c r="CB24" s="69">
        <f t="shared" si="5"/>
        <v>0.40949078468866323</v>
      </c>
      <c r="CC24" s="69">
        <f t="shared" si="5"/>
        <v>0.39883462062865527</v>
      </c>
      <c r="CD24" s="69">
        <f t="shared" si="5"/>
        <v>0.16285178398486416</v>
      </c>
      <c r="CE24" s="69">
        <f t="shared" si="5"/>
        <v>0.23598283664379116</v>
      </c>
      <c r="CF24" s="69">
        <f t="shared" si="5"/>
        <v>1.0656164060007935E-2</v>
      </c>
      <c r="CG24" s="69">
        <f t="shared" si="5"/>
        <v>0</v>
      </c>
      <c r="CH24" s="69">
        <f t="shared" si="5"/>
        <v>1.0874656427524524E-2</v>
      </c>
      <c r="CI24" s="135">
        <f t="shared" si="6"/>
        <v>1</v>
      </c>
      <c r="CK24" s="136" t="str">
        <f t="shared" si="7"/>
        <v>下條村</v>
      </c>
      <c r="CL24" s="137">
        <f t="shared" si="17"/>
        <v>5.1349429614108972</v>
      </c>
      <c r="CM24" s="75">
        <f t="shared" si="18"/>
        <v>0.62668661057839858</v>
      </c>
      <c r="CN24" s="76">
        <f t="shared" si="19"/>
        <v>4.3032260302667424</v>
      </c>
      <c r="CO24" s="75">
        <f t="shared" si="20"/>
        <v>0.74781105555836369</v>
      </c>
      <c r="CP24" s="76">
        <f t="shared" si="8"/>
        <v>0.23123199047442131</v>
      </c>
      <c r="CQ24" s="75">
        <f t="shared" si="21"/>
        <v>0</v>
      </c>
      <c r="CR24" s="76">
        <f t="shared" si="9"/>
        <v>0.60048494066973401</v>
      </c>
      <c r="CS24" s="75">
        <f t="shared" si="22"/>
        <v>0</v>
      </c>
      <c r="CT24" s="76">
        <f t="shared" si="10"/>
        <v>2.1726671857731898</v>
      </c>
      <c r="CU24" s="77">
        <f t="shared" si="23"/>
        <v>0</v>
      </c>
      <c r="CV24" s="18"/>
      <c r="CW24" s="1078">
        <f t="shared" si="24"/>
        <v>3.218</v>
      </c>
      <c r="CX24" s="1081">
        <f>VLOOKUP($AX24&amp;"_"&amp;$CW$14,データシート1!$A:$BS,MATCH($CW$12&amp;"_"&amp;CX$20,データシート1!$A$1:$BS$1,0),0)</f>
        <v>3.218</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3.218</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01455</v>
      </c>
      <c r="AY25" s="20" t="str">
        <f>IF(IFERROR(比較地域マスタ!$Z10,"")=0,"",IFERROR(比較地域マスタ!$Z10,""))</f>
        <v>比布町</v>
      </c>
      <c r="BB25" s="122" t="str">
        <f t="shared" si="0"/>
        <v>01455</v>
      </c>
      <c r="BC25" s="123" t="str">
        <f t="shared" si="0"/>
        <v>比布町</v>
      </c>
      <c r="BD25" s="40">
        <f t="shared" si="14"/>
        <v>31.436115230839391</v>
      </c>
      <c r="BE25" s="40">
        <f t="shared" si="15"/>
        <v>9.6465675386918832</v>
      </c>
      <c r="BF25" s="40">
        <f>VLOOKUP($AX25&amp;"_"&amp;$BC$14,データシート1!$A:$BS,MATCH($BC$12&amp;"_"&amp;BF$20,データシート1!$A$1:$BS$1,0),0)</f>
        <v>2.258846341732013</v>
      </c>
      <c r="BG25" s="40">
        <f>VLOOKUP($AX25&amp;"_"&amp;$BC$14,データシート1!$A:$BS,MATCH($BC$12&amp;"_"&amp;BG$20,データシート1!$A$1:$BS$1,0),0)</f>
        <v>0.29390074318719006</v>
      </c>
      <c r="BH25" s="40">
        <f>VLOOKUP($AX25&amp;"_"&amp;$BC$14,データシート1!$A:$BS,MATCH($BC$12&amp;"_"&amp;BH$20,データシート1!$A$1:$BS$1,0),0)</f>
        <v>7.0938204537726808</v>
      </c>
      <c r="BI25" s="40">
        <f>VLOOKUP($AX25&amp;"_"&amp;$BC$14,データシート1!$A:$BS,MATCH($BC$12&amp;"_"&amp;BI$20,データシート1!$A$1:$BS$1,0),0)</f>
        <v>4.4805652104092548</v>
      </c>
      <c r="BJ25" s="40">
        <f>VLOOKUP($AX25&amp;"_"&amp;$BC$14,データシート1!$A:$BS,MATCH($BC$12&amp;"_"&amp;BJ$20,データシート1!$A$1:$BS$1,0),0)</f>
        <v>8.0106597035848051</v>
      </c>
      <c r="BK25" s="40">
        <f t="shared" si="1"/>
        <v>8.1752820044601044</v>
      </c>
      <c r="BL25" s="40">
        <f t="shared" si="2"/>
        <v>7.962071177935357</v>
      </c>
      <c r="BM25" s="40">
        <f>VLOOKUP($AX25&amp;"_"&amp;$BC$14,データシート1!$A:$BS,MATCH($BC$12&amp;"_"&amp;BM$20,データシート1!$A$1:$BS$1,0),0)</f>
        <v>3.0507658597339771</v>
      </c>
      <c r="BN25" s="40">
        <f>VLOOKUP($AX25&amp;"_"&amp;$BC$14,データシート1!$A:$BS,MATCH($BC$12&amp;"_"&amp;BN$20,データシート1!$A$1:$BS$1,0),0)</f>
        <v>4.9113053182013804</v>
      </c>
      <c r="BO25" s="40">
        <f>VLOOKUP($AX25&amp;"_"&amp;$BC$14,データシート1!$A:$BS,MATCH($BC$12&amp;"_"&amp;BO$20,データシート1!$A$1:$BS$1,0),0)</f>
        <v>0.21321082652474815</v>
      </c>
      <c r="BP25" s="40">
        <f>VLOOKUP($AX25&amp;"_"&amp;$BC$14,データシート1!$A:$BS,MATCH($BC$12&amp;"_"&amp;BP$20,データシート1!$A$1:$BS$1,0),0)</f>
        <v>0</v>
      </c>
      <c r="BQ25" s="40">
        <f>VLOOKUP($AX25&amp;"_"&amp;$BC$14,データシート1!$A:$BS,MATCH($BC$12&amp;"_"&amp;BQ$20,データシート1!$A$1:$BS$1,0),0)</f>
        <v>1.123040773693343</v>
      </c>
      <c r="BR25" s="41">
        <f t="shared" si="3"/>
        <v>31.436115230839391</v>
      </c>
      <c r="BT25" s="134" t="str">
        <f t="shared" si="4"/>
        <v>比布町</v>
      </c>
      <c r="BU25" s="38">
        <f t="shared" si="25"/>
        <v>31.436115230839391</v>
      </c>
      <c r="BV25" s="69">
        <f t="shared" si="16"/>
        <v>0.3068625836193789</v>
      </c>
      <c r="BW25" s="69">
        <f t="shared" si="5"/>
        <v>7.1855136207035028E-2</v>
      </c>
      <c r="BX25" s="69">
        <f t="shared" si="5"/>
        <v>9.3491432077099715E-3</v>
      </c>
      <c r="BY25" s="69">
        <f t="shared" si="5"/>
        <v>0.22565830420463392</v>
      </c>
      <c r="BZ25" s="69">
        <f t="shared" si="5"/>
        <v>0.14252922721232872</v>
      </c>
      <c r="CA25" s="69">
        <f t="shared" si="5"/>
        <v>0.25482346163835806</v>
      </c>
      <c r="CB25" s="69">
        <f t="shared" si="5"/>
        <v>0.26006018696737715</v>
      </c>
      <c r="CC25" s="69">
        <f t="shared" si="5"/>
        <v>0.25327783409205801</v>
      </c>
      <c r="CD25" s="69">
        <f t="shared" si="5"/>
        <v>9.7046528724424611E-2</v>
      </c>
      <c r="CE25" s="69">
        <f t="shared" si="5"/>
        <v>0.15623130536763341</v>
      </c>
      <c r="CF25" s="69">
        <f t="shared" si="5"/>
        <v>6.7823528753191654E-3</v>
      </c>
      <c r="CG25" s="69">
        <f t="shared" si="5"/>
        <v>0</v>
      </c>
      <c r="CH25" s="69">
        <f t="shared" si="5"/>
        <v>3.5724540562557167E-2</v>
      </c>
      <c r="CI25" s="135">
        <f t="shared" si="6"/>
        <v>1</v>
      </c>
      <c r="CK25" s="136" t="str">
        <f t="shared" si="7"/>
        <v>比布町</v>
      </c>
      <c r="CL25" s="137">
        <f t="shared" si="17"/>
        <v>9.6465675386918832</v>
      </c>
      <c r="CM25" s="75">
        <f t="shared" si="18"/>
        <v>0</v>
      </c>
      <c r="CN25" s="76">
        <f t="shared" si="19"/>
        <v>2.258846341732013</v>
      </c>
      <c r="CO25" s="75">
        <f t="shared" si="20"/>
        <v>0</v>
      </c>
      <c r="CP25" s="76">
        <f t="shared" si="8"/>
        <v>0.29390074318719006</v>
      </c>
      <c r="CQ25" s="75">
        <f t="shared" si="21"/>
        <v>0</v>
      </c>
      <c r="CR25" s="76">
        <f t="shared" si="9"/>
        <v>7.0938204537726808</v>
      </c>
      <c r="CS25" s="75">
        <f t="shared" si="22"/>
        <v>0</v>
      </c>
      <c r="CT25" s="76">
        <f t="shared" si="10"/>
        <v>4.4805652104092548</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45443</v>
      </c>
      <c r="AY26" s="20" t="str">
        <f>IF(IFERROR(比較地域マスタ!$Z11,"")=0,"",IFERROR(比較地域マスタ!$Z11,""))</f>
        <v>五ヶ瀬町</v>
      </c>
      <c r="BB26" s="122" t="str">
        <f t="shared" si="0"/>
        <v>45443</v>
      </c>
      <c r="BC26" s="123" t="str">
        <f t="shared" si="0"/>
        <v>五ヶ瀬町</v>
      </c>
      <c r="BD26" s="40">
        <f t="shared" si="14"/>
        <v>23.996732264312591</v>
      </c>
      <c r="BE26" s="40">
        <f t="shared" si="15"/>
        <v>7.9161111969997249</v>
      </c>
      <c r="BF26" s="40">
        <f>VLOOKUP($AX26&amp;"_"&amp;$BC$14,データシート1!$A:$BS,MATCH($BC$12&amp;"_"&amp;BF$20,データシート1!$A$1:$BS$1,0),0)</f>
        <v>4.341203434356439</v>
      </c>
      <c r="BG26" s="40">
        <f>VLOOKUP($AX26&amp;"_"&amp;$BC$14,データシート1!$A:$BS,MATCH($BC$12&amp;"_"&amp;BG$20,データシート1!$A$1:$BS$1,0),0)</f>
        <v>0.26634116669103269</v>
      </c>
      <c r="BH26" s="40">
        <f>VLOOKUP($AX26&amp;"_"&amp;$BC$14,データシート1!$A:$BS,MATCH($BC$12&amp;"_"&amp;BH$20,データシート1!$A$1:$BS$1,0),0)</f>
        <v>3.3085665959522528</v>
      </c>
      <c r="BI26" s="40">
        <f>VLOOKUP($AX26&amp;"_"&amp;$BC$14,データシート1!$A:$BS,MATCH($BC$12&amp;"_"&amp;BI$20,データシート1!$A$1:$BS$1,0),0)</f>
        <v>2.9480805422782335</v>
      </c>
      <c r="BJ26" s="40">
        <f>VLOOKUP($AX26&amp;"_"&amp;$BC$14,データシート1!$A:$BS,MATCH($BC$12&amp;"_"&amp;BJ$20,データシート1!$A$1:$BS$1,0),0)</f>
        <v>3.3180864503836101</v>
      </c>
      <c r="BK26" s="40">
        <f t="shared" si="1"/>
        <v>9.8144540746510227</v>
      </c>
      <c r="BL26" s="40">
        <f t="shared" si="2"/>
        <v>9.5949341888236894</v>
      </c>
      <c r="BM26" s="40">
        <f>VLOOKUP($AX26&amp;"_"&amp;$BC$14,データシート1!$A:$BS,MATCH($BC$12&amp;"_"&amp;BM$20,データシート1!$A$1:$BS$1,0),0)</f>
        <v>2.888431529582995</v>
      </c>
      <c r="BN26" s="40">
        <f>VLOOKUP($AX26&amp;"_"&amp;$BC$14,データシート1!$A:$BS,MATCH($BC$12&amp;"_"&amp;BN$20,データシート1!$A$1:$BS$1,0),0)</f>
        <v>6.7065026592406944</v>
      </c>
      <c r="BO26" s="40">
        <f>VLOOKUP($AX26&amp;"_"&amp;$BC$14,データシート1!$A:$BS,MATCH($BC$12&amp;"_"&amp;BO$20,データシート1!$A$1:$BS$1,0),0)</f>
        <v>0.21951988582733331</v>
      </c>
      <c r="BP26" s="40">
        <f>VLOOKUP($AX26&amp;"_"&amp;$BC$14,データシート1!$A:$BS,MATCH($BC$12&amp;"_"&amp;BP$20,データシート1!$A$1:$BS$1,0),0)</f>
        <v>0</v>
      </c>
      <c r="BQ26" s="40">
        <f>VLOOKUP($AX26&amp;"_"&amp;$BC$14,データシート1!$A:$BS,MATCH($BC$12&amp;"_"&amp;BQ$20,データシート1!$A$1:$BS$1,0),0)</f>
        <v>0</v>
      </c>
      <c r="BR26" s="41">
        <f t="shared" si="3"/>
        <v>23.996732264312591</v>
      </c>
      <c r="BT26" s="134" t="str">
        <f t="shared" si="4"/>
        <v>五ヶ瀬町</v>
      </c>
      <c r="BU26" s="38">
        <f t="shared" si="25"/>
        <v>23.996732264312591</v>
      </c>
      <c r="BV26" s="69">
        <f t="shared" si="16"/>
        <v>0.32988288196107396</v>
      </c>
      <c r="BW26" s="69">
        <f t="shared" si="5"/>
        <v>0.18090810809322486</v>
      </c>
      <c r="BX26" s="69">
        <f t="shared" si="5"/>
        <v>1.1099059811869859E-2</v>
      </c>
      <c r="BY26" s="69">
        <f t="shared" si="5"/>
        <v>0.13787571405597918</v>
      </c>
      <c r="BZ26" s="69">
        <f t="shared" si="5"/>
        <v>0.1228534164488118</v>
      </c>
      <c r="CA26" s="69">
        <f t="shared" si="5"/>
        <v>0.13827242867222361</v>
      </c>
      <c r="CB26" s="69">
        <f t="shared" si="5"/>
        <v>0.40899127291789061</v>
      </c>
      <c r="CC26" s="69">
        <f t="shared" si="5"/>
        <v>0.39984336546910026</v>
      </c>
      <c r="CD26" s="69">
        <f t="shared" si="5"/>
        <v>0.12036770247583278</v>
      </c>
      <c r="CE26" s="69">
        <f t="shared" si="5"/>
        <v>0.27947566299326748</v>
      </c>
      <c r="CF26" s="69">
        <f t="shared" si="5"/>
        <v>9.147907448790368E-3</v>
      </c>
      <c r="CG26" s="69">
        <f t="shared" si="5"/>
        <v>0</v>
      </c>
      <c r="CH26" s="69">
        <f t="shared" si="5"/>
        <v>0</v>
      </c>
      <c r="CI26" s="135">
        <f t="shared" si="6"/>
        <v>1</v>
      </c>
      <c r="CK26" s="136" t="str">
        <f t="shared" si="7"/>
        <v>五ヶ瀬町</v>
      </c>
      <c r="CL26" s="137">
        <f t="shared" si="17"/>
        <v>7.9161111969997249</v>
      </c>
      <c r="CM26" s="75">
        <f t="shared" si="18"/>
        <v>0</v>
      </c>
      <c r="CN26" s="76">
        <f t="shared" si="19"/>
        <v>4.341203434356439</v>
      </c>
      <c r="CO26" s="75">
        <f t="shared" si="20"/>
        <v>0</v>
      </c>
      <c r="CP26" s="76">
        <f t="shared" si="8"/>
        <v>0.26634116669103269</v>
      </c>
      <c r="CQ26" s="75">
        <f t="shared" si="21"/>
        <v>0</v>
      </c>
      <c r="CR26" s="76">
        <f t="shared" si="9"/>
        <v>3.3085665959522528</v>
      </c>
      <c r="CS26" s="75">
        <f t="shared" si="22"/>
        <v>0</v>
      </c>
      <c r="CT26" s="76">
        <f t="shared" si="10"/>
        <v>2.9480805422782335</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01363</v>
      </c>
      <c r="AY27" s="20" t="str">
        <f>IF(IFERROR(比較地域マスタ!$Z12,"")=0,"",IFERROR(比較地域マスタ!$Z12,""))</f>
        <v>厚沢部町</v>
      </c>
      <c r="BB27" s="122" t="str">
        <f t="shared" si="0"/>
        <v>01363</v>
      </c>
      <c r="BC27" s="123" t="str">
        <f t="shared" si="0"/>
        <v>厚沢部町</v>
      </c>
      <c r="BD27" s="40">
        <f t="shared" si="14"/>
        <v>39.07919659184342</v>
      </c>
      <c r="BE27" s="40">
        <f t="shared" si="15"/>
        <v>14.043082389430351</v>
      </c>
      <c r="BF27" s="40">
        <f>VLOOKUP($AX27&amp;"_"&amp;$BC$14,データシート1!$A:$BS,MATCH($BC$12&amp;"_"&amp;BF$20,データシート1!$A$1:$BS$1,0),0)</f>
        <v>4.2605449288197041</v>
      </c>
      <c r="BG27" s="40">
        <f>VLOOKUP($AX27&amp;"_"&amp;$BC$14,データシート1!$A:$BS,MATCH($BC$12&amp;"_"&amp;BG$20,データシート1!$A$1:$BS$1,0),0)</f>
        <v>0.59944111976793224</v>
      </c>
      <c r="BH27" s="40">
        <f>VLOOKUP($AX27&amp;"_"&amp;$BC$14,データシート1!$A:$BS,MATCH($BC$12&amp;"_"&amp;BH$20,データシート1!$A$1:$BS$1,0),0)</f>
        <v>9.1830963408427149</v>
      </c>
      <c r="BI27" s="40">
        <f>VLOOKUP($AX27&amp;"_"&amp;$BC$14,データシート1!$A:$BS,MATCH($BC$12&amp;"_"&amp;BI$20,データシート1!$A$1:$BS$1,0),0)</f>
        <v>4.8598959304140212</v>
      </c>
      <c r="BJ27" s="40">
        <f>VLOOKUP($AX27&amp;"_"&amp;$BC$14,データシート1!$A:$BS,MATCH($BC$12&amp;"_"&amp;BJ$20,データシート1!$A$1:$BS$1,0),0)</f>
        <v>8.3396213118341276</v>
      </c>
      <c r="BK27" s="40">
        <f t="shared" si="1"/>
        <v>11.57673837875908</v>
      </c>
      <c r="BL27" s="40">
        <f t="shared" si="2"/>
        <v>11.358515682694895</v>
      </c>
      <c r="BM27" s="40">
        <f>VLOOKUP($AX27&amp;"_"&amp;$BC$14,データシート1!$A:$BS,MATCH($BC$12&amp;"_"&amp;BM$20,データシート1!$A$1:$BS$1,0),0)</f>
        <v>3.4020237637675681</v>
      </c>
      <c r="BN27" s="40">
        <f>VLOOKUP($AX27&amp;"_"&amp;$BC$14,データシート1!$A:$BS,MATCH($BC$12&amp;"_"&amp;BN$20,データシート1!$A$1:$BS$1,0),0)</f>
        <v>7.9564919189273269</v>
      </c>
      <c r="BO27" s="40">
        <f>VLOOKUP($AX27&amp;"_"&amp;$BC$14,データシート1!$A:$BS,MATCH($BC$12&amp;"_"&amp;BO$20,データシート1!$A$1:$BS$1,0),0)</f>
        <v>0.21822269606418498</v>
      </c>
      <c r="BP27" s="40">
        <f>VLOOKUP($AX27&amp;"_"&amp;$BC$14,データシート1!$A:$BS,MATCH($BC$12&amp;"_"&amp;BP$20,データシート1!$A$1:$BS$1,0),0)</f>
        <v>0</v>
      </c>
      <c r="BQ27" s="40">
        <f>VLOOKUP($AX27&amp;"_"&amp;$BC$14,データシート1!$A:$BS,MATCH($BC$12&amp;"_"&amp;BQ$20,データシート1!$A$1:$BS$1,0),0)</f>
        <v>0.25985858140583878</v>
      </c>
      <c r="BR27" s="41">
        <f t="shared" si="3"/>
        <v>39.07919659184342</v>
      </c>
      <c r="BT27" s="134" t="str">
        <f t="shared" si="4"/>
        <v>厚沢部町</v>
      </c>
      <c r="BU27" s="38">
        <f t="shared" si="25"/>
        <v>39.07919659184342</v>
      </c>
      <c r="BV27" s="69">
        <f t="shared" si="16"/>
        <v>0.35934931150456179</v>
      </c>
      <c r="BW27" s="69">
        <f t="shared" si="5"/>
        <v>0.10902335002733812</v>
      </c>
      <c r="BX27" s="69">
        <f t="shared" si="5"/>
        <v>1.5339136216864989E-2</v>
      </c>
      <c r="BY27" s="69">
        <f t="shared" si="5"/>
        <v>0.23498682526035869</v>
      </c>
      <c r="BZ27" s="69">
        <f t="shared" si="5"/>
        <v>0.12436018020463539</v>
      </c>
      <c r="CA27" s="69">
        <f t="shared" si="5"/>
        <v>0.21340309011303388</v>
      </c>
      <c r="CB27" s="69">
        <f t="shared" si="5"/>
        <v>0.29623788072386747</v>
      </c>
      <c r="CC27" s="69">
        <f t="shared" si="5"/>
        <v>0.2906537665379138</v>
      </c>
      <c r="CD27" s="69">
        <f t="shared" si="5"/>
        <v>8.7054598365966296E-2</v>
      </c>
      <c r="CE27" s="69">
        <f t="shared" si="5"/>
        <v>0.20359916817194751</v>
      </c>
      <c r="CF27" s="69">
        <f t="shared" si="5"/>
        <v>5.5841141859536659E-3</v>
      </c>
      <c r="CG27" s="69">
        <f t="shared" si="5"/>
        <v>0</v>
      </c>
      <c r="CH27" s="69">
        <f t="shared" si="5"/>
        <v>6.6495374539014005E-3</v>
      </c>
      <c r="CI27" s="135">
        <f t="shared" si="6"/>
        <v>1</v>
      </c>
      <c r="CK27" s="136" t="str">
        <f t="shared" si="7"/>
        <v>厚沢部町</v>
      </c>
      <c r="CL27" s="137">
        <f t="shared" si="17"/>
        <v>14.043082389430351</v>
      </c>
      <c r="CM27" s="75">
        <f t="shared" si="18"/>
        <v>0</v>
      </c>
      <c r="CN27" s="76">
        <f t="shared" si="19"/>
        <v>4.2605449288197041</v>
      </c>
      <c r="CO27" s="75">
        <f t="shared" si="20"/>
        <v>0</v>
      </c>
      <c r="CP27" s="76">
        <f t="shared" si="8"/>
        <v>0.59944111976793224</v>
      </c>
      <c r="CQ27" s="75">
        <f t="shared" si="21"/>
        <v>0</v>
      </c>
      <c r="CR27" s="76">
        <f t="shared" si="9"/>
        <v>9.1830963408427149</v>
      </c>
      <c r="CS27" s="75">
        <f t="shared" si="22"/>
        <v>0</v>
      </c>
      <c r="CT27" s="76">
        <f t="shared" si="10"/>
        <v>4.8598959304140212</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20563</v>
      </c>
      <c r="AY28" s="20" t="str">
        <f>IF(IFERROR(比較地域マスタ!$Z13,"")=0,"",IFERROR(比較地域マスタ!$Z13,""))</f>
        <v>野沢温泉村</v>
      </c>
      <c r="BB28" s="122" t="str">
        <f t="shared" si="0"/>
        <v>20563</v>
      </c>
      <c r="BC28" s="123" t="str">
        <f t="shared" si="0"/>
        <v>野沢温泉村</v>
      </c>
      <c r="BD28" s="40">
        <f t="shared" si="14"/>
        <v>19.886181016362322</v>
      </c>
      <c r="BE28" s="40">
        <f t="shared" si="15"/>
        <v>1.4784378273980594</v>
      </c>
      <c r="BF28" s="40">
        <f>VLOOKUP($AX28&amp;"_"&amp;$BC$14,データシート1!$A:$BS,MATCH($BC$12&amp;"_"&amp;BF$20,データシート1!$A$1:$BS$1,0),0)</f>
        <v>0</v>
      </c>
      <c r="BG28" s="40">
        <f>VLOOKUP($AX28&amp;"_"&amp;$BC$14,データシート1!$A:$BS,MATCH($BC$12&amp;"_"&amp;BG$20,データシート1!$A$1:$BS$1,0),0)</f>
        <v>0.25522776307082351</v>
      </c>
      <c r="BH28" s="40">
        <f>VLOOKUP($AX28&amp;"_"&amp;$BC$14,データシート1!$A:$BS,MATCH($BC$12&amp;"_"&amp;BH$20,データシート1!$A$1:$BS$1,0),0)</f>
        <v>1.2232100643272359</v>
      </c>
      <c r="BI28" s="40">
        <f>VLOOKUP($AX28&amp;"_"&amp;$BC$14,データシート1!$A:$BS,MATCH($BC$12&amp;"_"&amp;BI$20,データシート1!$A$1:$BS$1,0),0)</f>
        <v>5.5820833849865039</v>
      </c>
      <c r="BJ28" s="40">
        <f>VLOOKUP($AX28&amp;"_"&amp;$BC$14,データシート1!$A:$BS,MATCH($BC$12&amp;"_"&amp;BJ$20,データシート1!$A$1:$BS$1,0),0)</f>
        <v>4.6988767219264904</v>
      </c>
      <c r="BK28" s="40">
        <f t="shared" si="1"/>
        <v>7.6947583735896448</v>
      </c>
      <c r="BL28" s="40">
        <f t="shared" si="2"/>
        <v>7.4873849009990643</v>
      </c>
      <c r="BM28" s="40">
        <f>VLOOKUP($AX28&amp;"_"&amp;$BC$14,データシート1!$A:$BS,MATCH($BC$12&amp;"_"&amp;BM$20,データシート1!$A$1:$BS$1,0),0)</f>
        <v>2.7666807819697583</v>
      </c>
      <c r="BN28" s="40">
        <f>VLOOKUP($AX28&amp;"_"&amp;$BC$14,データシート1!$A:$BS,MATCH($BC$12&amp;"_"&amp;BN$20,データシート1!$A$1:$BS$1,0),0)</f>
        <v>4.720704119029306</v>
      </c>
      <c r="BO28" s="40">
        <f>VLOOKUP($AX28&amp;"_"&amp;$BC$14,データシート1!$A:$BS,MATCH($BC$12&amp;"_"&amp;BO$20,データシート1!$A$1:$BS$1,0),0)</f>
        <v>0.20737347259058053</v>
      </c>
      <c r="BP28" s="40">
        <f>VLOOKUP($AX28&amp;"_"&amp;$BC$14,データシート1!$A:$BS,MATCH($BC$12&amp;"_"&amp;BP$20,データシート1!$A$1:$BS$1,0),0)</f>
        <v>0</v>
      </c>
      <c r="BQ28" s="40">
        <f>VLOOKUP($AX28&amp;"_"&amp;$BC$14,データシート1!$A:$BS,MATCH($BC$12&amp;"_"&amp;BQ$20,データシート1!$A$1:$BS$1,0),0)</f>
        <v>0.432024708461624</v>
      </c>
      <c r="BR28" s="41">
        <f t="shared" si="3"/>
        <v>19.886181016362322</v>
      </c>
      <c r="BT28" s="134" t="str">
        <f t="shared" si="4"/>
        <v>野沢温泉村</v>
      </c>
      <c r="BU28" s="38">
        <f t="shared" si="25"/>
        <v>19.886181016362322</v>
      </c>
      <c r="BV28" s="69">
        <f t="shared" si="16"/>
        <v>7.4344984900901925E-2</v>
      </c>
      <c r="BW28" s="69">
        <f t="shared" si="5"/>
        <v>0</v>
      </c>
      <c r="BX28" s="69">
        <f t="shared" si="5"/>
        <v>1.2834428232390244E-2</v>
      </c>
      <c r="BY28" s="69">
        <f t="shared" si="5"/>
        <v>6.1510556668511684E-2</v>
      </c>
      <c r="BZ28" s="69">
        <f t="shared" si="5"/>
        <v>0.28070162794925652</v>
      </c>
      <c r="CA28" s="69">
        <f t="shared" si="5"/>
        <v>0.23628854218214454</v>
      </c>
      <c r="CB28" s="69">
        <f t="shared" si="5"/>
        <v>0.38693997441029065</v>
      </c>
      <c r="CC28" s="69">
        <f t="shared" si="5"/>
        <v>0.3765119554548183</v>
      </c>
      <c r="CD28" s="69">
        <f t="shared" si="5"/>
        <v>0.13912579693875549</v>
      </c>
      <c r="CE28" s="69">
        <f t="shared" si="5"/>
        <v>0.23738615851606285</v>
      </c>
      <c r="CF28" s="69">
        <f t="shared" si="5"/>
        <v>1.0428018955472343E-2</v>
      </c>
      <c r="CG28" s="69">
        <f t="shared" si="5"/>
        <v>0</v>
      </c>
      <c r="CH28" s="69">
        <f t="shared" si="5"/>
        <v>2.1724870557406406E-2</v>
      </c>
      <c r="CI28" s="135">
        <f t="shared" si="6"/>
        <v>1</v>
      </c>
      <c r="CK28" s="136" t="str">
        <f t="shared" si="7"/>
        <v>野沢温泉村</v>
      </c>
      <c r="CL28" s="137">
        <f t="shared" si="17"/>
        <v>1.4784378273980594</v>
      </c>
      <c r="CM28" s="75">
        <f t="shared" si="18"/>
        <v>0</v>
      </c>
      <c r="CN28" s="76">
        <f t="shared" si="19"/>
        <v>0</v>
      </c>
      <c r="CO28" s="75">
        <f t="shared" si="20"/>
        <v>0</v>
      </c>
      <c r="CP28" s="76">
        <f t="shared" si="8"/>
        <v>0.25522776307082351</v>
      </c>
      <c r="CQ28" s="75">
        <f t="shared" si="21"/>
        <v>0</v>
      </c>
      <c r="CR28" s="76">
        <f t="shared" si="9"/>
        <v>1.2232100643272359</v>
      </c>
      <c r="CS28" s="75">
        <f t="shared" si="22"/>
        <v>0</v>
      </c>
      <c r="CT28" s="76">
        <f t="shared" si="10"/>
        <v>5.5820833849865039</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20430</v>
      </c>
      <c r="AY29" s="20" t="str">
        <f>IF(IFERROR(比較地域マスタ!$Z14,"")=0,"",IFERROR(比較地域マスタ!$Z14,""))</f>
        <v>大桑村</v>
      </c>
      <c r="BB29" s="122" t="str">
        <f t="shared" si="0"/>
        <v>20430</v>
      </c>
      <c r="BC29" s="123" t="str">
        <f t="shared" si="0"/>
        <v>大桑村</v>
      </c>
      <c r="BD29" s="40">
        <f t="shared" si="14"/>
        <v>27.336430784229311</v>
      </c>
      <c r="BE29" s="40">
        <f t="shared" si="15"/>
        <v>11.269212216245551</v>
      </c>
      <c r="BF29" s="40">
        <f>VLOOKUP($AX29&amp;"_"&amp;$BC$14,データシート1!$A:$BS,MATCH($BC$12&amp;"_"&amp;BF$20,データシート1!$A$1:$BS$1,0),0)</f>
        <v>9.2726536659580567</v>
      </c>
      <c r="BG29" s="40">
        <f>VLOOKUP($AX29&amp;"_"&amp;$BC$14,データシート1!$A:$BS,MATCH($BC$12&amp;"_"&amp;BG$20,データシート1!$A$1:$BS$1,0),0)</f>
        <v>0.3730251921804344</v>
      </c>
      <c r="BH29" s="40">
        <f>VLOOKUP($AX29&amp;"_"&amp;$BC$14,データシート1!$A:$BS,MATCH($BC$12&amp;"_"&amp;BH$20,データシート1!$A$1:$BS$1,0),0)</f>
        <v>1.6235333581070586</v>
      </c>
      <c r="BI29" s="40">
        <f>VLOOKUP($AX29&amp;"_"&amp;$BC$14,データシート1!$A:$BS,MATCH($BC$12&amp;"_"&amp;BI$20,データシート1!$A$1:$BS$1,0),0)</f>
        <v>2.7442457838765986</v>
      </c>
      <c r="BJ29" s="40">
        <f>VLOOKUP($AX29&amp;"_"&amp;$BC$14,データシート1!$A:$BS,MATCH($BC$12&amp;"_"&amp;BJ$20,データシート1!$A$1:$BS$1,0),0)</f>
        <v>5.4171986667400107</v>
      </c>
      <c r="BK29" s="40">
        <f t="shared" si="1"/>
        <v>7.4590735796899299</v>
      </c>
      <c r="BL29" s="40">
        <f t="shared" si="2"/>
        <v>7.2486340222046355</v>
      </c>
      <c r="BM29" s="40">
        <f>VLOOKUP($AX29&amp;"_"&amp;$BC$14,データシート1!$A:$BS,MATCH($BC$12&amp;"_"&amp;BM$20,データシート1!$A$1:$BS$1,0),0)</f>
        <v>3.1529245330186471</v>
      </c>
      <c r="BN29" s="40">
        <f>VLOOKUP($AX29&amp;"_"&amp;$BC$14,データシート1!$A:$BS,MATCH($BC$12&amp;"_"&amp;BN$20,データシート1!$A$1:$BS$1,0),0)</f>
        <v>4.0957094891859889</v>
      </c>
      <c r="BO29" s="40">
        <f>VLOOKUP($AX29&amp;"_"&amp;$BC$14,データシート1!$A:$BS,MATCH($BC$12&amp;"_"&amp;BO$20,データシート1!$A$1:$BS$1,0),0)</f>
        <v>0.21043955748529483</v>
      </c>
      <c r="BP29" s="40">
        <f>VLOOKUP($AX29&amp;"_"&amp;$BC$14,データシート1!$A:$BS,MATCH($BC$12&amp;"_"&amp;BP$20,データシート1!$A$1:$BS$1,0),0)</f>
        <v>0</v>
      </c>
      <c r="BQ29" s="40">
        <f>VLOOKUP($AX29&amp;"_"&amp;$BC$14,データシート1!$A:$BS,MATCH($BC$12&amp;"_"&amp;BQ$20,データシート1!$A$1:$BS$1,0),0)</f>
        <v>0.44670053767722118</v>
      </c>
      <c r="BR29" s="41">
        <f t="shared" si="3"/>
        <v>27.336430784229311</v>
      </c>
      <c r="BT29" s="134" t="str">
        <f t="shared" si="4"/>
        <v>大桑村</v>
      </c>
      <c r="BU29" s="38">
        <f t="shared" si="25"/>
        <v>27.336430784229311</v>
      </c>
      <c r="BV29" s="69">
        <f t="shared" si="16"/>
        <v>0.4122415360364779</v>
      </c>
      <c r="BW29" s="69">
        <f t="shared" si="5"/>
        <v>0.33920498762799545</v>
      </c>
      <c r="BX29" s="69">
        <f t="shared" si="5"/>
        <v>1.3645716777174757E-2</v>
      </c>
      <c r="BY29" s="69">
        <f t="shared" si="5"/>
        <v>5.9390831631307657E-2</v>
      </c>
      <c r="BZ29" s="69">
        <f t="shared" si="5"/>
        <v>0.10038785990524353</v>
      </c>
      <c r="CA29" s="69">
        <f t="shared" si="5"/>
        <v>0.19816773848417887</v>
      </c>
      <c r="CB29" s="69">
        <f t="shared" si="5"/>
        <v>0.27286201474382499</v>
      </c>
      <c r="CC29" s="69">
        <f t="shared" si="5"/>
        <v>0.26516387890647569</v>
      </c>
      <c r="CD29" s="69">
        <f t="shared" si="5"/>
        <v>0.1153378273083699</v>
      </c>
      <c r="CE29" s="69">
        <f t="shared" si="5"/>
        <v>0.1498260515981058</v>
      </c>
      <c r="CF29" s="69">
        <f t="shared" si="5"/>
        <v>7.6981358373493201E-3</v>
      </c>
      <c r="CG29" s="69">
        <f t="shared" si="5"/>
        <v>0</v>
      </c>
      <c r="CH29" s="69">
        <f t="shared" si="5"/>
        <v>1.6340850830274728E-2</v>
      </c>
      <c r="CI29" s="135">
        <f t="shared" si="6"/>
        <v>1</v>
      </c>
      <c r="CK29" s="136" t="str">
        <f t="shared" si="7"/>
        <v>大桑村</v>
      </c>
      <c r="CL29" s="137">
        <f t="shared" si="17"/>
        <v>11.269212216245551</v>
      </c>
      <c r="CM29" s="75">
        <f t="shared" si="18"/>
        <v>0.24198674651532356</v>
      </c>
      <c r="CN29" s="76">
        <f t="shared" si="19"/>
        <v>9.2726536659580567</v>
      </c>
      <c r="CO29" s="75">
        <f t="shared" si="20"/>
        <v>0.29409056978062431</v>
      </c>
      <c r="CP29" s="76">
        <f t="shared" si="8"/>
        <v>0.3730251921804344</v>
      </c>
      <c r="CQ29" s="75">
        <f t="shared" si="21"/>
        <v>0</v>
      </c>
      <c r="CR29" s="76">
        <f t="shared" si="9"/>
        <v>1.6235333581070586</v>
      </c>
      <c r="CS29" s="75">
        <f t="shared" si="22"/>
        <v>0</v>
      </c>
      <c r="CT29" s="76">
        <f t="shared" si="10"/>
        <v>2.7442457838765986</v>
      </c>
      <c r="CU29" s="77">
        <f t="shared" si="23"/>
        <v>0</v>
      </c>
      <c r="CV29" s="18"/>
      <c r="CW29" s="1078">
        <f t="shared" si="24"/>
        <v>2.7269999999999999</v>
      </c>
      <c r="CX29" s="1081">
        <f>VLOOKUP($AX29&amp;"_"&amp;$CW$14,データシート1!$A:$BS,MATCH($CW$12&amp;"_"&amp;CX$20,データシート1!$A$1:$BS$1,0),0)</f>
        <v>2.7269999999999999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2.7269999999999999</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21504</v>
      </c>
      <c r="AY30" s="20" t="str">
        <f>IF(IFERROR(比較地域マスタ!$Z15,"")=0,"",IFERROR(比較地域マスタ!$Z15,""))</f>
        <v>七宗町</v>
      </c>
      <c r="BB30" s="122" t="str">
        <f t="shared" si="0"/>
        <v>21504</v>
      </c>
      <c r="BC30" s="123" t="str">
        <f t="shared" si="0"/>
        <v>七宗町</v>
      </c>
      <c r="BD30" s="40">
        <f t="shared" si="14"/>
        <v>21.045370092816956</v>
      </c>
      <c r="BE30" s="40">
        <f t="shared" si="15"/>
        <v>5.8531332864135255</v>
      </c>
      <c r="BF30" s="40">
        <f>VLOOKUP($AX30&amp;"_"&amp;$BC$14,データシート1!$A:$BS,MATCH($BC$12&amp;"_"&amp;BF$20,データシート1!$A$1:$BS$1,0),0)</f>
        <v>4.5133883761462741</v>
      </c>
      <c r="BG30" s="40">
        <f>VLOOKUP($AX30&amp;"_"&amp;$BC$14,データシート1!$A:$BS,MATCH($BC$12&amp;"_"&amp;BG$20,データシート1!$A$1:$BS$1,0),0)</f>
        <v>0.36053362878958051</v>
      </c>
      <c r="BH30" s="40">
        <f>VLOOKUP($AX30&amp;"_"&amp;$BC$14,データシート1!$A:$BS,MATCH($BC$12&amp;"_"&amp;BH$20,データシート1!$A$1:$BS$1,0),0)</f>
        <v>0.97921128147767122</v>
      </c>
      <c r="BI30" s="40">
        <f>VLOOKUP($AX30&amp;"_"&amp;$BC$14,データシート1!$A:$BS,MATCH($BC$12&amp;"_"&amp;BI$20,データシート1!$A$1:$BS$1,0),0)</f>
        <v>2.1873314227486649</v>
      </c>
      <c r="BJ30" s="40">
        <f>VLOOKUP($AX30&amp;"_"&amp;$BC$14,データシート1!$A:$BS,MATCH($BC$12&amp;"_"&amp;BJ$20,データシート1!$A$1:$BS$1,0),0)</f>
        <v>4.3067476316644946</v>
      </c>
      <c r="BK30" s="40">
        <f t="shared" si="1"/>
        <v>8.1717326153710452</v>
      </c>
      <c r="BL30" s="40">
        <f t="shared" si="2"/>
        <v>7.9584628256752454</v>
      </c>
      <c r="BM30" s="40">
        <f>VLOOKUP($AX30&amp;"_"&amp;$BC$14,データシート1!$A:$BS,MATCH($BC$12&amp;"_"&amp;BM$20,データシート1!$A$1:$BS$1,0),0)</f>
        <v>3.5125790403359094</v>
      </c>
      <c r="BN30" s="40">
        <f>VLOOKUP($AX30&amp;"_"&amp;$BC$14,データシート1!$A:$BS,MATCH($BC$12&amp;"_"&amp;BN$20,データシート1!$A$1:$BS$1,0),0)</f>
        <v>4.445883785339336</v>
      </c>
      <c r="BO30" s="40">
        <f>VLOOKUP($AX30&amp;"_"&amp;$BC$14,データシート1!$A:$BS,MATCH($BC$12&amp;"_"&amp;BO$20,データシート1!$A$1:$BS$1,0),0)</f>
        <v>0.21326978969580035</v>
      </c>
      <c r="BP30" s="40">
        <f>VLOOKUP($AX30&amp;"_"&amp;$BC$14,データシート1!$A:$BS,MATCH($BC$12&amp;"_"&amp;BP$20,データシート1!$A$1:$BS$1,0),0)</f>
        <v>0</v>
      </c>
      <c r="BQ30" s="40">
        <f>VLOOKUP($AX30&amp;"_"&amp;$BC$14,データシート1!$A:$BS,MATCH($BC$12&amp;"_"&amp;BQ$20,データシート1!$A$1:$BS$1,0),0)</f>
        <v>0.52642513661922652</v>
      </c>
      <c r="BR30" s="41">
        <f t="shared" si="3"/>
        <v>21.045370092816956</v>
      </c>
      <c r="BT30" s="134" t="str">
        <f t="shared" si="4"/>
        <v>七宗町</v>
      </c>
      <c r="BU30" s="38">
        <f t="shared" si="25"/>
        <v>21.045370092816956</v>
      </c>
      <c r="BV30" s="69">
        <f t="shared" si="16"/>
        <v>0.27811976033680075</v>
      </c>
      <c r="BW30" s="69">
        <f t="shared" si="5"/>
        <v>0.21445991950917268</v>
      </c>
      <c r="BX30" s="69">
        <f t="shared" si="5"/>
        <v>1.7131256290552718E-2</v>
      </c>
      <c r="BY30" s="69">
        <f t="shared" si="5"/>
        <v>4.6528584537075361E-2</v>
      </c>
      <c r="BZ30" s="69">
        <f t="shared" si="5"/>
        <v>0.10393409158887769</v>
      </c>
      <c r="CA30" s="69">
        <f t="shared" si="5"/>
        <v>0.20464109743237258</v>
      </c>
      <c r="CB30" s="69">
        <f t="shared" si="5"/>
        <v>0.38829122887034229</v>
      </c>
      <c r="CC30" s="69">
        <f t="shared" si="5"/>
        <v>0.37815741849992779</v>
      </c>
      <c r="CD30" s="69">
        <f t="shared" si="5"/>
        <v>0.16690507341255054</v>
      </c>
      <c r="CE30" s="69">
        <f t="shared" si="5"/>
        <v>0.21125234508737725</v>
      </c>
      <c r="CF30" s="69">
        <f t="shared" si="5"/>
        <v>1.0133810370414534E-2</v>
      </c>
      <c r="CG30" s="69">
        <f t="shared" si="5"/>
        <v>0</v>
      </c>
      <c r="CH30" s="69">
        <f t="shared" si="5"/>
        <v>2.501382177160676E-2</v>
      </c>
      <c r="CI30" s="135">
        <f t="shared" si="6"/>
        <v>1</v>
      </c>
      <c r="CK30" s="136" t="str">
        <f t="shared" si="7"/>
        <v>七宗町</v>
      </c>
      <c r="CL30" s="137">
        <f t="shared" si="17"/>
        <v>5.8531332864135255</v>
      </c>
      <c r="CM30" s="75">
        <f t="shared" si="18"/>
        <v>0</v>
      </c>
      <c r="CN30" s="76">
        <f t="shared" si="19"/>
        <v>4.5133883761462741</v>
      </c>
      <c r="CO30" s="75">
        <f t="shared" si="20"/>
        <v>0</v>
      </c>
      <c r="CP30" s="76">
        <f t="shared" si="8"/>
        <v>0.36053362878958051</v>
      </c>
      <c r="CQ30" s="75">
        <f t="shared" si="21"/>
        <v>0</v>
      </c>
      <c r="CR30" s="76">
        <f t="shared" si="9"/>
        <v>0.97921128147767122</v>
      </c>
      <c r="CS30" s="75">
        <f t="shared" si="22"/>
        <v>0</v>
      </c>
      <c r="CT30" s="76">
        <f t="shared" si="10"/>
        <v>2.1873314227486649</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01512</v>
      </c>
      <c r="AY31" s="20" t="str">
        <f>IF(IFERROR(比較地域マスタ!$Z16,"")=0,"",IFERROR(比較地域マスタ!$Z16,""))</f>
        <v>浜頓別町</v>
      </c>
      <c r="BB31" s="122" t="str">
        <f t="shared" si="0"/>
        <v>01512</v>
      </c>
      <c r="BC31" s="123" t="str">
        <f t="shared" si="0"/>
        <v>浜頓別町</v>
      </c>
      <c r="BD31" s="40">
        <f t="shared" si="14"/>
        <v>50.84952329894999</v>
      </c>
      <c r="BE31" s="40">
        <f t="shared" si="15"/>
        <v>27.584528439896882</v>
      </c>
      <c r="BF31" s="40">
        <f>VLOOKUP($AX31&amp;"_"&amp;$BC$14,データシート1!$A:$BS,MATCH($BC$12&amp;"_"&amp;BF$20,データシート1!$A$1:$BS$1,0),0)</f>
        <v>19.210156877179941</v>
      </c>
      <c r="BG31" s="40">
        <f>VLOOKUP($AX31&amp;"_"&amp;$BC$14,データシート1!$A:$BS,MATCH($BC$12&amp;"_"&amp;BG$20,データシート1!$A$1:$BS$1,0),0)</f>
        <v>0.6489095616905286</v>
      </c>
      <c r="BH31" s="40">
        <f>VLOOKUP($AX31&amp;"_"&amp;$BC$14,データシート1!$A:$BS,MATCH($BC$12&amp;"_"&amp;BH$20,データシート1!$A$1:$BS$1,0),0)</f>
        <v>7.7254620010264121</v>
      </c>
      <c r="BI31" s="40">
        <f>VLOOKUP($AX31&amp;"_"&amp;$BC$14,データシート1!$A:$BS,MATCH($BC$12&amp;"_"&amp;BI$20,データシート1!$A$1:$BS$1,0),0)</f>
        <v>5.6721099426595236</v>
      </c>
      <c r="BJ31" s="40">
        <f>VLOOKUP($AX31&amp;"_"&amp;$BC$14,データシート1!$A:$BS,MATCH($BC$12&amp;"_"&amp;BJ$20,データシート1!$A$1:$BS$1,0),0)</f>
        <v>8.4151935731887004</v>
      </c>
      <c r="BK31" s="40">
        <f t="shared" si="1"/>
        <v>8.5719995499960362</v>
      </c>
      <c r="BL31" s="40">
        <f t="shared" si="2"/>
        <v>8.3663360093659698</v>
      </c>
      <c r="BM31" s="40">
        <f>VLOOKUP($AX31&amp;"_"&amp;$BC$14,データシート1!$A:$BS,MATCH($BC$12&amp;"_"&amp;BM$20,データシート1!$A$1:$BS$1,0),0)</f>
        <v>3.1935081155563929</v>
      </c>
      <c r="BN31" s="40">
        <f>VLOOKUP($AX31&amp;"_"&amp;$BC$14,データシート1!$A:$BS,MATCH($BC$12&amp;"_"&amp;BN$20,データシート1!$A$1:$BS$1,0),0)</f>
        <v>5.1728278938095773</v>
      </c>
      <c r="BO31" s="40">
        <f>VLOOKUP($AX31&amp;"_"&amp;$BC$14,データシート1!$A:$BS,MATCH($BC$12&amp;"_"&amp;BO$20,データシート1!$A$1:$BS$1,0),0)</f>
        <v>0.20566354063006678</v>
      </c>
      <c r="BP31" s="40">
        <f>VLOOKUP($AX31&amp;"_"&amp;$BC$14,データシート1!$A:$BS,MATCH($BC$12&amp;"_"&amp;BP$20,データシート1!$A$1:$BS$1,0),0)</f>
        <v>0</v>
      </c>
      <c r="BQ31" s="40">
        <f>VLOOKUP($AX31&amp;"_"&amp;$BC$14,データシート1!$A:$BS,MATCH($BC$12&amp;"_"&amp;BQ$20,データシート1!$A$1:$BS$1,0),0)</f>
        <v>0.60569179320884503</v>
      </c>
      <c r="BR31" s="41">
        <f t="shared" si="3"/>
        <v>50.84952329894999</v>
      </c>
      <c r="BT31" s="134" t="str">
        <f t="shared" si="4"/>
        <v>浜頓別町</v>
      </c>
      <c r="BU31" s="38">
        <f t="shared" si="25"/>
        <v>50.84952329894999</v>
      </c>
      <c r="BV31" s="69">
        <f t="shared" si="16"/>
        <v>0.54247368805651097</v>
      </c>
      <c r="BW31" s="69">
        <f t="shared" si="5"/>
        <v>0.37778440447202027</v>
      </c>
      <c r="BX31" s="69">
        <f t="shared" si="5"/>
        <v>1.2761369617479347E-2</v>
      </c>
      <c r="BY31" s="69">
        <f t="shared" si="5"/>
        <v>0.15192791396701133</v>
      </c>
      <c r="BZ31" s="69">
        <f t="shared" si="5"/>
        <v>0.11154696395701805</v>
      </c>
      <c r="CA31" s="69">
        <f t="shared" si="5"/>
        <v>0.16549208384343828</v>
      </c>
      <c r="CB31" s="69">
        <f t="shared" si="5"/>
        <v>0.16857580944466874</v>
      </c>
      <c r="CC31" s="69">
        <f t="shared" si="5"/>
        <v>0.16453125745504735</v>
      </c>
      <c r="CD31" s="69">
        <f t="shared" si="5"/>
        <v>6.2803108237247468E-2</v>
      </c>
      <c r="CE31" s="69">
        <f t="shared" si="5"/>
        <v>0.10172814921779991</v>
      </c>
      <c r="CF31" s="69">
        <f t="shared" si="5"/>
        <v>4.0445519896213774E-3</v>
      </c>
      <c r="CG31" s="69">
        <f t="shared" si="5"/>
        <v>0</v>
      </c>
      <c r="CH31" s="69">
        <f t="shared" si="5"/>
        <v>1.191145469836395E-2</v>
      </c>
      <c r="CI31" s="135">
        <f t="shared" si="6"/>
        <v>1</v>
      </c>
      <c r="CK31" s="136" t="str">
        <f t="shared" si="7"/>
        <v>浜頓別町</v>
      </c>
      <c r="CL31" s="137">
        <f t="shared" si="17"/>
        <v>27.584528439896882</v>
      </c>
      <c r="CM31" s="75">
        <f t="shared" si="18"/>
        <v>0.25920327097774848</v>
      </c>
      <c r="CN31" s="76">
        <f t="shared" si="19"/>
        <v>19.210156877179941</v>
      </c>
      <c r="CO31" s="75">
        <f t="shared" si="20"/>
        <v>0.37219893859865361</v>
      </c>
      <c r="CP31" s="76">
        <f t="shared" si="8"/>
        <v>0.6489095616905286</v>
      </c>
      <c r="CQ31" s="75">
        <f t="shared" si="21"/>
        <v>0</v>
      </c>
      <c r="CR31" s="76">
        <f t="shared" si="9"/>
        <v>7.7254620010264121</v>
      </c>
      <c r="CS31" s="75">
        <f t="shared" si="22"/>
        <v>0</v>
      </c>
      <c r="CT31" s="76">
        <f t="shared" si="10"/>
        <v>5.6721099426595236</v>
      </c>
      <c r="CU31" s="77">
        <f t="shared" si="23"/>
        <v>0</v>
      </c>
      <c r="CV31" s="18"/>
      <c r="CW31" s="1078">
        <f t="shared" si="24"/>
        <v>7.15</v>
      </c>
      <c r="CX31" s="1081">
        <f>VLOOKUP($AX31&amp;"_"&amp;$CW$14,データシート1!$A:$BS,MATCH($CW$12&amp;"_"&amp;CX$20,データシート1!$A$1:$BS$1,0),0)</f>
        <v>7.15</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7.15</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10428</v>
      </c>
      <c r="AY32" s="20" t="str">
        <f>IF(IFERROR(比較地域マスタ!$Z17,"")=0,"",IFERROR(比較地域マスタ!$Z17,""))</f>
        <v>高山村</v>
      </c>
      <c r="AZ32" s="18"/>
      <c r="BA32" s="18"/>
      <c r="BB32" s="122" t="str">
        <f t="shared" si="0"/>
        <v>10428</v>
      </c>
      <c r="BC32" s="123" t="str">
        <f t="shared" si="0"/>
        <v>高山村</v>
      </c>
      <c r="BD32" s="40">
        <f t="shared" si="14"/>
        <v>20.82295808063737</v>
      </c>
      <c r="BE32" s="40">
        <f t="shared" si="15"/>
        <v>4.0666108913639807</v>
      </c>
      <c r="BF32" s="40">
        <f>VLOOKUP($AX32&amp;"_"&amp;$BC$14,データシート1!$A:$BS,MATCH($BC$12&amp;"_"&amp;BF$20,データシート1!$A$1:$BS$1,0),0)</f>
        <v>0</v>
      </c>
      <c r="BG32" s="40">
        <f>VLOOKUP($AX32&amp;"_"&amp;$BC$14,データシート1!$A:$BS,MATCH($BC$12&amp;"_"&amp;BG$20,データシート1!$A$1:$BS$1,0),0)</f>
        <v>0.26138891034733919</v>
      </c>
      <c r="BH32" s="40">
        <f>VLOOKUP($AX32&amp;"_"&amp;$BC$14,データシート1!$A:$BS,MATCH($BC$12&amp;"_"&amp;BH$20,データシート1!$A$1:$BS$1,0),0)</f>
        <v>3.8052219810166412</v>
      </c>
      <c r="BI32" s="40">
        <f>VLOOKUP($AX32&amp;"_"&amp;$BC$14,データシート1!$A:$BS,MATCH($BC$12&amp;"_"&amp;BI$20,データシート1!$A$1:$BS$1,0),0)</f>
        <v>3.0364764114190637</v>
      </c>
      <c r="BJ32" s="40">
        <f>VLOOKUP($AX32&amp;"_"&amp;$BC$14,データシート1!$A:$BS,MATCH($BC$12&amp;"_"&amp;BJ$20,データシート1!$A$1:$BS$1,0),0)</f>
        <v>3.9428003478006777</v>
      </c>
      <c r="BK32" s="40">
        <f t="shared" si="1"/>
        <v>9.4647411380640722</v>
      </c>
      <c r="BL32" s="40">
        <f t="shared" si="2"/>
        <v>9.2513534220261668</v>
      </c>
      <c r="BM32" s="40">
        <f>VLOOKUP($AX32&amp;"_"&amp;$BC$14,データシート1!$A:$BS,MATCH($BC$12&amp;"_"&amp;BM$20,データシート1!$A$1:$BS$1,0),0)</f>
        <v>3.6175365813818035</v>
      </c>
      <c r="BN32" s="40">
        <f>VLOOKUP($AX32&amp;"_"&amp;$BC$14,データシート1!$A:$BS,MATCH($BC$12&amp;"_"&amp;BN$20,データシート1!$A$1:$BS$1,0),0)</f>
        <v>5.6338168406443643</v>
      </c>
      <c r="BO32" s="40">
        <f>VLOOKUP($AX32&amp;"_"&amp;$BC$14,データシート1!$A:$BS,MATCH($BC$12&amp;"_"&amp;BO$20,データシート1!$A$1:$BS$1,0),0)</f>
        <v>0.21338771603790474</v>
      </c>
      <c r="BP32" s="40">
        <f>VLOOKUP($AX32&amp;"_"&amp;$BC$14,データシート1!$A:$BS,MATCH($BC$12&amp;"_"&amp;BP$20,データシート1!$A$1:$BS$1,0),0)</f>
        <v>0</v>
      </c>
      <c r="BQ32" s="40">
        <f>VLOOKUP($AX32&amp;"_"&amp;$BC$14,データシート1!$A:$BS,MATCH($BC$12&amp;"_"&amp;BQ$20,データシート1!$A$1:$BS$1,0),0)</f>
        <v>0.31232929198957671</v>
      </c>
      <c r="BR32" s="41">
        <f t="shared" si="3"/>
        <v>20.82295808063737</v>
      </c>
      <c r="BS32" s="23"/>
      <c r="BT32" s="134" t="str">
        <f t="shared" si="4"/>
        <v>高山村</v>
      </c>
      <c r="BU32" s="38">
        <f t="shared" si="25"/>
        <v>20.82295808063737</v>
      </c>
      <c r="BV32" s="69">
        <f t="shared" si="16"/>
        <v>0.1952945818560427</v>
      </c>
      <c r="BW32" s="69">
        <f t="shared" si="5"/>
        <v>0</v>
      </c>
      <c r="BX32" s="69">
        <f t="shared" si="5"/>
        <v>1.255291920269468E-2</v>
      </c>
      <c r="BY32" s="69">
        <f t="shared" si="5"/>
        <v>0.18274166265334801</v>
      </c>
      <c r="BZ32" s="69">
        <f t="shared" si="5"/>
        <v>0.14582348961469552</v>
      </c>
      <c r="CA32" s="69">
        <f t="shared" si="5"/>
        <v>0.18934871465101621</v>
      </c>
      <c r="CB32" s="69">
        <f t="shared" si="5"/>
        <v>0.45453393804144687</v>
      </c>
      <c r="CC32" s="69">
        <f t="shared" si="5"/>
        <v>0.44428622418582864</v>
      </c>
      <c r="CD32" s="69">
        <f t="shared" si="5"/>
        <v>0.17372827469434515</v>
      </c>
      <c r="CE32" s="69">
        <f t="shared" si="5"/>
        <v>0.27055794949148354</v>
      </c>
      <c r="CF32" s="69">
        <f t="shared" si="5"/>
        <v>1.024771385561821E-2</v>
      </c>
      <c r="CG32" s="69">
        <f t="shared" si="5"/>
        <v>0</v>
      </c>
      <c r="CH32" s="69">
        <f t="shared" si="5"/>
        <v>1.4999275836798717E-2</v>
      </c>
      <c r="CI32" s="135">
        <f t="shared" si="6"/>
        <v>1</v>
      </c>
      <c r="CJ32" s="18"/>
      <c r="CK32" s="136" t="str">
        <f t="shared" si="7"/>
        <v>高山村</v>
      </c>
      <c r="CL32" s="137">
        <f t="shared" si="17"/>
        <v>4.0666108913639807</v>
      </c>
      <c r="CM32" s="75">
        <f t="shared" si="18"/>
        <v>0</v>
      </c>
      <c r="CN32" s="76">
        <f t="shared" si="19"/>
        <v>0</v>
      </c>
      <c r="CO32" s="75">
        <f t="shared" si="20"/>
        <v>0</v>
      </c>
      <c r="CP32" s="76">
        <f t="shared" si="8"/>
        <v>0.26138891034733919</v>
      </c>
      <c r="CQ32" s="75">
        <f t="shared" si="21"/>
        <v>0</v>
      </c>
      <c r="CR32" s="76">
        <f t="shared" si="9"/>
        <v>3.8052219810166412</v>
      </c>
      <c r="CS32" s="75">
        <f t="shared" si="22"/>
        <v>0</v>
      </c>
      <c r="CT32" s="76">
        <f t="shared" si="10"/>
        <v>3.0364764114190637</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01364</v>
      </c>
      <c r="AY33" s="20" t="str">
        <f>IF(IFERROR(比較地域マスタ!$Z18,"")=0,"",IFERROR(比較地域マスタ!$Z18,""))</f>
        <v>乙部町</v>
      </c>
      <c r="BB33" s="122" t="str">
        <f t="shared" si="0"/>
        <v>01364</v>
      </c>
      <c r="BC33" s="123" t="str">
        <f t="shared" si="0"/>
        <v>乙部町</v>
      </c>
      <c r="BD33" s="40">
        <f t="shared" si="14"/>
        <v>25.21596539222363</v>
      </c>
      <c r="BE33" s="40">
        <f t="shared" si="15"/>
        <v>7.1421036312612829</v>
      </c>
      <c r="BF33" s="40">
        <f>VLOOKUP($AX33&amp;"_"&amp;$BC$14,データシート1!$A:$BS,MATCH($BC$12&amp;"_"&amp;BF$20,データシート1!$A$1:$BS$1,0),0)</f>
        <v>3.8877923385871211</v>
      </c>
      <c r="BG33" s="40">
        <f>VLOOKUP($AX33&amp;"_"&amp;$BC$14,データシート1!$A:$BS,MATCH($BC$12&amp;"_"&amp;BG$20,データシート1!$A$1:$BS$1,0),0)</f>
        <v>0.58198166967760412</v>
      </c>
      <c r="BH33" s="40">
        <f>VLOOKUP($AX33&amp;"_"&amp;$BC$14,データシート1!$A:$BS,MATCH($BC$12&amp;"_"&amp;BH$20,データシート1!$A$1:$BS$1,0),0)</f>
        <v>2.6723296229965579</v>
      </c>
      <c r="BI33" s="40">
        <f>VLOOKUP($AX33&amp;"_"&amp;$BC$14,データシート1!$A:$BS,MATCH($BC$12&amp;"_"&amp;BI$20,データシート1!$A$1:$BS$1,0),0)</f>
        <v>3.4139764800429075</v>
      </c>
      <c r="BJ33" s="40">
        <f>VLOOKUP($AX33&amp;"_"&amp;$BC$14,データシート1!$A:$BS,MATCH($BC$12&amp;"_"&amp;BJ$20,データシート1!$A$1:$BS$1,0),0)</f>
        <v>8.2284856333715179</v>
      </c>
      <c r="BK33" s="40">
        <f t="shared" si="1"/>
        <v>6.1906360643006959</v>
      </c>
      <c r="BL33" s="40">
        <f t="shared" si="2"/>
        <v>5.9830857021969592</v>
      </c>
      <c r="BM33" s="40">
        <f>VLOOKUP($AX33&amp;"_"&amp;$BC$14,データシート1!$A:$BS,MATCH($BC$12&amp;"_"&amp;BM$20,データシート1!$A$1:$BS$1,0),0)</f>
        <v>2.8492473809258612</v>
      </c>
      <c r="BN33" s="40">
        <f>VLOOKUP($AX33&amp;"_"&amp;$BC$14,データシート1!$A:$BS,MATCH($BC$12&amp;"_"&amp;BN$20,データシート1!$A$1:$BS$1,0),0)</f>
        <v>3.1338383212710981</v>
      </c>
      <c r="BO33" s="40">
        <f>VLOOKUP($AX33&amp;"_"&amp;$BC$14,データシート1!$A:$BS,MATCH($BC$12&amp;"_"&amp;BO$20,データシート1!$A$1:$BS$1,0),0)</f>
        <v>0.20755036210373712</v>
      </c>
      <c r="BP33" s="40">
        <f>VLOOKUP($AX33&amp;"_"&amp;$BC$14,データシート1!$A:$BS,MATCH($BC$12&amp;"_"&amp;BP$20,データシート1!$A$1:$BS$1,0),0)</f>
        <v>0</v>
      </c>
      <c r="BQ33" s="40">
        <f>VLOOKUP($AX33&amp;"_"&amp;$BC$14,データシート1!$A:$BS,MATCH($BC$12&amp;"_"&amp;BQ$20,データシート1!$A$1:$BS$1,0),0)</f>
        <v>0.24076358324722349</v>
      </c>
      <c r="BR33" s="41">
        <f t="shared" si="3"/>
        <v>25.21596539222363</v>
      </c>
      <c r="BT33" s="134" t="str">
        <f t="shared" si="4"/>
        <v>乙部町</v>
      </c>
      <c r="BU33" s="38">
        <f t="shared" si="25"/>
        <v>25.21596539222363</v>
      </c>
      <c r="BV33" s="69">
        <f t="shared" si="16"/>
        <v>0.28323736649257303</v>
      </c>
      <c r="BW33" s="69">
        <f t="shared" si="5"/>
        <v>0.15417979355991979</v>
      </c>
      <c r="BX33" s="69">
        <f t="shared" si="5"/>
        <v>2.3079888500207171E-2</v>
      </c>
      <c r="BY33" s="69">
        <f t="shared" si="5"/>
        <v>0.1059776844324461</v>
      </c>
      <c r="BZ33" s="69">
        <f t="shared" si="5"/>
        <v>0.13538948150268901</v>
      </c>
      <c r="CA33" s="69">
        <f t="shared" si="5"/>
        <v>0.32632046821848459</v>
      </c>
      <c r="CB33" s="69">
        <f t="shared" si="5"/>
        <v>0.2455046224884902</v>
      </c>
      <c r="CC33" s="69">
        <f t="shared" si="5"/>
        <v>0.2372737116795888</v>
      </c>
      <c r="CD33" s="69">
        <f t="shared" si="5"/>
        <v>0.11299378535015529</v>
      </c>
      <c r="CE33" s="69">
        <f t="shared" si="5"/>
        <v>0.12427992632943352</v>
      </c>
      <c r="CF33" s="69">
        <f t="shared" si="5"/>
        <v>8.2309108089014E-3</v>
      </c>
      <c r="CG33" s="69">
        <f t="shared" si="5"/>
        <v>0</v>
      </c>
      <c r="CH33" s="69">
        <f t="shared" si="5"/>
        <v>9.5480612977630729E-3</v>
      </c>
      <c r="CI33" s="135">
        <f t="shared" si="6"/>
        <v>1</v>
      </c>
      <c r="CK33" s="136" t="str">
        <f t="shared" si="7"/>
        <v>乙部町</v>
      </c>
      <c r="CL33" s="137">
        <f t="shared" si="17"/>
        <v>7.1421036312612829</v>
      </c>
      <c r="CM33" s="75">
        <f t="shared" si="18"/>
        <v>0</v>
      </c>
      <c r="CN33" s="76">
        <f t="shared" si="19"/>
        <v>3.8877923385871211</v>
      </c>
      <c r="CO33" s="75">
        <f t="shared" si="20"/>
        <v>0</v>
      </c>
      <c r="CP33" s="76">
        <f t="shared" si="8"/>
        <v>0.58198166967760412</v>
      </c>
      <c r="CQ33" s="75">
        <f t="shared" si="21"/>
        <v>0</v>
      </c>
      <c r="CR33" s="76">
        <f t="shared" si="9"/>
        <v>2.6723296229965579</v>
      </c>
      <c r="CS33" s="75">
        <f t="shared" si="22"/>
        <v>0</v>
      </c>
      <c r="CT33" s="76">
        <f t="shared" si="10"/>
        <v>3.4139764800429075</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39341</v>
      </c>
      <c r="AY34" s="20" t="str">
        <f>IF(IFERROR(比較地域マスタ!$Z19,"")=0,"",IFERROR(比較地域マスタ!$Z19,""))</f>
        <v>本山町</v>
      </c>
      <c r="BB34" s="122" t="str">
        <f t="shared" si="0"/>
        <v>39341</v>
      </c>
      <c r="BC34" s="123" t="str">
        <f t="shared" si="0"/>
        <v>本山町</v>
      </c>
      <c r="BD34" s="40">
        <f t="shared" si="14"/>
        <v>30.530552681383298</v>
      </c>
      <c r="BE34" s="40">
        <f t="shared" si="15"/>
        <v>10.570082337955869</v>
      </c>
      <c r="BF34" s="40">
        <f>VLOOKUP($AX34&amp;"_"&amp;$BC$14,データシート1!$A:$BS,MATCH($BC$12&amp;"_"&amp;BF$20,データシート1!$A$1:$BS$1,0),0)</f>
        <v>3.879277912171085</v>
      </c>
      <c r="BG34" s="40">
        <f>VLOOKUP($AX34&amp;"_"&amp;$BC$14,データシート1!$A:$BS,MATCH($BC$12&amp;"_"&amp;BG$20,データシート1!$A$1:$BS$1,0),0)</f>
        <v>0.55140676731370575</v>
      </c>
      <c r="BH34" s="40">
        <f>VLOOKUP($AX34&amp;"_"&amp;$BC$14,データシート1!$A:$BS,MATCH($BC$12&amp;"_"&amp;BH$20,データシート1!$A$1:$BS$1,0),0)</f>
        <v>6.1393976584710783</v>
      </c>
      <c r="BI34" s="40">
        <f>VLOOKUP($AX34&amp;"_"&amp;$BC$14,データシート1!$A:$BS,MATCH($BC$12&amp;"_"&amp;BI$20,データシート1!$A$1:$BS$1,0),0)</f>
        <v>5.1104925984324581</v>
      </c>
      <c r="BJ34" s="40">
        <f>VLOOKUP($AX34&amp;"_"&amp;$BC$14,データシート1!$A:$BS,MATCH($BC$12&amp;"_"&amp;BJ$20,データシート1!$A$1:$BS$1,0),0)</f>
        <v>5.7010304210173688</v>
      </c>
      <c r="BK34" s="40">
        <f t="shared" si="1"/>
        <v>8.6722152552726701</v>
      </c>
      <c r="BL34" s="40">
        <f t="shared" si="2"/>
        <v>8.470266394418891</v>
      </c>
      <c r="BM34" s="40">
        <f>VLOOKUP($AX34&amp;"_"&amp;$BC$14,データシート1!$A:$BS,MATCH($BC$12&amp;"_"&amp;BM$20,データシート1!$A$1:$BS$1,0),0)</f>
        <v>2.7079045589840578</v>
      </c>
      <c r="BN34" s="40">
        <f>VLOOKUP($AX34&amp;"_"&amp;$BC$14,データシート1!$A:$BS,MATCH($BC$12&amp;"_"&amp;BN$20,データシート1!$A$1:$BS$1,0),0)</f>
        <v>5.7623618354348336</v>
      </c>
      <c r="BO34" s="40">
        <f>VLOOKUP($AX34&amp;"_"&amp;$BC$14,データシート1!$A:$BS,MATCH($BC$12&amp;"_"&amp;BO$20,データシート1!$A$1:$BS$1,0),0)</f>
        <v>0.20194886085377831</v>
      </c>
      <c r="BP34" s="40">
        <f>VLOOKUP($AX34&amp;"_"&amp;$BC$14,データシート1!$A:$BS,MATCH($BC$12&amp;"_"&amp;BP$20,データシート1!$A$1:$BS$1,0),0)</f>
        <v>0</v>
      </c>
      <c r="BQ34" s="40">
        <f>VLOOKUP($AX34&amp;"_"&amp;$BC$14,データシート1!$A:$BS,MATCH($BC$12&amp;"_"&amp;BQ$20,データシート1!$A$1:$BS$1,0),0)</f>
        <v>0.47673206870493212</v>
      </c>
      <c r="BR34" s="41">
        <f t="shared" si="3"/>
        <v>30.530552681383298</v>
      </c>
      <c r="BT34" s="134" t="str">
        <f t="shared" si="4"/>
        <v>本山町</v>
      </c>
      <c r="BU34" s="38">
        <f t="shared" si="25"/>
        <v>30.530552681383298</v>
      </c>
      <c r="BV34" s="69">
        <f t="shared" si="16"/>
        <v>0.34621326538910702</v>
      </c>
      <c r="BW34" s="69">
        <f t="shared" si="5"/>
        <v>0.12706215811600957</v>
      </c>
      <c r="BX34" s="69">
        <f t="shared" si="5"/>
        <v>1.8060818389636902E-2</v>
      </c>
      <c r="BY34" s="69">
        <f t="shared" si="5"/>
        <v>0.20109028888346053</v>
      </c>
      <c r="BZ34" s="69">
        <f t="shared" si="5"/>
        <v>0.1673894557941854</v>
      </c>
      <c r="CA34" s="69">
        <f t="shared" si="5"/>
        <v>0.18673197568721717</v>
      </c>
      <c r="CB34" s="69">
        <f t="shared" si="5"/>
        <v>0.28405038538856031</v>
      </c>
      <c r="CC34" s="69">
        <f t="shared" si="5"/>
        <v>0.27743573733546689</v>
      </c>
      <c r="CD34" s="69">
        <f t="shared" si="5"/>
        <v>8.8694907925308028E-2</v>
      </c>
      <c r="CE34" s="69">
        <f t="shared" si="5"/>
        <v>0.18874082941015888</v>
      </c>
      <c r="CF34" s="69">
        <f t="shared" si="5"/>
        <v>6.6146480530934262E-3</v>
      </c>
      <c r="CG34" s="69">
        <f t="shared" si="5"/>
        <v>0</v>
      </c>
      <c r="CH34" s="69">
        <f t="shared" si="5"/>
        <v>1.5614917740930068E-2</v>
      </c>
      <c r="CI34" s="135">
        <f t="shared" si="6"/>
        <v>1</v>
      </c>
      <c r="CK34" s="136" t="str">
        <f t="shared" si="7"/>
        <v>本山町</v>
      </c>
      <c r="CL34" s="137">
        <f t="shared" si="17"/>
        <v>10.570082337955869</v>
      </c>
      <c r="CM34" s="75">
        <f t="shared" si="18"/>
        <v>0</v>
      </c>
      <c r="CN34" s="76">
        <f t="shared" si="19"/>
        <v>3.879277912171085</v>
      </c>
      <c r="CO34" s="75">
        <f t="shared" si="20"/>
        <v>0</v>
      </c>
      <c r="CP34" s="76">
        <f t="shared" si="8"/>
        <v>0.55140676731370575</v>
      </c>
      <c r="CQ34" s="75">
        <f t="shared" si="21"/>
        <v>0</v>
      </c>
      <c r="CR34" s="76">
        <f t="shared" si="9"/>
        <v>6.1393976584710783</v>
      </c>
      <c r="CS34" s="75">
        <f t="shared" si="22"/>
        <v>0</v>
      </c>
      <c r="CT34" s="76">
        <f t="shared" si="10"/>
        <v>5.1104925984324581</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07407</v>
      </c>
      <c r="AY35" s="20" t="str">
        <f>IF(IFERROR(比較地域マスタ!$Z20,"")=0,"",IFERROR(比較地域マスタ!$Z20,""))</f>
        <v>磐梯町</v>
      </c>
      <c r="BB35" s="122" t="str">
        <f t="shared" si="0"/>
        <v>07407</v>
      </c>
      <c r="BC35" s="123" t="str">
        <f t="shared" si="0"/>
        <v>磐梯町</v>
      </c>
      <c r="BD35" s="40">
        <f t="shared" si="14"/>
        <v>46.782543925645939</v>
      </c>
      <c r="BE35" s="40">
        <f t="shared" si="15"/>
        <v>32.115375628825781</v>
      </c>
      <c r="BF35" s="40">
        <f>VLOOKUP($AX35&amp;"_"&amp;$BC$14,データシート1!$A:$BS,MATCH($BC$12&amp;"_"&amp;BF$20,データシート1!$A$1:$BS$1,0),0)</f>
        <v>30.14672338903976</v>
      </c>
      <c r="BG35" s="40">
        <f>VLOOKUP($AX35&amp;"_"&amp;$BC$14,データシート1!$A:$BS,MATCH($BC$12&amp;"_"&amp;BG$20,データシート1!$A$1:$BS$1,0),0)</f>
        <v>0.14222945624202474</v>
      </c>
      <c r="BH35" s="40">
        <f>VLOOKUP($AX35&amp;"_"&amp;$BC$14,データシート1!$A:$BS,MATCH($BC$12&amp;"_"&amp;BH$20,データシート1!$A$1:$BS$1,0),0)</f>
        <v>1.826422783543999</v>
      </c>
      <c r="BI35" s="40">
        <f>VLOOKUP($AX35&amp;"_"&amp;$BC$14,データシート1!$A:$BS,MATCH($BC$12&amp;"_"&amp;BI$20,データシート1!$A$1:$BS$1,0),0)</f>
        <v>3.0808781068206561</v>
      </c>
      <c r="BJ35" s="40">
        <f>VLOOKUP($AX35&amp;"_"&amp;$BC$14,データシート1!$A:$BS,MATCH($BC$12&amp;"_"&amp;BJ$20,データシート1!$A$1:$BS$1,0),0)</f>
        <v>4.0662885371673312</v>
      </c>
      <c r="BK35" s="40">
        <f t="shared" si="1"/>
        <v>7.0440602028940784</v>
      </c>
      <c r="BL35" s="40">
        <f t="shared" si="2"/>
        <v>6.84317267911924</v>
      </c>
      <c r="BM35" s="40">
        <f>VLOOKUP($AX35&amp;"_"&amp;$BC$14,データシート1!$A:$BS,MATCH($BC$12&amp;"_"&amp;BM$20,データシート1!$A$1:$BS$1,0),0)</f>
        <v>3.137530760331916</v>
      </c>
      <c r="BN35" s="40">
        <f>VLOOKUP($AX35&amp;"_"&amp;$BC$14,データシート1!$A:$BS,MATCH($BC$12&amp;"_"&amp;BN$20,データシート1!$A$1:$BS$1,0),0)</f>
        <v>3.7056419187873235</v>
      </c>
      <c r="BO35" s="40">
        <f>VLOOKUP($AX35&amp;"_"&amp;$BC$14,データシート1!$A:$BS,MATCH($BC$12&amp;"_"&amp;BO$20,データシート1!$A$1:$BS$1,0),0)</f>
        <v>0.20088752377483876</v>
      </c>
      <c r="BP35" s="40">
        <f>VLOOKUP($AX35&amp;"_"&amp;$BC$14,データシート1!$A:$BS,MATCH($BC$12&amp;"_"&amp;BP$20,データシート1!$A$1:$BS$1,0),0)</f>
        <v>0</v>
      </c>
      <c r="BQ35" s="40">
        <f>VLOOKUP($AX35&amp;"_"&amp;$BC$14,データシート1!$A:$BS,MATCH($BC$12&amp;"_"&amp;BQ$20,データシート1!$A$1:$BS$1,0),0)</f>
        <v>0.47594144993809068</v>
      </c>
      <c r="BR35" s="41">
        <f t="shared" si="3"/>
        <v>46.782543925645939</v>
      </c>
      <c r="BT35" s="134" t="str">
        <f t="shared" si="4"/>
        <v>磐梯町</v>
      </c>
      <c r="BU35" s="38">
        <f t="shared" si="25"/>
        <v>46.782543925645939</v>
      </c>
      <c r="BV35" s="69">
        <f t="shared" si="16"/>
        <v>0.68648202799464064</v>
      </c>
      <c r="BW35" s="69">
        <f t="shared" si="5"/>
        <v>0.64440111330742511</v>
      </c>
      <c r="BX35" s="69">
        <f t="shared" si="5"/>
        <v>3.0402249280859503E-3</v>
      </c>
      <c r="BY35" s="69">
        <f t="shared" si="5"/>
        <v>3.9040689759129665E-2</v>
      </c>
      <c r="BZ35" s="69">
        <f t="shared" si="5"/>
        <v>6.5855292344026109E-2</v>
      </c>
      <c r="CA35" s="69">
        <f t="shared" si="5"/>
        <v>8.6918927359531925E-2</v>
      </c>
      <c r="CB35" s="69">
        <f t="shared" si="5"/>
        <v>0.15057026856191466</v>
      </c>
      <c r="CC35" s="69">
        <f t="shared" si="5"/>
        <v>0.14627619844691364</v>
      </c>
      <c r="CD35" s="69">
        <f t="shared" si="5"/>
        <v>6.7066270814998122E-2</v>
      </c>
      <c r="CE35" s="69">
        <f t="shared" si="5"/>
        <v>7.9209927631915519E-2</v>
      </c>
      <c r="CF35" s="69">
        <f t="shared" si="5"/>
        <v>4.2940701150010205E-3</v>
      </c>
      <c r="CG35" s="69">
        <f t="shared" si="5"/>
        <v>0</v>
      </c>
      <c r="CH35" s="69">
        <f t="shared" si="5"/>
        <v>1.0173483739886623E-2</v>
      </c>
      <c r="CI35" s="135">
        <f t="shared" si="6"/>
        <v>1</v>
      </c>
      <c r="CK35" s="136" t="str">
        <f t="shared" si="7"/>
        <v>磐梯町</v>
      </c>
      <c r="CL35" s="137">
        <f t="shared" si="17"/>
        <v>32.115375628825781</v>
      </c>
      <c r="CM35" s="75">
        <f t="shared" si="18"/>
        <v>1</v>
      </c>
      <c r="CN35" s="76">
        <f t="shared" si="19"/>
        <v>30.14672338903976</v>
      </c>
      <c r="CO35" s="75">
        <f t="shared" si="20"/>
        <v>1</v>
      </c>
      <c r="CP35" s="76">
        <f t="shared" si="8"/>
        <v>0.14222945624202474</v>
      </c>
      <c r="CQ35" s="75">
        <f t="shared" si="21"/>
        <v>0</v>
      </c>
      <c r="CR35" s="76">
        <f t="shared" si="9"/>
        <v>1.826422783543999</v>
      </c>
      <c r="CS35" s="75">
        <f t="shared" si="22"/>
        <v>0</v>
      </c>
      <c r="CT35" s="76">
        <f t="shared" si="10"/>
        <v>3.0808781068206561</v>
      </c>
      <c r="CU35" s="77">
        <f t="shared" si="23"/>
        <v>1</v>
      </c>
      <c r="CV35" s="18"/>
      <c r="CW35" s="1078">
        <f t="shared" si="24"/>
        <v>50.127000000000002</v>
      </c>
      <c r="CX35" s="1081">
        <f>VLOOKUP($AX35&amp;"_"&amp;$CW$14,データシート1!$A:$BS,MATCH($CW$12&amp;"_"&amp;CX$20,データシート1!$A$1:$BS$1,0),0)</f>
        <v>50.127000000000002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79.722999999999999</v>
      </c>
      <c r="DB35" s="1081">
        <f>VLOOKUP($AX35&amp;"_"&amp;$CW$14,データシート1!$A:$BS,MATCH($CW$12&amp;"_"&amp;DB$20,データシート1!$A$1:$BS$1,0),0)</f>
        <v>0</v>
      </c>
      <c r="DC35" s="1081">
        <f>VLOOKUP($AX35&amp;"_"&amp;$CW$14,データシート1!$A:$BS,MATCH($CW$12&amp;"_"&amp;DC$20,データシート1!$A$1:$BS$1,0),0)</f>
        <v>0</v>
      </c>
      <c r="DD35" s="1080">
        <f t="shared" si="11"/>
        <v>129.85</v>
      </c>
      <c r="DE35" s="18"/>
      <c r="DF35" s="138">
        <f>VLOOKUP($AX35&amp;"_"&amp;$DF$14,データシート1!$A:$BS,MATCH($DF$12&amp;"_"&amp;DF$20,データシート1!$A$1:$BS$1,0),0)</f>
        <v>2</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v>
      </c>
      <c r="DJ35" s="74">
        <f>VLOOKUP($AX35&amp;"_"&amp;$DF$14,データシート1!$A:$BS,MATCH($DF$12&amp;"_"&amp;DJ$20,データシート1!$A$1:$BS$1,0),0)</f>
        <v>0</v>
      </c>
      <c r="DK35" s="74">
        <f>VLOOKUP($AX35&amp;"_"&amp;$DF$14,データシート1!$A:$BS,MATCH($DF$12&amp;"_"&amp;DK$20,データシート1!$A$1:$BS$1,0),0)</f>
        <v>0</v>
      </c>
      <c r="DL35" s="78">
        <f t="shared" si="12"/>
        <v>4</v>
      </c>
      <c r="DM35" s="18"/>
      <c r="DN35" s="139">
        <f t="shared" si="26"/>
        <v>0.39</v>
      </c>
      <c r="DO35" s="140">
        <f t="shared" si="27"/>
        <v>0</v>
      </c>
      <c r="DP35" s="140">
        <f t="shared" si="13"/>
        <v>0</v>
      </c>
      <c r="DQ35" s="140">
        <f t="shared" si="13"/>
        <v>0.61</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43512</v>
      </c>
      <c r="AY36" s="20" t="str">
        <f>IF(IFERROR(比較地域マスタ!$Z21,"")=0,"",IFERROR(比較地域マスタ!$Z21,""))</f>
        <v>山江村</v>
      </c>
      <c r="BB36" s="122" t="str">
        <f t="shared" si="0"/>
        <v>43512</v>
      </c>
      <c r="BC36" s="123" t="str">
        <f t="shared" si="0"/>
        <v>山江村</v>
      </c>
      <c r="BD36" s="40">
        <f t="shared" si="14"/>
        <v>12.862938327155886</v>
      </c>
      <c r="BE36" s="40">
        <f t="shared" si="15"/>
        <v>1.3982028082683207</v>
      </c>
      <c r="BF36" s="40">
        <f>VLOOKUP($AX36&amp;"_"&amp;$BC$14,データシート1!$A:$BS,MATCH($BC$12&amp;"_"&amp;BF$20,データシート1!$A$1:$BS$1,0),0)</f>
        <v>0.46760200327484203</v>
      </c>
      <c r="BG36" s="40">
        <f>VLOOKUP($AX36&amp;"_"&amp;$BC$14,データシート1!$A:$BS,MATCH($BC$12&amp;"_"&amp;BG$20,データシート1!$A$1:$BS$1,0),0)</f>
        <v>0.27884889192161744</v>
      </c>
      <c r="BH36" s="40">
        <f>VLOOKUP($AX36&amp;"_"&amp;$BC$14,データシート1!$A:$BS,MATCH($BC$12&amp;"_"&amp;BH$20,データシート1!$A$1:$BS$1,0),0)</f>
        <v>0.65175191307186109</v>
      </c>
      <c r="BI36" s="40">
        <f>VLOOKUP($AX36&amp;"_"&amp;$BC$14,データシート1!$A:$BS,MATCH($BC$12&amp;"_"&amp;BI$20,データシート1!$A$1:$BS$1,0),0)</f>
        <v>1.6009150359181112</v>
      </c>
      <c r="BJ36" s="40">
        <f>VLOOKUP($AX36&amp;"_"&amp;$BC$14,データシート1!$A:$BS,MATCH($BC$12&amp;"_"&amp;BJ$20,データシート1!$A$1:$BS$1,0),0)</f>
        <v>2.6991785436854219</v>
      </c>
      <c r="BK36" s="40">
        <f t="shared" si="1"/>
        <v>6.7577147658755825</v>
      </c>
      <c r="BL36" s="40">
        <f t="shared" si="2"/>
        <v>6.5570041316139003</v>
      </c>
      <c r="BM36" s="40">
        <f>VLOOKUP($AX36&amp;"_"&amp;$BC$14,データシート1!$A:$BS,MATCH($BC$12&amp;"_"&amp;BM$20,データシート1!$A$1:$BS$1,0),0)</f>
        <v>2.7848734224177134</v>
      </c>
      <c r="BN36" s="40">
        <f>VLOOKUP($AX36&amp;"_"&amp;$BC$14,データシート1!$A:$BS,MATCH($BC$12&amp;"_"&amp;BN$20,データシート1!$A$1:$BS$1,0),0)</f>
        <v>3.7721307091961869</v>
      </c>
      <c r="BO36" s="40">
        <f>VLOOKUP($AX36&amp;"_"&amp;$BC$14,データシート1!$A:$BS,MATCH($BC$12&amp;"_"&amp;BO$20,データシート1!$A$1:$BS$1,0),0)</f>
        <v>0.20071063426168215</v>
      </c>
      <c r="BP36" s="40">
        <f>VLOOKUP($AX36&amp;"_"&amp;$BC$14,データシート1!$A:$BS,MATCH($BC$12&amp;"_"&amp;BP$20,データシート1!$A$1:$BS$1,0),0)</f>
        <v>0</v>
      </c>
      <c r="BQ36" s="40">
        <f>VLOOKUP($AX36&amp;"_"&amp;$BC$14,データシート1!$A:$BS,MATCH($BC$12&amp;"_"&amp;BQ$20,データシート1!$A$1:$BS$1,0),0)</f>
        <v>0.40692717340845003</v>
      </c>
      <c r="BR36" s="41">
        <f t="shared" si="3"/>
        <v>12.862938327155886</v>
      </c>
      <c r="BT36" s="134" t="str">
        <f t="shared" si="4"/>
        <v>山江村</v>
      </c>
      <c r="BU36" s="38">
        <f t="shared" si="25"/>
        <v>12.862938327155886</v>
      </c>
      <c r="BV36" s="69">
        <f t="shared" si="16"/>
        <v>0.10870010978101892</v>
      </c>
      <c r="BW36" s="69">
        <f t="shared" si="5"/>
        <v>3.6352658419239514E-2</v>
      </c>
      <c r="BX36" s="69">
        <f t="shared" si="5"/>
        <v>2.1678475386367919E-2</v>
      </c>
      <c r="BY36" s="69">
        <f t="shared" si="5"/>
        <v>5.0668975975411479E-2</v>
      </c>
      <c r="BZ36" s="69">
        <f t="shared" si="5"/>
        <v>0.12445951268679435</v>
      </c>
      <c r="CA36" s="69">
        <f t="shared" si="5"/>
        <v>0.20984152104554443</v>
      </c>
      <c r="CB36" s="69">
        <f t="shared" si="5"/>
        <v>0.52536322526003865</v>
      </c>
      <c r="CC36" s="69">
        <f t="shared" si="5"/>
        <v>0.50975943169772731</v>
      </c>
      <c r="CD36" s="69">
        <f t="shared" si="5"/>
        <v>0.21650367525578229</v>
      </c>
      <c r="CE36" s="69">
        <f t="shared" si="5"/>
        <v>0.29325575644194507</v>
      </c>
      <c r="CF36" s="69">
        <f t="shared" si="5"/>
        <v>1.5603793562311289E-2</v>
      </c>
      <c r="CG36" s="69">
        <f t="shared" si="5"/>
        <v>0</v>
      </c>
      <c r="CH36" s="69">
        <f t="shared" si="5"/>
        <v>3.1635631226603678E-2</v>
      </c>
      <c r="CI36" s="135">
        <f t="shared" si="6"/>
        <v>1</v>
      </c>
      <c r="CK36" s="136" t="str">
        <f t="shared" si="7"/>
        <v>山江村</v>
      </c>
      <c r="CL36" s="137">
        <f t="shared" si="17"/>
        <v>1.3982028082683207</v>
      </c>
      <c r="CM36" s="75">
        <f t="shared" si="18"/>
        <v>0</v>
      </c>
      <c r="CN36" s="76">
        <f t="shared" si="19"/>
        <v>0.46760200327484203</v>
      </c>
      <c r="CO36" s="75">
        <f t="shared" si="20"/>
        <v>0</v>
      </c>
      <c r="CP36" s="76">
        <f t="shared" si="8"/>
        <v>0.27884889192161744</v>
      </c>
      <c r="CQ36" s="75">
        <f t="shared" si="21"/>
        <v>0</v>
      </c>
      <c r="CR36" s="76">
        <f t="shared" si="9"/>
        <v>0.65175191307186109</v>
      </c>
      <c r="CS36" s="75">
        <f t="shared" si="22"/>
        <v>0</v>
      </c>
      <c r="CT36" s="76">
        <f t="shared" si="10"/>
        <v>1.6009150359181112</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16321</v>
      </c>
      <c r="AY37" s="20" t="str">
        <f>IF(IFERROR(比較地域マスタ!$Z22,"")=0,"",IFERROR(比較地域マスタ!$Z22,""))</f>
        <v>舟橋村</v>
      </c>
      <c r="BB37" s="122" t="str">
        <f t="shared" si="0"/>
        <v>16321</v>
      </c>
      <c r="BC37" s="123" t="str">
        <f t="shared" si="0"/>
        <v>舟橋村</v>
      </c>
      <c r="BD37" s="40">
        <f t="shared" si="14"/>
        <v>17.428022945278272</v>
      </c>
      <c r="BE37" s="40">
        <f t="shared" si="15"/>
        <v>5.0337533932651572</v>
      </c>
      <c r="BF37" s="40">
        <f>VLOOKUP($AX37&amp;"_"&amp;$BC$14,データシート1!$A:$BS,MATCH($BC$12&amp;"_"&amp;BF$20,データシート1!$A$1:$BS$1,0),0)</f>
        <v>3.616191315125771</v>
      </c>
      <c r="BG37" s="40">
        <f>VLOOKUP($AX37&amp;"_"&amp;$BC$14,データシート1!$A:$BS,MATCH($BC$12&amp;"_"&amp;BG$20,データシート1!$A$1:$BS$1,0),0)</f>
        <v>8.5471609276216706E-2</v>
      </c>
      <c r="BH37" s="40">
        <f>VLOOKUP($AX37&amp;"_"&amp;$BC$14,データシート1!$A:$BS,MATCH($BC$12&amp;"_"&amp;BH$20,データシート1!$A$1:$BS$1,0),0)</f>
        <v>1.3320904688631694</v>
      </c>
      <c r="BI37" s="40">
        <f>VLOOKUP($AX37&amp;"_"&amp;$BC$14,データシート1!$A:$BS,MATCH($BC$12&amp;"_"&amp;BI$20,データシート1!$A$1:$BS$1,0),0)</f>
        <v>2.3951312142198145</v>
      </c>
      <c r="BJ37" s="40">
        <f>VLOOKUP($AX37&amp;"_"&amp;$BC$14,データシート1!$A:$BS,MATCH($BC$12&amp;"_"&amp;BJ$20,データシート1!$A$1:$BS$1,0),0)</f>
        <v>5.0011270379135686</v>
      </c>
      <c r="BK37" s="40">
        <f t="shared" si="1"/>
        <v>4.5361357655384742</v>
      </c>
      <c r="BL37" s="40">
        <f t="shared" si="2"/>
        <v>4.3467460601188144</v>
      </c>
      <c r="BM37" s="40">
        <f>VLOOKUP($AX37&amp;"_"&amp;$BC$14,データシート1!$A:$BS,MATCH($BC$12&amp;"_"&amp;BM$20,データシート1!$A$1:$BS$1,0),0)</f>
        <v>2.9150207733146214</v>
      </c>
      <c r="BN37" s="40">
        <f>VLOOKUP($AX37&amp;"_"&amp;$BC$14,データシート1!$A:$BS,MATCH($BC$12&amp;"_"&amp;BN$20,データシート1!$A$1:$BS$1,0),0)</f>
        <v>1.4317252868041932</v>
      </c>
      <c r="BO37" s="40">
        <f>VLOOKUP($AX37&amp;"_"&amp;$BC$14,データシート1!$A:$BS,MATCH($BC$12&amp;"_"&amp;BO$20,データシート1!$A$1:$BS$1,0),0)</f>
        <v>0.18938970541966013</v>
      </c>
      <c r="BP37" s="40">
        <f>VLOOKUP($AX37&amp;"_"&amp;$BC$14,データシート1!$A:$BS,MATCH($BC$12&amp;"_"&amp;BP$20,データシート1!$A$1:$BS$1,0),0)</f>
        <v>0</v>
      </c>
      <c r="BQ37" s="40">
        <f>VLOOKUP($AX37&amp;"_"&amp;$BC$14,データシート1!$A:$BS,MATCH($BC$12&amp;"_"&amp;BQ$20,データシート1!$A$1:$BS$1,0),0)</f>
        <v>0.46187553434125711</v>
      </c>
      <c r="BR37" s="41">
        <f t="shared" si="3"/>
        <v>17.428022945278272</v>
      </c>
      <c r="BT37" s="134" t="str">
        <f t="shared" si="4"/>
        <v>舟橋村</v>
      </c>
      <c r="BU37" s="38">
        <f t="shared" si="25"/>
        <v>17.428022945278272</v>
      </c>
      <c r="BV37" s="69">
        <f t="shared" si="16"/>
        <v>0.28883100562068853</v>
      </c>
      <c r="BW37" s="69">
        <f t="shared" si="5"/>
        <v>0.2074929168087592</v>
      </c>
      <c r="BX37" s="69">
        <f t="shared" si="5"/>
        <v>4.9042630678526452E-3</v>
      </c>
      <c r="BY37" s="69">
        <f t="shared" si="5"/>
        <v>7.6433825744076672E-2</v>
      </c>
      <c r="BZ37" s="69">
        <f t="shared" si="5"/>
        <v>0.137429886438652</v>
      </c>
      <c r="CA37" s="69">
        <f t="shared" si="5"/>
        <v>0.28695894271062516</v>
      </c>
      <c r="CB37" s="69">
        <f t="shared" si="5"/>
        <v>0.26027827595713821</v>
      </c>
      <c r="CC37" s="69">
        <f t="shared" si="5"/>
        <v>0.24941131152782117</v>
      </c>
      <c r="CD37" s="69">
        <f t="shared" si="5"/>
        <v>0.16726055402080936</v>
      </c>
      <c r="CE37" s="69">
        <f t="shared" si="5"/>
        <v>8.2150757507011812E-2</v>
      </c>
      <c r="CF37" s="69">
        <f t="shared" si="5"/>
        <v>1.0866964429317038E-2</v>
      </c>
      <c r="CG37" s="69">
        <f t="shared" si="5"/>
        <v>0</v>
      </c>
      <c r="CH37" s="69">
        <f t="shared" si="5"/>
        <v>2.6501889272896088E-2</v>
      </c>
      <c r="CI37" s="135">
        <f t="shared" si="6"/>
        <v>1</v>
      </c>
      <c r="CK37" s="136" t="str">
        <f t="shared" si="7"/>
        <v>舟橋村</v>
      </c>
      <c r="CL37" s="137">
        <f t="shared" si="17"/>
        <v>5.0337533932651572</v>
      </c>
      <c r="CM37" s="75">
        <f t="shared" si="18"/>
        <v>0</v>
      </c>
      <c r="CN37" s="76">
        <f t="shared" si="19"/>
        <v>3.616191315125771</v>
      </c>
      <c r="CO37" s="75">
        <f t="shared" si="20"/>
        <v>0</v>
      </c>
      <c r="CP37" s="76">
        <f t="shared" si="8"/>
        <v>8.5471609276216706E-2</v>
      </c>
      <c r="CQ37" s="75">
        <f t="shared" si="21"/>
        <v>0</v>
      </c>
      <c r="CR37" s="76">
        <f t="shared" si="9"/>
        <v>1.3320904688631694</v>
      </c>
      <c r="CS37" s="75">
        <f t="shared" si="22"/>
        <v>0</v>
      </c>
      <c r="CT37" s="76">
        <f t="shared" si="10"/>
        <v>2.3951312142198145</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39405</v>
      </c>
      <c r="AY38" s="20" t="str">
        <f>IF(IFERROR(比較地域マスタ!$Z23,"")=0,"",IFERROR(比較地域マスタ!$Z23,""))</f>
        <v>梼原町</v>
      </c>
      <c r="BB38" s="122" t="str">
        <f t="shared" si="0"/>
        <v>39405</v>
      </c>
      <c r="BC38" s="123" t="str">
        <f t="shared" si="0"/>
        <v>梼原町</v>
      </c>
      <c r="BD38" s="40">
        <f t="shared" si="14"/>
        <v>33.474302040089825</v>
      </c>
      <c r="BE38" s="40">
        <f t="shared" si="15"/>
        <v>15.334797440819889</v>
      </c>
      <c r="BF38" s="40">
        <f>VLOOKUP($AX38&amp;"_"&amp;$BC$14,データシート1!$A:$BS,MATCH($BC$12&amp;"_"&amp;BF$20,データシート1!$A$1:$BS$1,0),0)</f>
        <v>12.61290011763672</v>
      </c>
      <c r="BG38" s="40">
        <f>VLOOKUP($AX38&amp;"_"&amp;$BC$14,データシート1!$A:$BS,MATCH($BC$12&amp;"_"&amp;BG$20,データシート1!$A$1:$BS$1,0),0)</f>
        <v>0.71478655022147042</v>
      </c>
      <c r="BH38" s="40">
        <f>VLOOKUP($AX38&amp;"_"&amp;$BC$14,データシート1!$A:$BS,MATCH($BC$12&amp;"_"&amp;BH$20,データシート1!$A$1:$BS$1,0),0)</f>
        <v>2.0071107729616986</v>
      </c>
      <c r="BI38" s="40">
        <f>VLOOKUP($AX38&amp;"_"&amp;$BC$14,データシート1!$A:$BS,MATCH($BC$12&amp;"_"&amp;BI$20,データシート1!$A$1:$BS$1,0),0)</f>
        <v>4.0475781644822799</v>
      </c>
      <c r="BJ38" s="40">
        <f>VLOOKUP($AX38&amp;"_"&amp;$BC$14,データシート1!$A:$BS,MATCH($BC$12&amp;"_"&amp;BJ$20,データシート1!$A$1:$BS$1,0),0)</f>
        <v>5.4377175229467491</v>
      </c>
      <c r="BK38" s="40">
        <f t="shared" si="1"/>
        <v>8.6542089118409073</v>
      </c>
      <c r="BL38" s="40">
        <f t="shared" si="2"/>
        <v>8.4534982775792251</v>
      </c>
      <c r="BM38" s="40">
        <f>VLOOKUP($AX38&amp;"_"&amp;$BC$14,データシート1!$A:$BS,MATCH($BC$12&amp;"_"&amp;BM$20,データシート1!$A$1:$BS$1,0),0)</f>
        <v>2.5847543774902091</v>
      </c>
      <c r="BN38" s="40">
        <f>VLOOKUP($AX38&amp;"_"&amp;$BC$14,データシート1!$A:$BS,MATCH($BC$12&amp;"_"&amp;BN$20,データシート1!$A$1:$BS$1,0),0)</f>
        <v>5.8687439000890151</v>
      </c>
      <c r="BO38" s="40">
        <f>VLOOKUP($AX38&amp;"_"&amp;$BC$14,データシート1!$A:$BS,MATCH($BC$12&amp;"_"&amp;BO$20,データシート1!$A$1:$BS$1,0),0)</f>
        <v>0.20071063426168215</v>
      </c>
      <c r="BP38" s="40">
        <f>VLOOKUP($AX38&amp;"_"&amp;$BC$14,データシート1!$A:$BS,MATCH($BC$12&amp;"_"&amp;BP$20,データシート1!$A$1:$BS$1,0),0)</f>
        <v>0</v>
      </c>
      <c r="BQ38" s="40">
        <f>VLOOKUP($AX38&amp;"_"&amp;$BC$14,データシート1!$A:$BS,MATCH($BC$12&amp;"_"&amp;BQ$20,データシート1!$A$1:$BS$1,0),0)</f>
        <v>0</v>
      </c>
      <c r="BR38" s="41">
        <f t="shared" si="3"/>
        <v>33.474302040089825</v>
      </c>
      <c r="BT38" s="134" t="str">
        <f t="shared" si="4"/>
        <v>梼原町</v>
      </c>
      <c r="BU38" s="38">
        <f t="shared" si="25"/>
        <v>33.474302040089825</v>
      </c>
      <c r="BV38" s="69">
        <f t="shared" si="16"/>
        <v>0.45810656253428306</v>
      </c>
      <c r="BW38" s="69">
        <f t="shared" si="5"/>
        <v>0.3767935206694118</v>
      </c>
      <c r="BX38" s="69">
        <f t="shared" si="5"/>
        <v>2.1353292127358495E-2</v>
      </c>
      <c r="BY38" s="69">
        <f t="shared" si="5"/>
        <v>5.9959749737512759E-2</v>
      </c>
      <c r="BZ38" s="69">
        <f t="shared" si="5"/>
        <v>0.12091598383843162</v>
      </c>
      <c r="CA38" s="69">
        <f t="shared" si="5"/>
        <v>0.16244453779601964</v>
      </c>
      <c r="CB38" s="69">
        <f t="shared" si="5"/>
        <v>0.2585329158312657</v>
      </c>
      <c r="CC38" s="69">
        <f t="shared" si="5"/>
        <v>0.25253695409257715</v>
      </c>
      <c r="CD38" s="69">
        <f t="shared" si="5"/>
        <v>7.7216079797410866E-2</v>
      </c>
      <c r="CE38" s="69">
        <f t="shared" si="5"/>
        <v>0.17532087429516624</v>
      </c>
      <c r="CF38" s="69">
        <f t="shared" si="5"/>
        <v>5.995961738688535E-3</v>
      </c>
      <c r="CG38" s="69">
        <f t="shared" si="5"/>
        <v>0</v>
      </c>
      <c r="CH38" s="69">
        <f t="shared" si="5"/>
        <v>0</v>
      </c>
      <c r="CI38" s="135">
        <f t="shared" si="6"/>
        <v>1</v>
      </c>
      <c r="CK38" s="136" t="str">
        <f t="shared" si="7"/>
        <v>梼原町</v>
      </c>
      <c r="CL38" s="137">
        <f t="shared" si="17"/>
        <v>15.334797440819889</v>
      </c>
      <c r="CM38" s="75">
        <f t="shared" si="18"/>
        <v>0</v>
      </c>
      <c r="CN38" s="76">
        <f t="shared" si="19"/>
        <v>12.61290011763672</v>
      </c>
      <c r="CO38" s="75">
        <f t="shared" si="20"/>
        <v>0</v>
      </c>
      <c r="CP38" s="76">
        <f t="shared" si="8"/>
        <v>0.71478655022147042</v>
      </c>
      <c r="CQ38" s="75">
        <f t="shared" si="21"/>
        <v>0</v>
      </c>
      <c r="CR38" s="76">
        <f t="shared" si="9"/>
        <v>2.0071107729616986</v>
      </c>
      <c r="CS38" s="75">
        <f t="shared" si="22"/>
        <v>0</v>
      </c>
      <c r="CT38" s="76">
        <f t="shared" si="10"/>
        <v>4.0475781644822799</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29322</v>
      </c>
      <c r="AY39" s="20" t="str">
        <f>IF(IFERROR(比較地域マスタ!$Z24,"")=0,"",IFERROR(比較地域マスタ!$Z24,""))</f>
        <v>山添村</v>
      </c>
      <c r="BB39" s="122" t="str">
        <f t="shared" si="0"/>
        <v>29322</v>
      </c>
      <c r="BC39" s="123" t="str">
        <f t="shared" si="0"/>
        <v>山添村</v>
      </c>
      <c r="BD39" s="40">
        <f t="shared" si="14"/>
        <v>23.539211522727413</v>
      </c>
      <c r="BE39" s="40">
        <f t="shared" si="15"/>
        <v>7.0847914468619493</v>
      </c>
      <c r="BF39" s="40">
        <f>VLOOKUP($AX39&amp;"_"&amp;$BC$14,データシート1!$A:$BS,MATCH($BC$12&amp;"_"&amp;BF$20,データシート1!$A$1:$BS$1,0),0)</f>
        <v>5.8648465237826253</v>
      </c>
      <c r="BG39" s="40">
        <f>VLOOKUP($AX39&amp;"_"&amp;$BC$14,データシート1!$A:$BS,MATCH($BC$12&amp;"_"&amp;BG$20,データシート1!$A$1:$BS$1,0),0)</f>
        <v>0.26521466484623824</v>
      </c>
      <c r="BH39" s="40">
        <f>VLOOKUP($AX39&amp;"_"&amp;$BC$14,データシート1!$A:$BS,MATCH($BC$12&amp;"_"&amp;BH$20,データシート1!$A$1:$BS$1,0),0)</f>
        <v>0.9547302582330861</v>
      </c>
      <c r="BI39" s="40">
        <f>VLOOKUP($AX39&amp;"_"&amp;$BC$14,データシート1!$A:$BS,MATCH($BC$12&amp;"_"&amp;BI$20,データシート1!$A$1:$BS$1,0),0)</f>
        <v>2.0452436396091245</v>
      </c>
      <c r="BJ39" s="40">
        <f>VLOOKUP($AX39&amp;"_"&amp;$BC$14,データシート1!$A:$BS,MATCH($BC$12&amp;"_"&amp;BJ$20,データシート1!$A$1:$BS$1,0),0)</f>
        <v>3.1776390699765638</v>
      </c>
      <c r="BK39" s="40">
        <f t="shared" si="1"/>
        <v>11.231537366279778</v>
      </c>
      <c r="BL39" s="40">
        <f t="shared" si="2"/>
        <v>11.032359774465453</v>
      </c>
      <c r="BM39" s="40">
        <f>VLOOKUP($AX39&amp;"_"&amp;$BC$14,データシート1!$A:$BS,MATCH($BC$12&amp;"_"&amp;BM$20,データシート1!$A$1:$BS$1,0),0)</f>
        <v>3.4482050818277616</v>
      </c>
      <c r="BN39" s="40">
        <f>VLOOKUP($AX39&amp;"_"&amp;$BC$14,データシート1!$A:$BS,MATCH($BC$12&amp;"_"&amp;BN$20,データシート1!$A$1:$BS$1,0),0)</f>
        <v>7.5841546926376919</v>
      </c>
      <c r="BO39" s="40">
        <f>VLOOKUP($AX39&amp;"_"&amp;$BC$14,データシート1!$A:$BS,MATCH($BC$12&amp;"_"&amp;BO$20,データシート1!$A$1:$BS$1,0),0)</f>
        <v>0.19917759181432501</v>
      </c>
      <c r="BP39" s="40">
        <f>VLOOKUP($AX39&amp;"_"&amp;$BC$14,データシート1!$A:$BS,MATCH($BC$12&amp;"_"&amp;BP$20,データシート1!$A$1:$BS$1,0),0)</f>
        <v>0</v>
      </c>
      <c r="BQ39" s="40">
        <f>VLOOKUP($AX39&amp;"_"&amp;$BC$14,データシート1!$A:$BS,MATCH($BC$12&amp;"_"&amp;BQ$20,データシート1!$A$1:$BS$1,0),0)</f>
        <v>0</v>
      </c>
      <c r="BR39" s="41">
        <f t="shared" si="3"/>
        <v>23.539211522727413</v>
      </c>
      <c r="BT39" s="134" t="str">
        <f t="shared" si="4"/>
        <v>山添村</v>
      </c>
      <c r="BU39" s="38">
        <f t="shared" si="25"/>
        <v>23.539211522727413</v>
      </c>
      <c r="BV39" s="69">
        <f t="shared" si="16"/>
        <v>0.3009782821324109</v>
      </c>
      <c r="BW39" s="69">
        <f t="shared" si="5"/>
        <v>0.24915220792846185</v>
      </c>
      <c r="BX39" s="69">
        <f t="shared" si="5"/>
        <v>1.1266930695200647E-2</v>
      </c>
      <c r="BY39" s="69">
        <f t="shared" si="5"/>
        <v>4.0559143508748445E-2</v>
      </c>
      <c r="BZ39" s="69">
        <f t="shared" si="5"/>
        <v>8.6886667280015525E-2</v>
      </c>
      <c r="CA39" s="69">
        <f t="shared" si="5"/>
        <v>0.13499343709573755</v>
      </c>
      <c r="CB39" s="69">
        <f t="shared" si="5"/>
        <v>0.47714161349183609</v>
      </c>
      <c r="CC39" s="69">
        <f t="shared" si="5"/>
        <v>0.46868008997725208</v>
      </c>
      <c r="CD39" s="69">
        <f t="shared" si="5"/>
        <v>0.14648770535489156</v>
      </c>
      <c r="CE39" s="69">
        <f t="shared" si="5"/>
        <v>0.32219238462236055</v>
      </c>
      <c r="CF39" s="69">
        <f t="shared" si="5"/>
        <v>8.4615235145840146E-3</v>
      </c>
      <c r="CG39" s="69">
        <f t="shared" si="5"/>
        <v>0</v>
      </c>
      <c r="CH39" s="69">
        <f t="shared" si="5"/>
        <v>0</v>
      </c>
      <c r="CI39" s="135">
        <f t="shared" si="6"/>
        <v>1</v>
      </c>
      <c r="CK39" s="136" t="str">
        <f t="shared" si="7"/>
        <v>山添村</v>
      </c>
      <c r="CL39" s="137">
        <f t="shared" si="17"/>
        <v>7.0847914468619493</v>
      </c>
      <c r="CM39" s="75">
        <f t="shared" si="18"/>
        <v>0</v>
      </c>
      <c r="CN39" s="76">
        <f t="shared" si="19"/>
        <v>5.8648465237826253</v>
      </c>
      <c r="CO39" s="75">
        <f t="shared" si="20"/>
        <v>0</v>
      </c>
      <c r="CP39" s="76">
        <f t="shared" si="8"/>
        <v>0.26521466484623824</v>
      </c>
      <c r="CQ39" s="75">
        <f t="shared" si="21"/>
        <v>0</v>
      </c>
      <c r="CR39" s="76">
        <f t="shared" si="9"/>
        <v>0.9547302582330861</v>
      </c>
      <c r="CS39" s="75">
        <f t="shared" si="22"/>
        <v>0</v>
      </c>
      <c r="CT39" s="76">
        <f t="shared" si="10"/>
        <v>2.0452436396091245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39344</v>
      </c>
      <c r="AY40" s="20" t="str">
        <f>IF(IFERROR(比較地域マスタ!$Z25,"")=0,"",IFERROR(比較地域マスタ!$Z25,""))</f>
        <v>大豊町</v>
      </c>
      <c r="BB40" s="122" t="str">
        <f t="shared" si="0"/>
        <v>39344</v>
      </c>
      <c r="BC40" s="123" t="str">
        <f t="shared" si="0"/>
        <v>大豊町</v>
      </c>
      <c r="BD40" s="40">
        <f t="shared" si="14"/>
        <v>41.985617320173567</v>
      </c>
      <c r="BE40" s="40">
        <f t="shared" si="15"/>
        <v>22.220312747353489</v>
      </c>
      <c r="BF40" s="40">
        <f>VLOOKUP($AX40&amp;"_"&amp;$BC$14,データシート1!$A:$BS,MATCH($BC$12&amp;"_"&amp;BF$20,データシート1!$A$1:$BS$1,0),0)</f>
        <v>14.354404163034699</v>
      </c>
      <c r="BG40" s="40">
        <f>VLOOKUP($AX40&amp;"_"&amp;$BC$14,データシート1!$A:$BS,MATCH($BC$12&amp;"_"&amp;BG$20,データシート1!$A$1:$BS$1,0),0)</f>
        <v>0.72295553936685863</v>
      </c>
      <c r="BH40" s="40">
        <f>VLOOKUP($AX40&amp;"_"&amp;$BC$14,データシート1!$A:$BS,MATCH($BC$12&amp;"_"&amp;BH$20,データシート1!$A$1:$BS$1,0),0)</f>
        <v>7.1429530449519287</v>
      </c>
      <c r="BI40" s="40">
        <f>VLOOKUP($AX40&amp;"_"&amp;$BC$14,データシート1!$A:$BS,MATCH($BC$12&amp;"_"&amp;BI$20,データシート1!$A$1:$BS$1,0),0)</f>
        <v>3.4055778463763713</v>
      </c>
      <c r="BJ40" s="40">
        <f>VLOOKUP($AX40&amp;"_"&amp;$BC$14,データシート1!$A:$BS,MATCH($BC$12&amp;"_"&amp;BJ$20,データシート1!$A$1:$BS$1,0),0)</f>
        <v>6.200100216197729</v>
      </c>
      <c r="BK40" s="40">
        <f t="shared" si="1"/>
        <v>9.8443229783978445</v>
      </c>
      <c r="BL40" s="40">
        <f t="shared" si="2"/>
        <v>9.642786859741431</v>
      </c>
      <c r="BM40" s="40">
        <f>VLOOKUP($AX40&amp;"_"&amp;$BC$14,データシート1!$A:$BS,MATCH($BC$12&amp;"_"&amp;BM$20,データシート1!$A$1:$BS$1,0),0)</f>
        <v>2.772278517492206</v>
      </c>
      <c r="BN40" s="40">
        <f>VLOOKUP($AX40&amp;"_"&amp;$BC$14,データシート1!$A:$BS,MATCH($BC$12&amp;"_"&amp;BN$20,データシート1!$A$1:$BS$1,0),0)</f>
        <v>6.8705083422492246</v>
      </c>
      <c r="BO40" s="40">
        <f>VLOOKUP($AX40&amp;"_"&amp;$BC$14,データシート1!$A:$BS,MATCH($BC$12&amp;"_"&amp;BO$20,データシート1!$A$1:$BS$1,0),0)</f>
        <v>0.20153611865641294</v>
      </c>
      <c r="BP40" s="40">
        <f>VLOOKUP($AX40&amp;"_"&amp;$BC$14,データシート1!$A:$BS,MATCH($BC$12&amp;"_"&amp;BP$20,データシート1!$A$1:$BS$1,0),0)</f>
        <v>0</v>
      </c>
      <c r="BQ40" s="40">
        <f>VLOOKUP($AX40&amp;"_"&amp;$BC$14,データシート1!$A:$BS,MATCH($BC$12&amp;"_"&amp;BQ$20,データシート1!$A$1:$BS$1,0),0)</f>
        <v>0.31530353184814042</v>
      </c>
      <c r="BR40" s="41">
        <f t="shared" si="3"/>
        <v>41.985617320173567</v>
      </c>
      <c r="BT40" s="134" t="str">
        <f t="shared" si="4"/>
        <v>大豊町</v>
      </c>
      <c r="BU40" s="38">
        <f t="shared" si="25"/>
        <v>41.985617320173567</v>
      </c>
      <c r="BV40" s="69">
        <f t="shared" si="16"/>
        <v>0.52923629960960239</v>
      </c>
      <c r="BW40" s="69">
        <f t="shared" si="5"/>
        <v>0.34188860565204998</v>
      </c>
      <c r="BX40" s="69">
        <f t="shared" si="5"/>
        <v>1.7219123726435897E-2</v>
      </c>
      <c r="BY40" s="69">
        <f t="shared" si="5"/>
        <v>0.17012857023111647</v>
      </c>
      <c r="BZ40" s="69">
        <f t="shared" si="5"/>
        <v>8.1112963527632434E-2</v>
      </c>
      <c r="CA40" s="69">
        <f t="shared" si="5"/>
        <v>0.14767200322236676</v>
      </c>
      <c r="CB40" s="69">
        <f t="shared" si="5"/>
        <v>0.23446893500045715</v>
      </c>
      <c r="CC40" s="69">
        <f t="shared" si="5"/>
        <v>0.2296688122079413</v>
      </c>
      <c r="CD40" s="69">
        <f t="shared" si="5"/>
        <v>6.6029242736896962E-2</v>
      </c>
      <c r="CE40" s="69">
        <f t="shared" si="5"/>
        <v>0.16363956947104433</v>
      </c>
      <c r="CF40" s="69">
        <f t="shared" si="5"/>
        <v>4.8001227925158398E-3</v>
      </c>
      <c r="CG40" s="69">
        <f t="shared" si="5"/>
        <v>0</v>
      </c>
      <c r="CH40" s="69">
        <f t="shared" si="5"/>
        <v>7.5097986399414209E-3</v>
      </c>
      <c r="CI40" s="135">
        <f t="shared" si="6"/>
        <v>1</v>
      </c>
      <c r="CK40" s="136" t="str">
        <f t="shared" si="7"/>
        <v>大豊町</v>
      </c>
      <c r="CL40" s="137">
        <f t="shared" si="17"/>
        <v>22.220312747353489</v>
      </c>
      <c r="CM40" s="75">
        <f t="shared" si="18"/>
        <v>9.8513464904345996E-2</v>
      </c>
      <c r="CN40" s="76">
        <f t="shared" si="19"/>
        <v>14.354404163034699</v>
      </c>
      <c r="CO40" s="75">
        <f t="shared" si="20"/>
        <v>0.15249675118087369</v>
      </c>
      <c r="CP40" s="76">
        <f t="shared" si="8"/>
        <v>0.72295553936685863</v>
      </c>
      <c r="CQ40" s="75">
        <f t="shared" si="21"/>
        <v>0</v>
      </c>
      <c r="CR40" s="76">
        <f t="shared" si="9"/>
        <v>7.1429530449519287</v>
      </c>
      <c r="CS40" s="75">
        <f t="shared" si="22"/>
        <v>0</v>
      </c>
      <c r="CT40" s="76">
        <f t="shared" si="10"/>
        <v>3.4055778463763713</v>
      </c>
      <c r="CU40" s="77">
        <f t="shared" si="23"/>
        <v>0</v>
      </c>
      <c r="CV40" s="18"/>
      <c r="CW40" s="1078">
        <f t="shared" si="24"/>
        <v>2.1890000000000001</v>
      </c>
      <c r="CX40" s="1081">
        <f>VLOOKUP($AX40&amp;"_"&amp;$CW$14,データシート1!$A:$BS,MATCH($CW$12&amp;"_"&amp;CX$20,データシート1!$A$1:$BS$1,0),0)</f>
        <v>2.1890000000000001</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2.1890000000000001</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01457</v>
      </c>
      <c r="AY41" s="20" t="str">
        <f>IF(IFERROR(比較地域マスタ!$Z26,"")=0,"",IFERROR(比較地域マスタ!$Z26,""))</f>
        <v>上川町</v>
      </c>
      <c r="BB41" s="122" t="str">
        <f t="shared" si="0"/>
        <v>01457</v>
      </c>
      <c r="BC41" s="123" t="str">
        <f t="shared" si="0"/>
        <v>上川町</v>
      </c>
      <c r="BD41" s="40">
        <f t="shared" si="14"/>
        <v>30.777735280989162</v>
      </c>
      <c r="BE41" s="40">
        <f t="shared" si="15"/>
        <v>7.8982019384874151</v>
      </c>
      <c r="BF41" s="40">
        <f>VLOOKUP($AX41&amp;"_"&amp;$BC$14,データシート1!$A:$BS,MATCH($BC$12&amp;"_"&amp;BF$20,データシート1!$A$1:$BS$1,0),0)</f>
        <v>1.4990838041289181</v>
      </c>
      <c r="BG41" s="40">
        <f>VLOOKUP($AX41&amp;"_"&amp;$BC$14,データシート1!$A:$BS,MATCH($BC$12&amp;"_"&amp;BG$20,データシート1!$A$1:$BS$1,0),0)</f>
        <v>0.47140515243885933</v>
      </c>
      <c r="BH41" s="40">
        <f>VLOOKUP($AX41&amp;"_"&amp;$BC$14,データシート1!$A:$BS,MATCH($BC$12&amp;"_"&amp;BH$20,データシート1!$A$1:$BS$1,0),0)</f>
        <v>5.9277129819196377</v>
      </c>
      <c r="BI41" s="40">
        <f>VLOOKUP($AX41&amp;"_"&amp;$BC$14,データシート1!$A:$BS,MATCH($BC$12&amp;"_"&amp;BI$20,データシート1!$A$1:$BS$1,0),0)</f>
        <v>6.3816815247860887</v>
      </c>
      <c r="BJ41" s="40">
        <f>VLOOKUP($AX41&amp;"_"&amp;$BC$14,データシート1!$A:$BS,MATCH($BC$12&amp;"_"&amp;BJ$20,データシート1!$A$1:$BS$1,0),0)</f>
        <v>8.699700910052977</v>
      </c>
      <c r="BK41" s="40">
        <f t="shared" si="1"/>
        <v>6.4538491223907961</v>
      </c>
      <c r="BL41" s="40">
        <f t="shared" si="2"/>
        <v>6.2534922671554272</v>
      </c>
      <c r="BM41" s="40">
        <f>VLOOKUP($AX41&amp;"_"&amp;$BC$14,データシート1!$A:$BS,MATCH($BC$12&amp;"_"&amp;BM$20,データシート1!$A$1:$BS$1,0),0)</f>
        <v>2.7694796497309819</v>
      </c>
      <c r="BN41" s="40">
        <f>VLOOKUP($AX41&amp;"_"&amp;$BC$14,データシート1!$A:$BS,MATCH($BC$12&amp;"_"&amp;BN$20,データシート1!$A$1:$BS$1,0),0)</f>
        <v>3.4840126174244452</v>
      </c>
      <c r="BO41" s="40">
        <f>VLOOKUP($AX41&amp;"_"&amp;$BC$14,データシート1!$A:$BS,MATCH($BC$12&amp;"_"&amp;BO$20,データシート1!$A$1:$BS$1,0),0)</f>
        <v>0.20035685523536895</v>
      </c>
      <c r="BP41" s="40">
        <f>VLOOKUP($AX41&amp;"_"&amp;$BC$14,データシート1!$A:$BS,MATCH($BC$12&amp;"_"&amp;BP$20,データシート1!$A$1:$BS$1,0),0)</f>
        <v>0</v>
      </c>
      <c r="BQ41" s="40">
        <f>VLOOKUP($AX41&amp;"_"&amp;$BC$14,データシート1!$A:$BS,MATCH($BC$12&amp;"_"&amp;BQ$20,データシート1!$A$1:$BS$1,0),0)</f>
        <v>1.344301785271885</v>
      </c>
      <c r="BR41" s="41">
        <f t="shared" si="3"/>
        <v>30.777735280989162</v>
      </c>
      <c r="BT41" s="134" t="str">
        <f t="shared" si="4"/>
        <v>上川町</v>
      </c>
      <c r="BU41" s="38">
        <f t="shared" si="25"/>
        <v>30.777735280989162</v>
      </c>
      <c r="BV41" s="69">
        <f t="shared" si="16"/>
        <v>0.25662063392188533</v>
      </c>
      <c r="BW41" s="69">
        <f t="shared" si="5"/>
        <v>4.8706761249417675E-2</v>
      </c>
      <c r="BX41" s="69">
        <f t="shared" si="5"/>
        <v>1.5316434043476797E-2</v>
      </c>
      <c r="BY41" s="69">
        <f t="shared" si="5"/>
        <v>0.1925974386289909</v>
      </c>
      <c r="BZ41" s="69">
        <f t="shared" si="5"/>
        <v>0.2073473394492393</v>
      </c>
      <c r="CA41" s="69">
        <f t="shared" si="5"/>
        <v>0.28266215270967715</v>
      </c>
      <c r="CB41" s="69">
        <f t="shared" si="5"/>
        <v>0.20969213827689329</v>
      </c>
      <c r="CC41" s="69">
        <f t="shared" si="5"/>
        <v>0.20318233976812758</v>
      </c>
      <c r="CD41" s="69">
        <f t="shared" si="5"/>
        <v>8.9983217557974074E-2</v>
      </c>
      <c r="CE41" s="69">
        <f t="shared" si="5"/>
        <v>0.1131991222101535</v>
      </c>
      <c r="CF41" s="69">
        <f t="shared" si="5"/>
        <v>6.5097985087657073E-3</v>
      </c>
      <c r="CG41" s="69">
        <f t="shared" si="5"/>
        <v>0</v>
      </c>
      <c r="CH41" s="69">
        <f t="shared" si="5"/>
        <v>4.3677735642304892E-2</v>
      </c>
      <c r="CI41" s="135">
        <f t="shared" si="6"/>
        <v>1</v>
      </c>
      <c r="CK41" s="136" t="str">
        <f t="shared" si="7"/>
        <v>上川町</v>
      </c>
      <c r="CL41" s="137">
        <f t="shared" si="17"/>
        <v>7.8982019384874151</v>
      </c>
      <c r="CM41" s="75">
        <f t="shared" si="18"/>
        <v>0</v>
      </c>
      <c r="CN41" s="76">
        <f t="shared" si="19"/>
        <v>1.4990838041289181</v>
      </c>
      <c r="CO41" s="75">
        <f t="shared" si="20"/>
        <v>0</v>
      </c>
      <c r="CP41" s="76">
        <f t="shared" si="8"/>
        <v>0.47140515243885933</v>
      </c>
      <c r="CQ41" s="75">
        <f t="shared" si="21"/>
        <v>0</v>
      </c>
      <c r="CR41" s="76">
        <f t="shared" si="9"/>
        <v>5.9277129819196377</v>
      </c>
      <c r="CS41" s="75">
        <f t="shared" si="22"/>
        <v>0</v>
      </c>
      <c r="CT41" s="76">
        <f t="shared" si="10"/>
        <v>6.3816815247860887</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01639</v>
      </c>
      <c r="AY42" s="20" t="str">
        <f>IF(IFERROR(比較地域マスタ!$Z27,"")=0,"",IFERROR(比較地域マスタ!$Z27,""))</f>
        <v>更別村</v>
      </c>
      <c r="BB42" s="122" t="str">
        <f t="shared" si="0"/>
        <v>01639</v>
      </c>
      <c r="BC42" s="123" t="str">
        <f t="shared" si="0"/>
        <v>更別村</v>
      </c>
      <c r="BD42" s="40">
        <f t="shared" si="14"/>
        <v>35.822422404443593</v>
      </c>
      <c r="BE42" s="40">
        <f t="shared" si="15"/>
        <v>13.89431959656471</v>
      </c>
      <c r="BF42" s="40">
        <f>VLOOKUP($AX42&amp;"_"&amp;$BC$14,データシート1!$A:$BS,MATCH($BC$12&amp;"_"&amp;BF$20,データシート1!$A$1:$BS$1,0),0)</f>
        <v>6.9604675210446736</v>
      </c>
      <c r="BG42" s="40">
        <f>VLOOKUP($AX42&amp;"_"&amp;$BC$14,データシート1!$A:$BS,MATCH($BC$12&amp;"_"&amp;BG$20,データシート1!$A$1:$BS$1,0),0)</f>
        <v>0.3259097350194583</v>
      </c>
      <c r="BH42" s="40">
        <f>VLOOKUP($AX42&amp;"_"&amp;$BC$14,データシート1!$A:$BS,MATCH($BC$12&amp;"_"&amp;BH$20,データシート1!$A$1:$BS$1,0),0)</f>
        <v>6.6079423405005793</v>
      </c>
      <c r="BI42" s="40">
        <f>VLOOKUP($AX42&amp;"_"&amp;$BC$14,データシート1!$A:$BS,MATCH($BC$12&amp;"_"&amp;BI$20,データシート1!$A$1:$BS$1,0),0)</f>
        <v>4.2529667784063943</v>
      </c>
      <c r="BJ42" s="40">
        <f>VLOOKUP($AX42&amp;"_"&amp;$BC$14,データシート1!$A:$BS,MATCH($BC$12&amp;"_"&amp;BJ$20,データシート1!$A$1:$BS$1,0),0)</f>
        <v>5.9213089484877699</v>
      </c>
      <c r="BK42" s="40">
        <f t="shared" si="1"/>
        <v>11.605180872271031</v>
      </c>
      <c r="BL42" s="40">
        <f t="shared" si="2"/>
        <v>11.419387920285555</v>
      </c>
      <c r="BM42" s="40">
        <f>VLOOKUP($AX42&amp;"_"&amp;$BC$14,データシート1!$A:$BS,MATCH($BC$12&amp;"_"&amp;BM$20,データシート1!$A$1:$BS$1,0),0)</f>
        <v>3.4761937594400001</v>
      </c>
      <c r="BN42" s="40">
        <f>VLOOKUP($AX42&amp;"_"&amp;$BC$14,データシート1!$A:$BS,MATCH($BC$12&amp;"_"&amp;BN$20,データシート1!$A$1:$BS$1,0),0)</f>
        <v>7.9431941608455556</v>
      </c>
      <c r="BO42" s="40">
        <f>VLOOKUP($AX42&amp;"_"&amp;$BC$14,データシート1!$A:$BS,MATCH($BC$12&amp;"_"&amp;BO$20,データシート1!$A$1:$BS$1,0),0)</f>
        <v>0.18579295198547605</v>
      </c>
      <c r="BP42" s="40">
        <f>VLOOKUP($AX42&amp;"_"&amp;$BC$14,データシート1!$A:$BS,MATCH($BC$12&amp;"_"&amp;BP$20,データシート1!$A$1:$BS$1,0),0)</f>
        <v>0</v>
      </c>
      <c r="BQ42" s="40">
        <f>VLOOKUP($AX42&amp;"_"&amp;$BC$14,データシート1!$A:$BS,MATCH($BC$12&amp;"_"&amp;BQ$20,データシート1!$A$1:$BS$1,0),0)</f>
        <v>0.14864620871369449</v>
      </c>
      <c r="BR42" s="41">
        <f t="shared" si="3"/>
        <v>35.822422404443593</v>
      </c>
      <c r="BT42" s="134" t="str">
        <f t="shared" si="4"/>
        <v>更別村</v>
      </c>
      <c r="BU42" s="38">
        <f t="shared" si="25"/>
        <v>35.822422404443593</v>
      </c>
      <c r="BV42" s="69">
        <f t="shared" si="16"/>
        <v>0.38786655574808893</v>
      </c>
      <c r="BW42" s="69">
        <f t="shared" si="5"/>
        <v>0.19430476929950058</v>
      </c>
      <c r="BX42" s="69">
        <f t="shared" si="5"/>
        <v>9.0979256327185405E-3</v>
      </c>
      <c r="BY42" s="69">
        <f t="shared" si="5"/>
        <v>0.18446386081586982</v>
      </c>
      <c r="BZ42" s="69">
        <f t="shared" si="5"/>
        <v>0.11872359524962876</v>
      </c>
      <c r="CA42" s="69">
        <f t="shared" ref="CA42:CH68" si="32">BJ42/$BR42</f>
        <v>0.16529616232076089</v>
      </c>
      <c r="CB42" s="69">
        <f t="shared" si="32"/>
        <v>0.32396415689720265</v>
      </c>
      <c r="CC42" s="69">
        <f t="shared" si="32"/>
        <v>0.31877765806449304</v>
      </c>
      <c r="CD42" s="69">
        <f t="shared" si="32"/>
        <v>9.7039606093439271E-2</v>
      </c>
      <c r="CE42" s="69">
        <f t="shared" si="32"/>
        <v>0.22173805197105381</v>
      </c>
      <c r="CF42" s="69">
        <f t="shared" si="32"/>
        <v>5.1864988327095761E-3</v>
      </c>
      <c r="CG42" s="69">
        <f t="shared" si="32"/>
        <v>0</v>
      </c>
      <c r="CH42" s="69">
        <f t="shared" si="32"/>
        <v>4.1495297843189881E-3</v>
      </c>
      <c r="CI42" s="135">
        <f t="shared" si="6"/>
        <v>1</v>
      </c>
      <c r="CK42" s="136" t="str">
        <f t="shared" si="7"/>
        <v>更別村</v>
      </c>
      <c r="CL42" s="137">
        <f t="shared" si="17"/>
        <v>13.89431959656471</v>
      </c>
      <c r="CM42" s="75">
        <f t="shared" si="18"/>
        <v>0.42189903285723657</v>
      </c>
      <c r="CN42" s="76">
        <f t="shared" si="19"/>
        <v>6.9604675210446736</v>
      </c>
      <c r="CO42" s="75">
        <f t="shared" si="20"/>
        <v>0.84218480759754943</v>
      </c>
      <c r="CP42" s="76">
        <f t="shared" si="8"/>
        <v>0.3259097350194583</v>
      </c>
      <c r="CQ42" s="75">
        <f t="shared" si="21"/>
        <v>0</v>
      </c>
      <c r="CR42" s="76">
        <f t="shared" si="9"/>
        <v>6.6079423405005793</v>
      </c>
      <c r="CS42" s="75">
        <f t="shared" si="22"/>
        <v>0</v>
      </c>
      <c r="CT42" s="76">
        <f t="shared" si="10"/>
        <v>4.2529667784063943</v>
      </c>
      <c r="CU42" s="77">
        <f t="shared" si="23"/>
        <v>0</v>
      </c>
      <c r="CV42" s="18"/>
      <c r="CW42" s="1078">
        <f t="shared" si="24"/>
        <v>5.8620000000000001</v>
      </c>
      <c r="CX42" s="1081">
        <f>VLOOKUP($AX42&amp;"_"&amp;$CW$14,データシート1!$A:$BS,MATCH($CW$12&amp;"_"&amp;CX$20,データシート1!$A$1:$BS$1,0),0)</f>
        <v>5.8620000000000001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5.8620000000000001</v>
      </c>
      <c r="DE42" s="18"/>
      <c r="DF42" s="138">
        <f>VLOOKUP($AX42&amp;"_"&amp;$DF$14,データシート1!$A:$BS,MATCH($DF$12&amp;"_"&amp;DF$20,データシート1!$A$1:$BS$1,0),0)</f>
        <v>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1</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01407</v>
      </c>
      <c r="AY43" s="20" t="str">
        <f>IF(IFERROR(比較地域マスタ!$Z28,"")=0,"",IFERROR(比較地域マスタ!$Z28,""))</f>
        <v>仁木町</v>
      </c>
      <c r="AZ43" s="26"/>
      <c r="BB43" s="122" t="str">
        <f t="shared" si="0"/>
        <v>01407</v>
      </c>
      <c r="BC43" s="123" t="str">
        <f t="shared" si="0"/>
        <v>仁木町</v>
      </c>
      <c r="BD43" s="40">
        <f t="shared" si="14"/>
        <v>53.612647836154068</v>
      </c>
      <c r="BE43" s="40">
        <f t="shared" si="15"/>
        <v>33.84137479168831</v>
      </c>
      <c r="BF43" s="40">
        <f>VLOOKUP($AX43&amp;"_"&amp;$BC$14,データシート1!$A:$BS,MATCH($BC$12&amp;"_"&amp;BF$20,データシート1!$A$1:$BS$1,0),0)</f>
        <v>23.649842062929959</v>
      </c>
      <c r="BG43" s="40">
        <f>VLOOKUP($AX43&amp;"_"&amp;$BC$14,データシート1!$A:$BS,MATCH($BC$12&amp;"_"&amp;BG$20,データシート1!$A$1:$BS$1,0),0)</f>
        <v>0.13385578402584891</v>
      </c>
      <c r="BH43" s="40">
        <f>VLOOKUP($AX43&amp;"_"&amp;$BC$14,データシート1!$A:$BS,MATCH($BC$12&amp;"_"&amp;BH$20,データシート1!$A$1:$BS$1,0),0)</f>
        <v>10.057676944732499</v>
      </c>
      <c r="BI43" s="40">
        <f>VLOOKUP($AX43&amp;"_"&amp;$BC$14,データシート1!$A:$BS,MATCH($BC$12&amp;"_"&amp;BI$20,データシート1!$A$1:$BS$1,0),0)</f>
        <v>4.5296550682922243</v>
      </c>
      <c r="BJ43" s="40">
        <f>VLOOKUP($AX43&amp;"_"&amp;$BC$14,データシート1!$A:$BS,MATCH($BC$12&amp;"_"&amp;BJ$20,データシート1!$A$1:$BS$1,0),0)</f>
        <v>7.5483352811803544</v>
      </c>
      <c r="BK43" s="40">
        <f t="shared" si="1"/>
        <v>7.5515801580740565</v>
      </c>
      <c r="BL43" s="40">
        <f t="shared" si="2"/>
        <v>7.3619545999701872</v>
      </c>
      <c r="BM43" s="40">
        <f>VLOOKUP($AX43&amp;"_"&amp;$BC$14,データシート1!$A:$BS,MATCH($BC$12&amp;"_"&amp;BM$20,データシート1!$A$1:$BS$1,0),0)</f>
        <v>2.4196211795780034</v>
      </c>
      <c r="BN43" s="40">
        <f>VLOOKUP($AX43&amp;"_"&amp;$BC$14,データシート1!$A:$BS,MATCH($BC$12&amp;"_"&amp;BN$20,データシート1!$A$1:$BS$1,0),0)</f>
        <v>4.9423334203921838</v>
      </c>
      <c r="BO43" s="40">
        <f>VLOOKUP($AX43&amp;"_"&amp;$BC$14,データシート1!$A:$BS,MATCH($BC$12&amp;"_"&amp;BO$20,データシート1!$A$1:$BS$1,0),0)</f>
        <v>0.18962555810386891</v>
      </c>
      <c r="BP43" s="40">
        <f>VLOOKUP($AX43&amp;"_"&amp;$BC$14,データシート1!$A:$BS,MATCH($BC$12&amp;"_"&amp;BP$20,データシート1!$A$1:$BS$1,0),0)</f>
        <v>0</v>
      </c>
      <c r="BQ43" s="40">
        <f>VLOOKUP($AX43&amp;"_"&amp;$BC$14,データシート1!$A:$BS,MATCH($BC$12&amp;"_"&amp;BQ$20,データシート1!$A$1:$BS$1,0),0)</f>
        <v>0.14170253691912971</v>
      </c>
      <c r="BR43" s="41">
        <f t="shared" si="3"/>
        <v>53.612647836154068</v>
      </c>
      <c r="BT43" s="134" t="str">
        <f t="shared" si="4"/>
        <v>仁木町</v>
      </c>
      <c r="BU43" s="38">
        <f t="shared" si="25"/>
        <v>53.612647836154068</v>
      </c>
      <c r="BV43" s="69">
        <f t="shared" si="16"/>
        <v>0.63121998553608349</v>
      </c>
      <c r="BW43" s="69">
        <f t="shared" si="16"/>
        <v>0.44112430587659807</v>
      </c>
      <c r="BX43" s="69">
        <f t="shared" si="16"/>
        <v>2.4967202596470586E-3</v>
      </c>
      <c r="BY43" s="69">
        <f t="shared" si="16"/>
        <v>0.18759895939983837</v>
      </c>
      <c r="BZ43" s="69">
        <f t="shared" si="16"/>
        <v>8.4488553561751514E-2</v>
      </c>
      <c r="CA43" s="69">
        <f t="shared" si="32"/>
        <v>0.14079392803446059</v>
      </c>
      <c r="CB43" s="69">
        <f t="shared" si="32"/>
        <v>0.14085445250069509</v>
      </c>
      <c r="CC43" s="69">
        <f t="shared" si="32"/>
        <v>0.13731749684270586</v>
      </c>
      <c r="CD43" s="69">
        <f t="shared" si="32"/>
        <v>4.5131536628681766E-2</v>
      </c>
      <c r="CE43" s="69">
        <f t="shared" si="32"/>
        <v>9.2185960214024087E-2</v>
      </c>
      <c r="CF43" s="69">
        <f t="shared" si="32"/>
        <v>3.5369556579892252E-3</v>
      </c>
      <c r="CG43" s="69">
        <f t="shared" si="32"/>
        <v>0</v>
      </c>
      <c r="CH43" s="69">
        <f t="shared" si="32"/>
        <v>2.6430803670094353E-3</v>
      </c>
      <c r="CI43" s="135">
        <f t="shared" si="6"/>
        <v>1</v>
      </c>
      <c r="CJ43" s="26"/>
      <c r="CK43" s="136" t="str">
        <f t="shared" si="7"/>
        <v>仁木町</v>
      </c>
      <c r="CL43" s="137">
        <f t="shared" si="17"/>
        <v>33.84137479168831</v>
      </c>
      <c r="CM43" s="75">
        <f t="shared" si="18"/>
        <v>0.12017833273720561</v>
      </c>
      <c r="CN43" s="76">
        <f t="shared" si="19"/>
        <v>23.649842062929959</v>
      </c>
      <c r="CO43" s="75">
        <f t="shared" si="20"/>
        <v>0.1719673217765304</v>
      </c>
      <c r="CP43" s="76">
        <f t="shared" si="8"/>
        <v>0.13385578402584891</v>
      </c>
      <c r="CQ43" s="75">
        <f t="shared" si="21"/>
        <v>0</v>
      </c>
      <c r="CR43" s="76">
        <f t="shared" si="9"/>
        <v>10.057676944732499</v>
      </c>
      <c r="CS43" s="75">
        <f t="shared" si="22"/>
        <v>0</v>
      </c>
      <c r="CT43" s="76">
        <f t="shared" si="10"/>
        <v>4.5296550682922243</v>
      </c>
      <c r="CU43" s="77">
        <f t="shared" si="23"/>
        <v>0</v>
      </c>
      <c r="CV43" s="18"/>
      <c r="CW43" s="1078">
        <f t="shared" si="24"/>
        <v>4.0670000000000002</v>
      </c>
      <c r="CX43" s="1081">
        <f>VLOOKUP($AX43&amp;"_"&amp;$CW$14,データシート1!$A:$BS,MATCH($CW$12&amp;"_"&amp;CX$20,データシート1!$A$1:$BS$1,0),0)</f>
        <v>4.0670000000000002</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4.0670000000000002</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1</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19429</v>
      </c>
      <c r="AY44" s="20" t="str">
        <f>IF(IFERROR(比較地域マスタ!$Z29,"")=0,"",IFERROR(比較地域マスタ!$Z29,""))</f>
        <v>鳴沢村</v>
      </c>
      <c r="BB44" s="122" t="str">
        <f t="shared" si="0"/>
        <v>19429</v>
      </c>
      <c r="BC44" s="123" t="str">
        <f t="shared" si="0"/>
        <v>鳴沢村</v>
      </c>
      <c r="BD44" s="40">
        <f t="shared" si="14"/>
        <v>28.962608939561875</v>
      </c>
      <c r="BE44" s="40">
        <f t="shared" si="15"/>
        <v>12.458447325834728</v>
      </c>
      <c r="BF44" s="40">
        <f>VLOOKUP($AX44&amp;"_"&amp;$BC$14,データシート1!$A:$BS,MATCH($BC$12&amp;"_"&amp;BF$20,データシート1!$A$1:$BS$1,0),0)</f>
        <v>11.58269589918233</v>
      </c>
      <c r="BG44" s="40">
        <f>VLOOKUP($AX44&amp;"_"&amp;$BC$14,データシート1!$A:$BS,MATCH($BC$12&amp;"_"&amp;BG$20,データシート1!$A$1:$BS$1,0),0)</f>
        <v>0.24628924687905165</v>
      </c>
      <c r="BH44" s="40">
        <f>VLOOKUP($AX44&amp;"_"&amp;$BC$14,データシート1!$A:$BS,MATCH($BC$12&amp;"_"&amp;BH$20,データシート1!$A$1:$BS$1,0),0)</f>
        <v>0.62946217977334673</v>
      </c>
      <c r="BI44" s="40">
        <f>VLOOKUP($AX44&amp;"_"&amp;$BC$14,データシート1!$A:$BS,MATCH($BC$12&amp;"_"&amp;BI$20,データシート1!$A$1:$BS$1,0),0)</f>
        <v>3.5673748023746059</v>
      </c>
      <c r="BJ44" s="40">
        <f>VLOOKUP($AX44&amp;"_"&amp;$BC$14,データシート1!$A:$BS,MATCH($BC$12&amp;"_"&amp;BJ$20,データシート1!$A$1:$BS$1,0),0)</f>
        <v>3.6721653548715674</v>
      </c>
      <c r="BK44" s="40">
        <f t="shared" si="1"/>
        <v>9.2646214564809757</v>
      </c>
      <c r="BL44" s="40">
        <f t="shared" si="2"/>
        <v>9.0796539888902306</v>
      </c>
      <c r="BM44" s="40">
        <f>VLOOKUP($AX44&amp;"_"&amp;$BC$14,データシート1!$A:$BS,MATCH($BC$12&amp;"_"&amp;BM$20,データシート1!$A$1:$BS$1,0),0)</f>
        <v>3.5965450731726243</v>
      </c>
      <c r="BN44" s="40">
        <f>VLOOKUP($AX44&amp;"_"&amp;$BC$14,データシート1!$A:$BS,MATCH($BC$12&amp;"_"&amp;BN$20,データシート1!$A$1:$BS$1,0),0)</f>
        <v>5.4831089157176063</v>
      </c>
      <c r="BO44" s="40">
        <f>VLOOKUP($AX44&amp;"_"&amp;$BC$14,データシート1!$A:$BS,MATCH($BC$12&amp;"_"&amp;BO$20,データシート1!$A$1:$BS$1,0),0)</f>
        <v>0.18496746759074528</v>
      </c>
      <c r="BP44" s="40">
        <f>VLOOKUP($AX44&amp;"_"&amp;$BC$14,データシート1!$A:$BS,MATCH($BC$12&amp;"_"&amp;BP$20,データシート1!$A$1:$BS$1,0),0)</f>
        <v>0</v>
      </c>
      <c r="BQ44" s="40">
        <f>VLOOKUP($AX44&amp;"_"&amp;$BC$14,データシート1!$A:$BS,MATCH($BC$12&amp;"_"&amp;BQ$20,データシート1!$A$1:$BS$1,0),0)</f>
        <v>0</v>
      </c>
      <c r="BR44" s="41">
        <f t="shared" si="3"/>
        <v>28.962608939561875</v>
      </c>
      <c r="BT44" s="134" t="str">
        <f t="shared" si="4"/>
        <v>鳴沢村</v>
      </c>
      <c r="BU44" s="38">
        <f t="shared" si="25"/>
        <v>28.962608939561875</v>
      </c>
      <c r="BV44" s="69">
        <f t="shared" si="16"/>
        <v>0.43015625256110612</v>
      </c>
      <c r="BW44" s="69">
        <f t="shared" si="16"/>
        <v>0.39991894112000342</v>
      </c>
      <c r="BX44" s="69">
        <f t="shared" si="16"/>
        <v>8.5036968662940259E-3</v>
      </c>
      <c r="BY44" s="69">
        <f t="shared" si="16"/>
        <v>2.1733614574808699E-2</v>
      </c>
      <c r="BZ44" s="69">
        <f t="shared" si="16"/>
        <v>0.12317173531634787</v>
      </c>
      <c r="CA44" s="69">
        <f t="shared" si="32"/>
        <v>0.12678986767160752</v>
      </c>
      <c r="CB44" s="69">
        <f t="shared" si="32"/>
        <v>0.31988214445093854</v>
      </c>
      <c r="CC44" s="69">
        <f t="shared" si="32"/>
        <v>0.31349572159874561</v>
      </c>
      <c r="CD44" s="69">
        <f t="shared" si="32"/>
        <v>0.12417890531470298</v>
      </c>
      <c r="CE44" s="69">
        <f t="shared" si="32"/>
        <v>0.18931681628404262</v>
      </c>
      <c r="CF44" s="69">
        <f t="shared" si="32"/>
        <v>6.3864228521929326E-3</v>
      </c>
      <c r="CG44" s="69">
        <f t="shared" si="32"/>
        <v>0</v>
      </c>
      <c r="CH44" s="69">
        <f t="shared" si="32"/>
        <v>0</v>
      </c>
      <c r="CI44" s="135">
        <f t="shared" si="6"/>
        <v>1</v>
      </c>
      <c r="CK44" s="136" t="str">
        <f t="shared" si="7"/>
        <v>鳴沢村</v>
      </c>
      <c r="CL44" s="137">
        <f t="shared" si="17"/>
        <v>12.458447325834728</v>
      </c>
      <c r="CM44" s="75">
        <f t="shared" si="18"/>
        <v>0.34506707678454335</v>
      </c>
      <c r="CN44" s="76">
        <f t="shared" si="19"/>
        <v>11.58269589918233</v>
      </c>
      <c r="CO44" s="75">
        <f t="shared" si="20"/>
        <v>0.37115711552985559</v>
      </c>
      <c r="CP44" s="76">
        <f t="shared" si="8"/>
        <v>0.24628924687905165</v>
      </c>
      <c r="CQ44" s="75">
        <f t="shared" si="21"/>
        <v>0</v>
      </c>
      <c r="CR44" s="76">
        <f t="shared" si="9"/>
        <v>0.62946217977334673</v>
      </c>
      <c r="CS44" s="75">
        <f t="shared" si="22"/>
        <v>0</v>
      </c>
      <c r="CT44" s="76">
        <f t="shared" si="10"/>
        <v>3.5673748023746059</v>
      </c>
      <c r="CU44" s="77">
        <f t="shared" si="23"/>
        <v>0</v>
      </c>
      <c r="CV44" s="18"/>
      <c r="CW44" s="1078">
        <f t="shared" si="24"/>
        <v>4.2990000000000004</v>
      </c>
      <c r="CX44" s="1081">
        <f>VLOOKUP($AX44&amp;"_"&amp;$CW$14,データシート1!$A:$BS,MATCH($CW$12&amp;"_"&amp;CX$20,データシート1!$A$1:$BS$1,0),0)</f>
        <v>4.2990000000000004</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4.2990000000000004</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10444</v>
      </c>
      <c r="AY45" s="20" t="str">
        <f>IF(IFERROR(比較地域マスタ!$Z30,"")=0,"",IFERROR(比較地域マスタ!$Z30,""))</f>
        <v>川場村</v>
      </c>
      <c r="BB45" s="122" t="str">
        <f t="shared" si="0"/>
        <v>10444</v>
      </c>
      <c r="BC45" s="123" t="str">
        <f t="shared" si="0"/>
        <v>川場村</v>
      </c>
      <c r="BD45" s="40">
        <f t="shared" si="14"/>
        <v>19.899153400585341</v>
      </c>
      <c r="BE45" s="40">
        <f t="shared" si="15"/>
        <v>3.2426770311709028</v>
      </c>
      <c r="BF45" s="40">
        <f>VLOOKUP($AX45&amp;"_"&amp;$BC$14,データシート1!$A:$BS,MATCH($BC$12&amp;"_"&amp;BF$20,データシート1!$A$1:$BS$1,0),0)</f>
        <v>1.117573650520171</v>
      </c>
      <c r="BG45" s="40">
        <f>VLOOKUP($AX45&amp;"_"&amp;$BC$14,データシート1!$A:$BS,MATCH($BC$12&amp;"_"&amp;BG$20,データシート1!$A$1:$BS$1,0),0)</f>
        <v>0.17783016031827176</v>
      </c>
      <c r="BH45" s="40">
        <f>VLOOKUP($AX45&amp;"_"&amp;$BC$14,データシート1!$A:$BS,MATCH($BC$12&amp;"_"&amp;BH$20,データシート1!$A$1:$BS$1,0),0)</f>
        <v>1.9472732203324599</v>
      </c>
      <c r="BI45" s="40">
        <f>VLOOKUP($AX45&amp;"_"&amp;$BC$14,データシート1!$A:$BS,MATCH($BC$12&amp;"_"&amp;BI$20,データシート1!$A$1:$BS$1,0),0)</f>
        <v>4.6691375190212154</v>
      </c>
      <c r="BJ45" s="40">
        <f>VLOOKUP($AX45&amp;"_"&amp;$BC$14,データシート1!$A:$BS,MATCH($BC$12&amp;"_"&amp;BJ$20,データシート1!$A$1:$BS$1,0),0)</f>
        <v>2.9492564935803478</v>
      </c>
      <c r="BK45" s="40">
        <f t="shared" si="1"/>
        <v>8.5358184397704875</v>
      </c>
      <c r="BL45" s="40">
        <f t="shared" si="2"/>
        <v>8.3460159921534611</v>
      </c>
      <c r="BM45" s="40">
        <f>VLOOKUP($AX45&amp;"_"&amp;$BC$14,データシート1!$A:$BS,MATCH($BC$12&amp;"_"&amp;BM$20,データシート1!$A$1:$BS$1,0),0)</f>
        <v>3.2928679210798388</v>
      </c>
      <c r="BN45" s="40">
        <f>VLOOKUP($AX45&amp;"_"&amp;$BC$14,データシート1!$A:$BS,MATCH($BC$12&amp;"_"&amp;BN$20,データシート1!$A$1:$BS$1,0),0)</f>
        <v>5.0531480710736227</v>
      </c>
      <c r="BO45" s="40">
        <f>VLOOKUP($AX45&amp;"_"&amp;$BC$14,データシート1!$A:$BS,MATCH($BC$12&amp;"_"&amp;BO$20,データシート1!$A$1:$BS$1,0),0)</f>
        <v>0.1898024476170255</v>
      </c>
      <c r="BP45" s="40">
        <f>VLOOKUP($AX45&amp;"_"&amp;$BC$14,データシート1!$A:$BS,MATCH($BC$12&amp;"_"&amp;BP$20,データシート1!$A$1:$BS$1,0),0)</f>
        <v>0</v>
      </c>
      <c r="BQ45" s="40">
        <f>VLOOKUP($AX45&amp;"_"&amp;$BC$14,データシート1!$A:$BS,MATCH($BC$12&amp;"_"&amp;BQ$20,データシート1!$A$1:$BS$1,0),0)</f>
        <v>0.50226391704238837</v>
      </c>
      <c r="BR45" s="41">
        <f t="shared" si="3"/>
        <v>19.899153400585341</v>
      </c>
      <c r="BT45" s="134" t="str">
        <f t="shared" si="4"/>
        <v>川場村</v>
      </c>
      <c r="BU45" s="38">
        <f t="shared" si="25"/>
        <v>19.899153400585341</v>
      </c>
      <c r="BV45" s="69">
        <f t="shared" si="16"/>
        <v>0.16295552709672154</v>
      </c>
      <c r="BW45" s="69">
        <f t="shared" si="16"/>
        <v>5.6161869202299687E-2</v>
      </c>
      <c r="BX45" s="69">
        <f t="shared" si="16"/>
        <v>8.9365691463557852E-3</v>
      </c>
      <c r="BY45" s="69">
        <f t="shared" si="16"/>
        <v>9.7857088748066035E-2</v>
      </c>
      <c r="BZ45" s="69">
        <f t="shared" si="16"/>
        <v>0.23464000829723092</v>
      </c>
      <c r="CA45" s="69">
        <f t="shared" si="32"/>
        <v>0.14821014915607386</v>
      </c>
      <c r="CB45" s="69">
        <f t="shared" si="32"/>
        <v>0.42895384883657428</v>
      </c>
      <c r="CC45" s="69">
        <f t="shared" si="32"/>
        <v>0.41941563161717021</v>
      </c>
      <c r="CD45" s="69">
        <f t="shared" si="32"/>
        <v>0.16547778967234747</v>
      </c>
      <c r="CE45" s="69">
        <f t="shared" si="32"/>
        <v>0.25393784194482277</v>
      </c>
      <c r="CF45" s="69">
        <f t="shared" si="32"/>
        <v>9.5382172194040365E-3</v>
      </c>
      <c r="CG45" s="69">
        <f t="shared" si="32"/>
        <v>0</v>
      </c>
      <c r="CH45" s="69">
        <f t="shared" si="32"/>
        <v>2.5240466613399449E-2</v>
      </c>
      <c r="CI45" s="135">
        <f t="shared" si="6"/>
        <v>1</v>
      </c>
      <c r="CK45" s="136" t="str">
        <f t="shared" si="7"/>
        <v>川場村</v>
      </c>
      <c r="CL45" s="137">
        <f t="shared" si="17"/>
        <v>3.2426770311709028</v>
      </c>
      <c r="CM45" s="75">
        <f t="shared" si="18"/>
        <v>0</v>
      </c>
      <c r="CN45" s="76">
        <f t="shared" si="19"/>
        <v>1.117573650520171</v>
      </c>
      <c r="CO45" s="75">
        <f t="shared" si="20"/>
        <v>0</v>
      </c>
      <c r="CP45" s="76">
        <f t="shared" si="8"/>
        <v>0.17783016031827176</v>
      </c>
      <c r="CQ45" s="75">
        <f t="shared" si="21"/>
        <v>0</v>
      </c>
      <c r="CR45" s="76">
        <f t="shared" si="9"/>
        <v>1.9472732203324599</v>
      </c>
      <c r="CS45" s="75">
        <f t="shared" si="22"/>
        <v>0</v>
      </c>
      <c r="CT45" s="76">
        <f t="shared" si="10"/>
        <v>4.6691375190212154</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32441</v>
      </c>
      <c r="AY46" s="20" t="str">
        <f>IF(IFERROR(比較地域マスタ!$Z31,"")=0,"",IFERROR(比較地域マスタ!$Z31,""))</f>
        <v>川本町</v>
      </c>
      <c r="BB46" s="122" t="str">
        <f t="shared" si="0"/>
        <v>32441</v>
      </c>
      <c r="BC46" s="123" t="str">
        <f t="shared" si="0"/>
        <v>川本町</v>
      </c>
      <c r="BD46" s="40">
        <f t="shared" si="14"/>
        <v>27.395022641156466</v>
      </c>
      <c r="BE46" s="40">
        <f t="shared" si="15"/>
        <v>5.9068549191339912</v>
      </c>
      <c r="BF46" s="40">
        <f>VLOOKUP($AX46&amp;"_"&amp;$BC$14,データシート1!$A:$BS,MATCH($BC$12&amp;"_"&amp;BF$20,データシート1!$A$1:$BS$1,0),0)</f>
        <v>1.131074010481089</v>
      </c>
      <c r="BG46" s="40">
        <f>VLOOKUP($AX46&amp;"_"&amp;$BC$14,データシート1!$A:$BS,MATCH($BC$12&amp;"_"&amp;BG$20,データシート1!$A$1:$BS$1,0),0)</f>
        <v>0.54532017116747411</v>
      </c>
      <c r="BH46" s="40">
        <f>VLOOKUP($AX46&amp;"_"&amp;$BC$14,データシート1!$A:$BS,MATCH($BC$12&amp;"_"&amp;BH$20,データシート1!$A$1:$BS$1,0),0)</f>
        <v>4.2304607374854282</v>
      </c>
      <c r="BI46" s="40">
        <f>VLOOKUP($AX46&amp;"_"&amp;$BC$14,データシート1!$A:$BS,MATCH($BC$12&amp;"_"&amp;BI$20,データシート1!$A$1:$BS$1,0),0)</f>
        <v>6.9684227140090451</v>
      </c>
      <c r="BJ46" s="40">
        <f>VLOOKUP($AX46&amp;"_"&amp;$BC$14,データシート1!$A:$BS,MATCH($BC$12&amp;"_"&amp;BJ$20,データシート1!$A$1:$BS$1,0),0)</f>
        <v>6.1275798689227425</v>
      </c>
      <c r="BK46" s="40">
        <f t="shared" si="1"/>
        <v>8.1134362363117187</v>
      </c>
      <c r="BL46" s="40">
        <f t="shared" si="2"/>
        <v>7.9245771994315284</v>
      </c>
      <c r="BM46" s="40">
        <f>VLOOKUP($AX46&amp;"_"&amp;$BC$14,データシート1!$A:$BS,MATCH($BC$12&amp;"_"&amp;BM$20,データシート1!$A$1:$BS$1,0),0)</f>
        <v>2.7694796497309819</v>
      </c>
      <c r="BN46" s="40">
        <f>VLOOKUP($AX46&amp;"_"&amp;$BC$14,データシート1!$A:$BS,MATCH($BC$12&amp;"_"&amp;BN$20,データシート1!$A$1:$BS$1,0),0)</f>
        <v>5.1550975497005469</v>
      </c>
      <c r="BO46" s="40">
        <f>VLOOKUP($AX46&amp;"_"&amp;$BC$14,データシート1!$A:$BS,MATCH($BC$12&amp;"_"&amp;BO$20,データシート1!$A$1:$BS$1,0),0)</f>
        <v>0.18885903688019035</v>
      </c>
      <c r="BP46" s="40">
        <f>VLOOKUP($AX46&amp;"_"&amp;$BC$14,データシート1!$A:$BS,MATCH($BC$12&amp;"_"&amp;BP$20,データシート1!$A$1:$BS$1,0),0)</f>
        <v>0</v>
      </c>
      <c r="BQ46" s="40">
        <f>VLOOKUP($AX46&amp;"_"&amp;$BC$14,データシート1!$A:$BS,MATCH($BC$12&amp;"_"&amp;BQ$20,データシート1!$A$1:$BS$1,0),0)</f>
        <v>0.27872890277896678</v>
      </c>
      <c r="BR46" s="41">
        <f t="shared" si="3"/>
        <v>27.395022641156466</v>
      </c>
      <c r="BT46" s="134" t="str">
        <f t="shared" si="4"/>
        <v>川本町</v>
      </c>
      <c r="BU46" s="38">
        <f t="shared" si="25"/>
        <v>27.395022641156466</v>
      </c>
      <c r="BV46" s="69">
        <f t="shared" si="16"/>
        <v>0.21561781483107534</v>
      </c>
      <c r="BW46" s="69">
        <f t="shared" si="16"/>
        <v>4.1287573487230431E-2</v>
      </c>
      <c r="BX46" s="69">
        <f t="shared" si="16"/>
        <v>1.9905812026897955E-2</v>
      </c>
      <c r="BY46" s="69">
        <f t="shared" si="16"/>
        <v>0.15442442931694697</v>
      </c>
      <c r="BZ46" s="69">
        <f t="shared" si="16"/>
        <v>0.25436820422773254</v>
      </c>
      <c r="CA46" s="69">
        <f t="shared" si="32"/>
        <v>0.22367493355223853</v>
      </c>
      <c r="CB46" s="69">
        <f t="shared" si="32"/>
        <v>0.29616461145473305</v>
      </c>
      <c r="CC46" s="69">
        <f t="shared" si="32"/>
        <v>0.28927069355752855</v>
      </c>
      <c r="CD46" s="69">
        <f t="shared" si="32"/>
        <v>0.10109426394743326</v>
      </c>
      <c r="CE46" s="69">
        <f t="shared" si="32"/>
        <v>0.18817642961009531</v>
      </c>
      <c r="CF46" s="69">
        <f t="shared" si="32"/>
        <v>6.8939178972044742E-3</v>
      </c>
      <c r="CG46" s="69">
        <f t="shared" si="32"/>
        <v>0</v>
      </c>
      <c r="CH46" s="69">
        <f t="shared" si="32"/>
        <v>1.0174435934220509E-2</v>
      </c>
      <c r="CI46" s="135">
        <f t="shared" si="6"/>
        <v>1</v>
      </c>
      <c r="CK46" s="136" t="str">
        <f t="shared" si="7"/>
        <v>川本町</v>
      </c>
      <c r="CL46" s="137">
        <f t="shared" si="17"/>
        <v>5.9068549191339912</v>
      </c>
      <c r="CM46" s="75">
        <f t="shared" si="18"/>
        <v>0</v>
      </c>
      <c r="CN46" s="76">
        <f t="shared" si="19"/>
        <v>1.131074010481089</v>
      </c>
      <c r="CO46" s="75">
        <f t="shared" si="20"/>
        <v>0</v>
      </c>
      <c r="CP46" s="76">
        <f t="shared" si="8"/>
        <v>0.54532017116747411</v>
      </c>
      <c r="CQ46" s="75">
        <f t="shared" si="21"/>
        <v>0</v>
      </c>
      <c r="CR46" s="76">
        <f t="shared" si="9"/>
        <v>4.2304607374854282</v>
      </c>
      <c r="CS46" s="75">
        <f t="shared" si="22"/>
        <v>0</v>
      </c>
      <c r="CT46" s="76">
        <f t="shared" si="10"/>
        <v>6.9684227140090451</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07422</v>
      </c>
      <c r="AY47" s="20" t="str">
        <f>IF(IFERROR(比較地域マスタ!$Z32,"")=0,"",IFERROR(比較地域マスタ!$Z32,""))</f>
        <v>湯川村</v>
      </c>
      <c r="BB47" s="122" t="str">
        <f t="shared" si="0"/>
        <v>07422</v>
      </c>
      <c r="BC47" s="123" t="str">
        <f t="shared" si="0"/>
        <v>湯川村</v>
      </c>
      <c r="BD47" s="40">
        <f t="shared" si="14"/>
        <v>19.373871397756265</v>
      </c>
      <c r="BE47" s="40">
        <f t="shared" si="15"/>
        <v>6.2403146279465709</v>
      </c>
      <c r="BF47" s="40">
        <f>VLOOKUP($AX47&amp;"_"&amp;$BC$14,データシート1!$A:$BS,MATCH($BC$12&amp;"_"&amp;BF$20,データシート1!$A$1:$BS$1,0),0)</f>
        <v>5.0213598920202829</v>
      </c>
      <c r="BG47" s="40">
        <f>VLOOKUP($AX47&amp;"_"&amp;$BC$14,データシート1!$A:$BS,MATCH($BC$12&amp;"_"&amp;BG$20,データシート1!$A$1:$BS$1,0),0)</f>
        <v>0.10721912855168021</v>
      </c>
      <c r="BH47" s="40">
        <f>VLOOKUP($AX47&amp;"_"&amp;$BC$14,データシート1!$A:$BS,MATCH($BC$12&amp;"_"&amp;BH$20,データシート1!$A$1:$BS$1,0),0)</f>
        <v>1.1117356073746081</v>
      </c>
      <c r="BI47" s="40">
        <f>VLOOKUP($AX47&amp;"_"&amp;$BC$14,データシート1!$A:$BS,MATCH($BC$12&amp;"_"&amp;BI$20,データシート1!$A$1:$BS$1,0),0)</f>
        <v>2.381537677665047</v>
      </c>
      <c r="BJ47" s="40">
        <f>VLOOKUP($AX47&amp;"_"&amp;$BC$14,データシート1!$A:$BS,MATCH($BC$12&amp;"_"&amp;BJ$20,データシート1!$A$1:$BS$1,0),0)</f>
        <v>3.5102440476050205</v>
      </c>
      <c r="BK47" s="40">
        <f t="shared" si="1"/>
        <v>6.8934162537839603</v>
      </c>
      <c r="BL47" s="40">
        <f t="shared" si="2"/>
        <v>6.7046161800748223</v>
      </c>
      <c r="BM47" s="40">
        <f>VLOOKUP($AX47&amp;"_"&amp;$BC$14,データシート1!$A:$BS,MATCH($BC$12&amp;"_"&amp;BM$20,データシート1!$A$1:$BS$1,0),0)</f>
        <v>3.0521652936145891</v>
      </c>
      <c r="BN47" s="40">
        <f>VLOOKUP($AX47&amp;"_"&amp;$BC$14,データシート1!$A:$BS,MATCH($BC$12&amp;"_"&amp;BN$20,データシート1!$A$1:$BS$1,0),0)</f>
        <v>3.6524508864602327</v>
      </c>
      <c r="BO47" s="40">
        <f>VLOOKUP($AX47&amp;"_"&amp;$BC$14,データシート1!$A:$BS,MATCH($BC$12&amp;"_"&amp;BO$20,データシート1!$A$1:$BS$1,0),0)</f>
        <v>0.18880007370913815</v>
      </c>
      <c r="BP47" s="40">
        <f>VLOOKUP($AX47&amp;"_"&amp;$BC$14,データシート1!$A:$BS,MATCH($BC$12&amp;"_"&amp;BP$20,データシート1!$A$1:$BS$1,0),0)</f>
        <v>0</v>
      </c>
      <c r="BQ47" s="40">
        <f>VLOOKUP($AX47&amp;"_"&amp;$BC$14,データシート1!$A:$BS,MATCH($BC$12&amp;"_"&amp;BQ$20,データシート1!$A$1:$BS$1,0),0)</f>
        <v>0.34835879075566339</v>
      </c>
      <c r="BR47" s="41">
        <f t="shared" si="3"/>
        <v>19.373871397756265</v>
      </c>
      <c r="BT47" s="134" t="str">
        <f t="shared" si="4"/>
        <v>湯川村</v>
      </c>
      <c r="BU47" s="38">
        <f t="shared" si="25"/>
        <v>19.373871397756265</v>
      </c>
      <c r="BV47" s="69">
        <f t="shared" si="16"/>
        <v>0.32209951742888504</v>
      </c>
      <c r="BW47" s="69">
        <f t="shared" si="16"/>
        <v>0.25918205963738455</v>
      </c>
      <c r="BX47" s="69">
        <f t="shared" si="16"/>
        <v>5.5342128762193351E-3</v>
      </c>
      <c r="BY47" s="69">
        <f t="shared" si="16"/>
        <v>5.7383244915281149E-2</v>
      </c>
      <c r="BZ47" s="69">
        <f t="shared" si="16"/>
        <v>0.122925234134715</v>
      </c>
      <c r="CA47" s="69">
        <f t="shared" si="32"/>
        <v>0.1811844404010832</v>
      </c>
      <c r="CB47" s="69">
        <f t="shared" si="32"/>
        <v>0.35580995208744409</v>
      </c>
      <c r="CC47" s="69">
        <f t="shared" si="32"/>
        <v>0.34606486449844509</v>
      </c>
      <c r="CD47" s="69">
        <f t="shared" si="32"/>
        <v>0.15754028871937634</v>
      </c>
      <c r="CE47" s="69">
        <f t="shared" si="32"/>
        <v>0.1885245757790687</v>
      </c>
      <c r="CF47" s="69">
        <f t="shared" si="32"/>
        <v>9.7450875889990452E-3</v>
      </c>
      <c r="CG47" s="69">
        <f t="shared" si="32"/>
        <v>0</v>
      </c>
      <c r="CH47" s="69">
        <f t="shared" si="32"/>
        <v>1.7980855947872538E-2</v>
      </c>
      <c r="CI47" s="135">
        <f t="shared" si="6"/>
        <v>1</v>
      </c>
      <c r="CK47" s="136" t="str">
        <f t="shared" si="7"/>
        <v>湯川村</v>
      </c>
      <c r="CL47" s="137">
        <f t="shared" si="17"/>
        <v>6.2403146279465709</v>
      </c>
      <c r="CM47" s="75">
        <f t="shared" si="18"/>
        <v>0.96068874046062425</v>
      </c>
      <c r="CN47" s="76">
        <f t="shared" si="19"/>
        <v>5.0213598920202829</v>
      </c>
      <c r="CO47" s="75">
        <f t="shared" si="20"/>
        <v>1</v>
      </c>
      <c r="CP47" s="76">
        <f t="shared" si="8"/>
        <v>0.10721912855168021</v>
      </c>
      <c r="CQ47" s="75">
        <f t="shared" si="21"/>
        <v>0</v>
      </c>
      <c r="CR47" s="76">
        <f t="shared" si="9"/>
        <v>1.1117356073746081</v>
      </c>
      <c r="CS47" s="75">
        <f t="shared" si="22"/>
        <v>0</v>
      </c>
      <c r="CT47" s="76">
        <f t="shared" si="10"/>
        <v>2.381537677665047</v>
      </c>
      <c r="CU47" s="77">
        <f t="shared" si="23"/>
        <v>0</v>
      </c>
      <c r="CV47" s="18"/>
      <c r="CW47" s="1078">
        <f t="shared" si="24"/>
        <v>5.9950000000000001</v>
      </c>
      <c r="CX47" s="1081">
        <f>VLOOKUP($AX47&amp;"_"&amp;$CW$14,データシート1!$A:$BS,MATCH($CW$12&amp;"_"&amp;CX$20,データシート1!$A$1:$BS$1,0),0)</f>
        <v>5.9950000000000001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5.9950000000000001</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35502</v>
      </c>
      <c r="AY48" s="20" t="str">
        <f>IF(IFERROR(比較地域マスタ!$Z33,"")=0,"",IFERROR(比較地域マスタ!$Z33,""))</f>
        <v>阿武町</v>
      </c>
      <c r="BB48" s="122" t="str">
        <f t="shared" si="0"/>
        <v>35502</v>
      </c>
      <c r="BC48" s="123" t="str">
        <f t="shared" si="0"/>
        <v>阿武町</v>
      </c>
      <c r="BD48" s="40">
        <f t="shared" si="14"/>
        <v>24.22780983356391</v>
      </c>
      <c r="BE48" s="40">
        <f t="shared" si="15"/>
        <v>10.085069065832295</v>
      </c>
      <c r="BF48" s="40">
        <f>VLOOKUP($AX48&amp;"_"&amp;$BC$14,データシート1!$A:$BS,MATCH($BC$12&amp;"_"&amp;BF$20,データシート1!$A$1:$BS$1,0),0)</f>
        <v>0</v>
      </c>
      <c r="BG48" s="40">
        <f>VLOOKUP($AX48&amp;"_"&amp;$BC$14,データシート1!$A:$BS,MATCH($BC$12&amp;"_"&amp;BG$20,データシート1!$A$1:$BS$1,0),0)</f>
        <v>0.14975943630851918</v>
      </c>
      <c r="BH48" s="40">
        <f>VLOOKUP($AX48&amp;"_"&amp;$BC$14,データシート1!$A:$BS,MATCH($BC$12&amp;"_"&amp;BH$20,データシート1!$A$1:$BS$1,0),0)</f>
        <v>9.9353096295237755</v>
      </c>
      <c r="BI48" s="40">
        <f>VLOOKUP($AX48&amp;"_"&amp;$BC$14,データシート1!$A:$BS,MATCH($BC$12&amp;"_"&amp;BI$20,データシート1!$A$1:$BS$1,0),0)</f>
        <v>2.4178055968449366</v>
      </c>
      <c r="BJ48" s="40">
        <f>VLOOKUP($AX48&amp;"_"&amp;$BC$14,データシート1!$A:$BS,MATCH($BC$12&amp;"_"&amp;BJ$20,データシート1!$A$1:$BS$1,0),0)</f>
        <v>5.034755747471797</v>
      </c>
      <c r="BK48" s="40">
        <f t="shared" si="1"/>
        <v>5.8116510451445773</v>
      </c>
      <c r="BL48" s="40">
        <f t="shared" si="2"/>
        <v>5.6239123085143783</v>
      </c>
      <c r="BM48" s="40">
        <f>VLOOKUP($AX48&amp;"_"&amp;$BC$14,データシート1!$A:$BS,MATCH($BC$12&amp;"_"&amp;BM$20,データシート1!$A$1:$BS$1,0),0)</f>
        <v>2.4280177828616747</v>
      </c>
      <c r="BN48" s="40">
        <f>VLOOKUP($AX48&amp;"_"&amp;$BC$14,データシート1!$A:$BS,MATCH($BC$12&amp;"_"&amp;BN$20,データシート1!$A$1:$BS$1,0),0)</f>
        <v>3.1958945256527036</v>
      </c>
      <c r="BO48" s="40">
        <f>VLOOKUP($AX48&amp;"_"&amp;$BC$14,データシート1!$A:$BS,MATCH($BC$12&amp;"_"&amp;BO$20,データシート1!$A$1:$BS$1,0),0)</f>
        <v>0.18773873663019858</v>
      </c>
      <c r="BP48" s="40">
        <f>VLOOKUP($AX48&amp;"_"&amp;$BC$14,データシート1!$A:$BS,MATCH($BC$12&amp;"_"&amp;BP$20,データシート1!$A$1:$BS$1,0),0)</f>
        <v>0</v>
      </c>
      <c r="BQ48" s="40">
        <f>VLOOKUP($AX48&amp;"_"&amp;$BC$14,データシート1!$A:$BS,MATCH($BC$12&amp;"_"&amp;BQ$20,データシート1!$A$1:$BS$1,0),0)</f>
        <v>0.87852837827030195</v>
      </c>
      <c r="BR48" s="41">
        <f t="shared" si="3"/>
        <v>24.22780983356391</v>
      </c>
      <c r="BT48" s="134" t="str">
        <f t="shared" si="4"/>
        <v>阿武町</v>
      </c>
      <c r="BU48" s="38">
        <f t="shared" si="25"/>
        <v>24.22780983356391</v>
      </c>
      <c r="BV48" s="69">
        <f t="shared" si="16"/>
        <v>0.41626003898466218</v>
      </c>
      <c r="BW48" s="69">
        <f t="shared" si="16"/>
        <v>0</v>
      </c>
      <c r="BX48" s="69">
        <f t="shared" si="16"/>
        <v>6.1813031114785486E-3</v>
      </c>
      <c r="BY48" s="69">
        <f t="shared" si="16"/>
        <v>0.41007873587318361</v>
      </c>
      <c r="BZ48" s="69">
        <f t="shared" si="16"/>
        <v>9.9794641507192208E-2</v>
      </c>
      <c r="CA48" s="69">
        <f t="shared" si="32"/>
        <v>0.20780895103844327</v>
      </c>
      <c r="CB48" s="69">
        <f t="shared" si="32"/>
        <v>0.23987521303281104</v>
      </c>
      <c r="CC48" s="69">
        <f t="shared" si="32"/>
        <v>0.23212631876956999</v>
      </c>
      <c r="CD48" s="69">
        <f t="shared" si="32"/>
        <v>0.1002161482833677</v>
      </c>
      <c r="CE48" s="69">
        <f t="shared" si="32"/>
        <v>0.13191017048620229</v>
      </c>
      <c r="CF48" s="69">
        <f t="shared" si="32"/>
        <v>7.748894263241054E-3</v>
      </c>
      <c r="CG48" s="69">
        <f t="shared" si="32"/>
        <v>0</v>
      </c>
      <c r="CH48" s="69">
        <f t="shared" si="32"/>
        <v>3.6261155436891193E-2</v>
      </c>
      <c r="CI48" s="135">
        <f t="shared" si="6"/>
        <v>1</v>
      </c>
      <c r="CK48" s="136" t="str">
        <f t="shared" si="7"/>
        <v>阿武町</v>
      </c>
      <c r="CL48" s="137">
        <f t="shared" si="17"/>
        <v>10.085069065832295</v>
      </c>
      <c r="CM48" s="75">
        <f t="shared" si="18"/>
        <v>0</v>
      </c>
      <c r="CN48" s="76">
        <f t="shared" si="19"/>
        <v>0</v>
      </c>
      <c r="CO48" s="75">
        <f t="shared" si="20"/>
        <v>0</v>
      </c>
      <c r="CP48" s="76">
        <f t="shared" si="8"/>
        <v>0.14975943630851918</v>
      </c>
      <c r="CQ48" s="75">
        <f t="shared" si="21"/>
        <v>0</v>
      </c>
      <c r="CR48" s="76">
        <f t="shared" si="9"/>
        <v>9.9353096295237755</v>
      </c>
      <c r="CS48" s="75">
        <f t="shared" si="22"/>
        <v>0</v>
      </c>
      <c r="CT48" s="76">
        <f t="shared" si="10"/>
        <v>2.4178055968449366</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03484</v>
      </c>
      <c r="AY49" s="20" t="str">
        <f>IF(IFERROR(比較地域マスタ!$Z34,"")=0,"",IFERROR(比較地域マスタ!$Z34,""))</f>
        <v>田野畑村</v>
      </c>
      <c r="BB49" s="122" t="str">
        <f t="shared" si="0"/>
        <v>03484</v>
      </c>
      <c r="BC49" s="123" t="str">
        <f t="shared" si="0"/>
        <v>田野畑村</v>
      </c>
      <c r="BD49" s="40">
        <f t="shared" si="14"/>
        <v>25.86471992392913</v>
      </c>
      <c r="BE49" s="40">
        <f t="shared" si="15"/>
        <v>7.5061822668512193</v>
      </c>
      <c r="BF49" s="40">
        <f>VLOOKUP($AX49&amp;"_"&amp;$BC$14,データシート1!$A:$BS,MATCH($BC$12&amp;"_"&amp;BF$20,データシート1!$A$1:$BS$1,0),0)</f>
        <v>2.6790203219500932</v>
      </c>
      <c r="BG49" s="40">
        <f>VLOOKUP($AX49&amp;"_"&amp;$BC$14,データシート1!$A:$BS,MATCH($BC$12&amp;"_"&amp;BG$20,データシート1!$A$1:$BS$1,0),0)</f>
        <v>0.71102947420986817</v>
      </c>
      <c r="BH49" s="40">
        <f>VLOOKUP($AX49&amp;"_"&amp;$BC$14,データシート1!$A:$BS,MATCH($BC$12&amp;"_"&amp;BH$20,データシート1!$A$1:$BS$1,0),0)</f>
        <v>4.1161324706912579</v>
      </c>
      <c r="BI49" s="40">
        <f>VLOOKUP($AX49&amp;"_"&amp;$BC$14,データシート1!$A:$BS,MATCH($BC$12&amp;"_"&amp;BI$20,データシート1!$A$1:$BS$1,0),0)</f>
        <v>2.5492483888405717</v>
      </c>
      <c r="BJ49" s="40">
        <f>VLOOKUP($AX49&amp;"_"&amp;$BC$14,データシート1!$A:$BS,MATCH($BC$12&amp;"_"&amp;BJ$20,データシート1!$A$1:$BS$1,0),0)</f>
        <v>5.3004929643656888</v>
      </c>
      <c r="BK49" s="40">
        <f t="shared" si="1"/>
        <v>9.2459298195854238</v>
      </c>
      <c r="BL49" s="40">
        <f t="shared" si="2"/>
        <v>9.0576604144157553</v>
      </c>
      <c r="BM49" s="40">
        <f>VLOOKUP($AX49&amp;"_"&amp;$BC$14,データシート1!$A:$BS,MATCH($BC$12&amp;"_"&amp;BM$20,データシート1!$A$1:$BS$1,0),0)</f>
        <v>2.8786354924187116</v>
      </c>
      <c r="BN49" s="40">
        <f>VLOOKUP($AX49&amp;"_"&amp;$BC$14,データシート1!$A:$BS,MATCH($BC$12&amp;"_"&amp;BN$20,データシート1!$A$1:$BS$1,0),0)</f>
        <v>6.1790249219970441</v>
      </c>
      <c r="BO49" s="40">
        <f>VLOOKUP($AX49&amp;"_"&amp;$BC$14,データシート1!$A:$BS,MATCH($BC$12&amp;"_"&amp;BO$20,データシート1!$A$1:$BS$1,0),0)</f>
        <v>0.18826940516966836</v>
      </c>
      <c r="BP49" s="40">
        <f>VLOOKUP($AX49&amp;"_"&amp;$BC$14,データシート1!$A:$BS,MATCH($BC$12&amp;"_"&amp;BP$20,データシート1!$A$1:$BS$1,0),0)</f>
        <v>0</v>
      </c>
      <c r="BQ49" s="40">
        <f>VLOOKUP($AX49&amp;"_"&amp;$BC$14,データシート1!$A:$BS,MATCH($BC$12&amp;"_"&amp;BQ$20,データシート1!$A$1:$BS$1,0),0)</f>
        <v>1.2628664842862269</v>
      </c>
      <c r="BR49" s="41">
        <f t="shared" si="3"/>
        <v>25.86471992392913</v>
      </c>
      <c r="BT49" s="134" t="str">
        <f t="shared" si="4"/>
        <v>田野畑村</v>
      </c>
      <c r="BU49" s="38">
        <f t="shared" si="25"/>
        <v>25.86471992392913</v>
      </c>
      <c r="BV49" s="69">
        <f t="shared" si="16"/>
        <v>0.29020930011721346</v>
      </c>
      <c r="BW49" s="69">
        <f t="shared" si="16"/>
        <v>0.10357816863392971</v>
      </c>
      <c r="BX49" s="69">
        <f t="shared" si="16"/>
        <v>2.7490321809054221E-2</v>
      </c>
      <c r="BY49" s="69">
        <f t="shared" si="16"/>
        <v>0.15914080967422953</v>
      </c>
      <c r="BZ49" s="69">
        <f t="shared" si="16"/>
        <v>9.8560834849098708E-2</v>
      </c>
      <c r="CA49" s="69">
        <f t="shared" si="32"/>
        <v>0.2049313883914072</v>
      </c>
      <c r="CB49" s="69">
        <f t="shared" si="32"/>
        <v>0.35747264407960649</v>
      </c>
      <c r="CC49" s="69">
        <f t="shared" si="32"/>
        <v>0.35019363987142682</v>
      </c>
      <c r="CD49" s="69">
        <f t="shared" si="32"/>
        <v>0.11129583080292701</v>
      </c>
      <c r="CE49" s="69">
        <f t="shared" si="32"/>
        <v>0.23889780906849981</v>
      </c>
      <c r="CF49" s="69">
        <f t="shared" si="32"/>
        <v>7.279004208179657E-3</v>
      </c>
      <c r="CG49" s="69">
        <f t="shared" si="32"/>
        <v>0</v>
      </c>
      <c r="CH49" s="69">
        <f t="shared" si="32"/>
        <v>4.8825832562674198E-2</v>
      </c>
      <c r="CI49" s="135">
        <f t="shared" si="6"/>
        <v>1</v>
      </c>
      <c r="CK49" s="136" t="str">
        <f t="shared" si="7"/>
        <v>田野畑村</v>
      </c>
      <c r="CL49" s="137">
        <f t="shared" si="17"/>
        <v>7.5061822668512193</v>
      </c>
      <c r="CM49" s="75">
        <f t="shared" si="18"/>
        <v>0</v>
      </c>
      <c r="CN49" s="76">
        <f t="shared" si="19"/>
        <v>2.6790203219500932</v>
      </c>
      <c r="CO49" s="75">
        <f t="shared" si="20"/>
        <v>0</v>
      </c>
      <c r="CP49" s="76">
        <f t="shared" si="8"/>
        <v>0.71102947420986817</v>
      </c>
      <c r="CQ49" s="75">
        <f t="shared" si="21"/>
        <v>0</v>
      </c>
      <c r="CR49" s="76">
        <f t="shared" si="9"/>
        <v>4.1161324706912579</v>
      </c>
      <c r="CS49" s="75">
        <f t="shared" si="22"/>
        <v>0</v>
      </c>
      <c r="CT49" s="76">
        <f t="shared" si="10"/>
        <v>2.5492483888405717</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下條村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長野県</v>
      </c>
      <c r="AY4" s="261" t="str">
        <f>年度マスタ!$J4</f>
        <v>下條村</v>
      </c>
      <c r="AZ4" s="261" t="str">
        <f>年度マスタ!$K4</f>
        <v>20411</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01561</v>
      </c>
      <c r="AY13" s="20" t="str">
        <f>IF(IFERROR(比較地域マスタ!$Z6,"")=0,"",IFERROR(比較地域マスタ!$Z6,""))</f>
        <v>興部町</v>
      </c>
      <c r="BC13" s="960" t="str">
        <f t="shared" ref="BC13:BC59" si="0">AX13</f>
        <v>01561</v>
      </c>
      <c r="BD13" s="123" t="str">
        <f>AY13</f>
        <v>興部町</v>
      </c>
      <c r="BE13" s="40">
        <f>VLOOKUP($BC13&amp;"_"&amp;$AZ$7,データシート1!$A:$BS,MATCH("cb_"&amp;BE$12,データシート1!$A$1:$BS$1,0),0)</f>
        <v>184.113</v>
      </c>
      <c r="BF13" s="40">
        <f>VLOOKUP($BC13&amp;"_"&amp;$AZ$7,データシート1!$A:$BS,MATCH("cb_"&amp;BF$12,データシート1!$A$1:$BS$1,0),0)</f>
        <v>1224.81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510.59299999999996</v>
      </c>
      <c r="BK13" s="40">
        <f>SUM(BE13:BJ13)</f>
        <v>1919.5160000000001</v>
      </c>
      <c r="BL13" s="42"/>
      <c r="BM13" s="960" t="str">
        <f>AX13</f>
        <v>01561</v>
      </c>
      <c r="BN13" s="123" t="str">
        <f>AY13</f>
        <v>興部町</v>
      </c>
      <c r="BO13" s="40">
        <f>BE13*VLOOKUP(BO$12,別紙!$B$4:$E$10,MATCH("設備利用率",別紙!$B$4:$E$4,0),0)/100*8760/10^3</f>
        <v>220.95769355999997</v>
      </c>
      <c r="BP13" s="40">
        <f>BF13*VLOOKUP(BP$12,別紙!$B$4:$E$10,MATCH("設備利用率",別紙!$B$4:$E$4,0),0)/100*8760/10^3</f>
        <v>1620.1296755999999</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3578.2357439999996</v>
      </c>
      <c r="BU13" s="40">
        <f>SUM(BO13:BT13)</f>
        <v>5419.3231131599996</v>
      </c>
      <c r="BV13" s="42"/>
      <c r="BW13" s="38" t="str">
        <f>AX13</f>
        <v>01561</v>
      </c>
      <c r="BX13" s="38" t="str">
        <f>AY13</f>
        <v>興部町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24108.152025803356</v>
      </c>
      <c r="BZ13" s="42"/>
      <c r="CA13" s="38" t="str">
        <f>AX13</f>
        <v>01561</v>
      </c>
      <c r="CB13" s="38" t="str">
        <f>AY13</f>
        <v>興部町</v>
      </c>
      <c r="CC13" s="260">
        <f>BO13/$BY13</f>
        <v>9.1652687988488402E-3</v>
      </c>
      <c r="CD13" s="260">
        <f t="shared" ref="CD13:CH28" si="1">BP13/$BY13</f>
        <v>6.720256591488008E-2</v>
      </c>
      <c r="CE13" s="260">
        <f t="shared" si="1"/>
        <v>0</v>
      </c>
      <c r="CF13" s="260">
        <f t="shared" si="1"/>
        <v>0</v>
      </c>
      <c r="CG13" s="260">
        <f t="shared" si="1"/>
        <v>0</v>
      </c>
      <c r="CH13" s="260">
        <f t="shared" si="1"/>
        <v>0.1484243064408319</v>
      </c>
      <c r="CI13" s="260">
        <f>BU13/BY13</f>
        <v>0.22479214115456084</v>
      </c>
      <c r="CK13" s="20" t="str">
        <f>AX13</f>
        <v>01561</v>
      </c>
      <c r="CL13" s="20" t="str">
        <f>AY13</f>
        <v>興部町</v>
      </c>
      <c r="CM13" s="20">
        <f>VLOOKUP($CK13&amp;"_"&amp;$AZ$7,データシート1!$A:$BS,MATCH("ca_太陽光発電（10kW未満）",データシート1!$A$1:$BS$1,0),0)</f>
        <v>28</v>
      </c>
      <c r="CN13" s="20">
        <f>VLOOKUP($CK13&amp;"_"&amp;$AZ$5,データシート1!$A:$BS,MATCH("ab_家庭",データシート1!$A$1:$BS$1,0),0)</f>
        <v>1801</v>
      </c>
      <c r="CO13" s="260">
        <f>CM13/CN13</f>
        <v>1.5546918378678512E-2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45442</v>
      </c>
      <c r="AY14" s="20" t="str">
        <f>IF(IFERROR(比較地域マスタ!$Z7,"")=0,"",IFERROR(比較地域マスタ!$Z7,""))</f>
        <v>日之影町</v>
      </c>
      <c r="BC14" s="960" t="str">
        <f t="shared" si="0"/>
        <v>45442</v>
      </c>
      <c r="BD14" s="123" t="str">
        <f t="shared" ref="BD14:BD60" si="2">AY14</f>
        <v>日之影町</v>
      </c>
      <c r="BE14" s="40">
        <f>VLOOKUP($BC14&amp;"_"&amp;$AZ$7,データシート1!$A:$BS,MATCH("cb_"&amp;BE$12,データシート1!$A$1:$BS$1,0),0)</f>
        <v>1234.288</v>
      </c>
      <c r="BF14" s="40">
        <f>VLOOKUP($BC14&amp;"_"&amp;$AZ$7,データシート1!$A:$BS,MATCH("cb_"&amp;BF$12,データシート1!$A$1:$BS$1,0),0)</f>
        <v>514.70000000000005</v>
      </c>
      <c r="BG14" s="40">
        <f>VLOOKUP($BC14&amp;"_"&amp;$AZ$7,データシート1!$A:$BS,MATCH("cb_"&amp;BG$12,データシート1!$A$1:$BS$1,0),0)</f>
        <v>0</v>
      </c>
      <c r="BH14" s="40">
        <f>VLOOKUP($BC14&amp;"_"&amp;$AZ$7,データシート1!$A:$BS,MATCH("cb_"&amp;BH$12,データシート1!$A$1:$BS$1,0),0)</f>
        <v>15692</v>
      </c>
      <c r="BI14" s="40">
        <f>VLOOKUP($BC14&amp;"_"&amp;$AZ$7,データシート1!$A:$BS,MATCH("cb_"&amp;BI$12,データシート1!$A$1:$BS$1,0),0)</f>
        <v>0</v>
      </c>
      <c r="BJ14" s="40">
        <f>VLOOKUP($BC14&amp;"_"&amp;$AZ$7,データシート1!$A:$BS,MATCH("cb_"&amp;BJ$12,データシート1!$A$1:$BS$1,0),0)</f>
        <v>0</v>
      </c>
      <c r="BK14" s="40">
        <f t="shared" ref="BK14:BK60" si="3">SUM(BE14:BJ14)</f>
        <v>17440.988000000001</v>
      </c>
      <c r="BL14" s="42"/>
      <c r="BM14" s="960" t="str">
        <f t="shared" ref="BM14:BM60" si="4">AX14</f>
        <v>45442</v>
      </c>
      <c r="BN14" s="123" t="str">
        <f t="shared" ref="BN14:BN60" si="5">AY14</f>
        <v>日之影町</v>
      </c>
      <c r="BO14" s="40">
        <f>BE14*VLOOKUP(BO$12,別紙!$B$4:$E$10,MATCH("設備利用率",別紙!$B$4:$E$4,0),0)/100*8760/10^3</f>
        <v>1481.2937145599999</v>
      </c>
      <c r="BP14" s="40">
        <f>BF14*VLOOKUP(BP$12,別紙!$B$4:$E$10,MATCH("設備利用率",別紙!$B$4:$E$4,0),0)/100*8760/10^3</f>
        <v>680.82457199999999</v>
      </c>
      <c r="BQ14" s="40">
        <f>BG14*VLOOKUP(BQ$12,別紙!$B$4:$E$10,MATCH("設備利用率",別紙!$B$4:$E$4,0),0)/100*8760/10^3</f>
        <v>0</v>
      </c>
      <c r="BR14" s="40">
        <f>BH14*VLOOKUP(BR$12,別紙!$B$4:$E$10,MATCH("設備利用率",別紙!$B$4:$E$4,0),0)/100*8760/10^3</f>
        <v>82477.152000000002</v>
      </c>
      <c r="BS14" s="40">
        <f>BI14*VLOOKUP(BS$12,別紙!$B$4:$E$10,MATCH("設備利用率",別紙!$B$4:$E$4,0),0)/100*8760/10^3</f>
        <v>0</v>
      </c>
      <c r="BT14" s="40">
        <f>BJ14*VLOOKUP(BT$12,別紙!$B$4:$E$10,MATCH("設備利用率",別紙!$B$4:$E$4,0),0)/100*8760/10^3</f>
        <v>0</v>
      </c>
      <c r="BU14" s="40">
        <f t="shared" ref="BU14:BU60" si="6">SUM(BO14:BT14)</f>
        <v>84639.27028656</v>
      </c>
      <c r="BV14" s="42"/>
      <c r="BW14" s="38" t="str">
        <f t="shared" ref="BW14:BW60" si="7">AX14</f>
        <v>45442</v>
      </c>
      <c r="BX14" s="38" t="str">
        <f t="shared" ref="BX14:BX60" si="8">AY14</f>
        <v>日之影町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15210.593397622089</v>
      </c>
      <c r="BZ14" s="42"/>
      <c r="CA14" s="38" t="str">
        <f t="shared" ref="CA14:CA60" si="9">AX14</f>
        <v>45442</v>
      </c>
      <c r="CB14" s="38" t="str">
        <f t="shared" ref="CB14:CB60" si="10">AY14</f>
        <v>日之影町</v>
      </c>
      <c r="CC14" s="260">
        <f t="shared" ref="CC14:CC60" si="11">BO14/$BY14</f>
        <v>9.7385662468077963E-2</v>
      </c>
      <c r="CD14" s="260">
        <f t="shared" si="1"/>
        <v>4.4759895567679495E-2</v>
      </c>
      <c r="CE14" s="260">
        <f t="shared" si="1"/>
        <v>0</v>
      </c>
      <c r="CF14" s="260">
        <f t="shared" si="1"/>
        <v>5.4223494011018571</v>
      </c>
      <c r="CG14" s="260">
        <f t="shared" si="1"/>
        <v>0</v>
      </c>
      <c r="CH14" s="260">
        <f t="shared" si="1"/>
        <v>0</v>
      </c>
      <c r="CI14" s="260">
        <f t="shared" ref="CI14:CI60" si="12">BU14/BY14</f>
        <v>5.5644949591376145</v>
      </c>
      <c r="CK14" s="20" t="str">
        <f t="shared" ref="CK14:CK60" si="13">AX14</f>
        <v>45442</v>
      </c>
      <c r="CL14" s="20" t="str">
        <f t="shared" ref="CL14:CL60" si="14">AY14</f>
        <v>日之影町</v>
      </c>
      <c r="CM14" s="20">
        <f>VLOOKUP($CK14&amp;"_"&amp;$AZ$7,データシート1!$A:$BS,MATCH("ca_太陽光発電（10kW未満）",データシート1!$A$1:$BS$1,0),0)</f>
        <v>224</v>
      </c>
      <c r="CN14" s="20">
        <f>VLOOKUP($CK14&amp;"_"&amp;$AZ$5,データシート1!$A:$BS,MATCH("ab_家庭",データシート1!$A$1:$BS$1,0),0)</f>
        <v>1644</v>
      </c>
      <c r="CO14" s="260">
        <f t="shared" ref="CO14:CO60" si="15">CM14/CN14</f>
        <v>0.13625304136253041</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01332</v>
      </c>
      <c r="AY15" s="20" t="str">
        <f>IF(IFERROR(比較地域マスタ!$Z8,"")=0,"",IFERROR(比較地域マスタ!$Z8,""))</f>
        <v>福島町</v>
      </c>
      <c r="BC15" s="960" t="str">
        <f t="shared" si="0"/>
        <v>01332</v>
      </c>
      <c r="BD15" s="123" t="str">
        <f t="shared" si="2"/>
        <v>福島町</v>
      </c>
      <c r="BE15" s="40">
        <f>VLOOKUP($BC15&amp;"_"&amp;$AZ$7,データシート1!$A:$BS,MATCH("cb_"&amp;BE$12,データシート1!$A$1:$BS$1,0),0)</f>
        <v>80.531999999999996</v>
      </c>
      <c r="BF15" s="40">
        <f>VLOOKUP($BC15&amp;"_"&amp;$AZ$7,データシート1!$A:$BS,MATCH("cb_"&amp;BF$12,データシート1!$A$1:$BS$1,0),0)</f>
        <v>0</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80.531999999999996</v>
      </c>
      <c r="BL15" s="42"/>
      <c r="BM15" s="960" t="str">
        <f t="shared" si="4"/>
        <v>01332</v>
      </c>
      <c r="BN15" s="123" t="str">
        <f t="shared" si="5"/>
        <v>福島町</v>
      </c>
      <c r="BO15" s="40">
        <f>BE15*VLOOKUP(BO$12,別紙!$B$4:$E$10,MATCH("設備利用率",別紙!$B$4:$E$4,0),0)/100*8760/10^3</f>
        <v>96.648063839999992</v>
      </c>
      <c r="BP15" s="40">
        <f>BF15*VLOOKUP(BP$12,別紙!$B$4:$E$10,MATCH("設備利用率",別紙!$B$4:$E$4,0),0)/100*8760/10^3</f>
        <v>0</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96.648063839999992</v>
      </c>
      <c r="BV15" s="42"/>
      <c r="BW15" s="38" t="str">
        <f t="shared" si="7"/>
        <v>01332</v>
      </c>
      <c r="BX15" s="38" t="str">
        <f t="shared" si="8"/>
        <v>福島町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15659.774804852872</v>
      </c>
      <c r="BZ15" s="42"/>
      <c r="CA15" s="38" t="str">
        <f t="shared" si="9"/>
        <v>01332</v>
      </c>
      <c r="CB15" s="38" t="str">
        <f t="shared" si="10"/>
        <v>福島町</v>
      </c>
      <c r="CC15" s="260">
        <f t="shared" si="11"/>
        <v>6.17174033754619E-3</v>
      </c>
      <c r="CD15" s="260">
        <f t="shared" si="1"/>
        <v>0</v>
      </c>
      <c r="CE15" s="260">
        <f t="shared" si="1"/>
        <v>0</v>
      </c>
      <c r="CF15" s="260">
        <f t="shared" si="1"/>
        <v>0</v>
      </c>
      <c r="CG15" s="260">
        <f t="shared" si="1"/>
        <v>0</v>
      </c>
      <c r="CH15" s="260">
        <f t="shared" si="1"/>
        <v>0</v>
      </c>
      <c r="CI15" s="260">
        <f t="shared" si="12"/>
        <v>6.17174033754619E-3</v>
      </c>
      <c r="CK15" s="20" t="str">
        <f t="shared" si="13"/>
        <v>01332</v>
      </c>
      <c r="CL15" s="20" t="str">
        <f t="shared" si="14"/>
        <v>福島町</v>
      </c>
      <c r="CM15" s="20">
        <f>VLOOKUP($CK15&amp;"_"&amp;$AZ$7,データシート1!$A:$BS,MATCH("ca_太陽光発電（10kW未満）",データシート1!$A$1:$BS$1,0),0)</f>
        <v>14</v>
      </c>
      <c r="CN15" s="20">
        <f>VLOOKUP($CK15&amp;"_"&amp;$AZ$5,データシート1!$A:$BS,MATCH("ab_家庭",データシート1!$A$1:$BS$1,0),0)</f>
        <v>1992</v>
      </c>
      <c r="CO15" s="260">
        <f t="shared" si="15"/>
        <v>7.0281124497991966E-3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20411</v>
      </c>
      <c r="AY16" s="20" t="str">
        <f>IF(IFERROR(比較地域マスタ!$Z9,"")=0,"",IFERROR(比較地域マスタ!$Z9,""))</f>
        <v>下條村</v>
      </c>
      <c r="BC16" s="960" t="str">
        <f t="shared" si="0"/>
        <v>20411</v>
      </c>
      <c r="BD16" s="123" t="str">
        <f t="shared" si="2"/>
        <v>下條村</v>
      </c>
      <c r="BE16" s="40">
        <f>VLOOKUP($BC16&amp;"_"&amp;$AZ$7,データシート1!$A:$BS,MATCH("cb_"&amp;BE$12,データシート1!$A$1:$BS$1,0),0)</f>
        <v>906.3</v>
      </c>
      <c r="BF16" s="40">
        <f>VLOOKUP($BC16&amp;"_"&amp;$AZ$7,データシート1!$A:$BS,MATCH("cb_"&amp;BF$12,データシート1!$A$1:$BS$1,0),0)</f>
        <v>6261.9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7168.2</v>
      </c>
      <c r="BL16" s="42"/>
      <c r="BM16" s="960" t="str">
        <f t="shared" si="4"/>
        <v>20411</v>
      </c>
      <c r="BN16" s="123" t="str">
        <f t="shared" si="5"/>
        <v>下條村</v>
      </c>
      <c r="BO16" s="40">
        <f>BE16*VLOOKUP(BO$12,別紙!$B$4:$E$10,MATCH("設備利用率",別紙!$B$4:$E$4,0),0)/100*8760/10^3</f>
        <v>1087.668756</v>
      </c>
      <c r="BP16" s="40">
        <f>BF16*VLOOKUP(BP$12,別紙!$B$4:$E$10,MATCH("設備利用率",別紙!$B$4:$E$4,0),0)/100*8760/10^3</f>
        <v>8282.9908439999981</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9370.659599999999</v>
      </c>
      <c r="BV16" s="42"/>
      <c r="BW16" s="38" t="str">
        <f t="shared" si="7"/>
        <v>20411</v>
      </c>
      <c r="BX16" s="38" t="str">
        <f t="shared" si="8"/>
        <v>下條村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19011.609227424051</v>
      </c>
      <c r="BZ16" s="42"/>
      <c r="CA16" s="38" t="str">
        <f t="shared" si="9"/>
        <v>20411</v>
      </c>
      <c r="CB16" s="38" t="str">
        <f t="shared" si="10"/>
        <v>下條村</v>
      </c>
      <c r="CC16" s="260">
        <f t="shared" si="11"/>
        <v>5.7210767536240381E-2</v>
      </c>
      <c r="CD16" s="260">
        <f t="shared" si="1"/>
        <v>0.43568068041562041</v>
      </c>
      <c r="CE16" s="260">
        <f t="shared" si="1"/>
        <v>0</v>
      </c>
      <c r="CF16" s="260">
        <f t="shared" si="1"/>
        <v>0</v>
      </c>
      <c r="CG16" s="260">
        <f t="shared" si="1"/>
        <v>0</v>
      </c>
      <c r="CH16" s="260">
        <f t="shared" si="1"/>
        <v>0</v>
      </c>
      <c r="CI16" s="260">
        <f t="shared" si="12"/>
        <v>0.49289144795186085</v>
      </c>
      <c r="CK16" s="20" t="str">
        <f t="shared" si="13"/>
        <v>20411</v>
      </c>
      <c r="CL16" s="20" t="str">
        <f t="shared" si="14"/>
        <v>下條村</v>
      </c>
      <c r="CM16" s="20">
        <f>VLOOKUP($CK16&amp;"_"&amp;$AZ$7,データシート1!$A:$BS,MATCH("ca_太陽光発電（10kW未満）",データシート1!$A$1:$BS$1,0),0)</f>
        <v>187</v>
      </c>
      <c r="CN16" s="20">
        <f>VLOOKUP($CK16&amp;"_"&amp;$AZ$5,データシート1!$A:$BS,MATCH("ab_家庭",データシート1!$A$1:$BS$1,0),0)</f>
        <v>1291</v>
      </c>
      <c r="CO16" s="260">
        <f t="shared" si="15"/>
        <v>0.14484895429899303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01455</v>
      </c>
      <c r="AY17" s="20" t="str">
        <f>IF(IFERROR(比較地域マスタ!$Z10,"")=0,"",IFERROR(比較地域マスタ!$Z10,""))</f>
        <v>比布町</v>
      </c>
      <c r="BC17" s="960" t="str">
        <f t="shared" si="0"/>
        <v>01455</v>
      </c>
      <c r="BD17" s="123" t="str">
        <f t="shared" si="2"/>
        <v>比布町</v>
      </c>
      <c r="BE17" s="40">
        <f>VLOOKUP($BC17&amp;"_"&amp;$AZ$7,データシート1!$A:$BS,MATCH("cb_"&amp;BE$12,データシート1!$A$1:$BS$1,0),0)</f>
        <v>266.24200000000002</v>
      </c>
      <c r="BF17" s="40">
        <f>VLOOKUP($BC17&amp;"_"&amp;$AZ$7,データシート1!$A:$BS,MATCH("cb_"&amp;BF$12,データシート1!$A$1:$BS$1,0),0)</f>
        <v>198.10000000000002</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464.34200000000004</v>
      </c>
      <c r="BL17" s="42"/>
      <c r="BM17" s="960" t="str">
        <f t="shared" si="4"/>
        <v>01455</v>
      </c>
      <c r="BN17" s="123" t="str">
        <f t="shared" si="5"/>
        <v>比布町</v>
      </c>
      <c r="BO17" s="40">
        <f>BE17*VLOOKUP(BO$12,別紙!$B$4:$E$10,MATCH("設備利用率",別紙!$B$4:$E$4,0),0)/100*8760/10^3</f>
        <v>319.52234903999999</v>
      </c>
      <c r="BP17" s="40">
        <f>BF17*VLOOKUP(BP$12,別紙!$B$4:$E$10,MATCH("設備利用率",別紙!$B$4:$E$4,0),0)/100*8760/10^3</f>
        <v>262.03875600000003</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581.56110504000003</v>
      </c>
      <c r="BV17" s="42"/>
      <c r="BW17" s="38" t="str">
        <f t="shared" si="7"/>
        <v>01455</v>
      </c>
      <c r="BX17" s="38" t="str">
        <f t="shared" si="8"/>
        <v>比布町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15257.499351359611</v>
      </c>
      <c r="BZ17" s="42"/>
      <c r="CA17" s="38" t="str">
        <f t="shared" si="9"/>
        <v>01455</v>
      </c>
      <c r="CB17" s="38" t="str">
        <f t="shared" si="10"/>
        <v>比布町</v>
      </c>
      <c r="CC17" s="260">
        <f t="shared" si="11"/>
        <v>2.0941986735954016E-2</v>
      </c>
      <c r="CD17" s="260">
        <f t="shared" si="1"/>
        <v>1.7174423538589206E-2</v>
      </c>
      <c r="CE17" s="260">
        <f t="shared" si="1"/>
        <v>0</v>
      </c>
      <c r="CF17" s="260">
        <f t="shared" si="1"/>
        <v>0</v>
      </c>
      <c r="CG17" s="260">
        <f t="shared" si="1"/>
        <v>0</v>
      </c>
      <c r="CH17" s="260">
        <f t="shared" si="1"/>
        <v>0</v>
      </c>
      <c r="CI17" s="260">
        <f t="shared" si="12"/>
        <v>3.8116410274543225E-2</v>
      </c>
      <c r="CK17" s="20" t="str">
        <f t="shared" si="13"/>
        <v>01455</v>
      </c>
      <c r="CL17" s="20" t="str">
        <f t="shared" si="14"/>
        <v>比布町</v>
      </c>
      <c r="CM17" s="20">
        <f>VLOOKUP($CK17&amp;"_"&amp;$AZ$7,データシート1!$A:$BS,MATCH("ca_太陽光発電（10kW未満）",データシート1!$A$1:$BS$1,0),0)</f>
        <v>51</v>
      </c>
      <c r="CN17" s="20">
        <f>VLOOKUP($CK17&amp;"_"&amp;$AZ$5,データシート1!$A:$BS,MATCH("ab_家庭",データシート1!$A$1:$BS$1,0),0)</f>
        <v>1773</v>
      </c>
      <c r="CO17" s="260">
        <f t="shared" si="15"/>
        <v>2.8764805414551606E-2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45443</v>
      </c>
      <c r="AY18" s="20" t="str">
        <f>IF(IFERROR(比較地域マスタ!$Z11,"")=0,"",IFERROR(比較地域マスタ!$Z11,""))</f>
        <v>五ヶ瀬町</v>
      </c>
      <c r="BC18" s="960" t="str">
        <f t="shared" si="0"/>
        <v>45443</v>
      </c>
      <c r="BD18" s="123" t="str">
        <f t="shared" si="2"/>
        <v>五ヶ瀬町</v>
      </c>
      <c r="BE18" s="40">
        <f>VLOOKUP($BC18&amp;"_"&amp;$AZ$7,データシート1!$A:$BS,MATCH("cb_"&amp;BE$12,データシート1!$A$1:$BS$1,0),0)</f>
        <v>526.03</v>
      </c>
      <c r="BF18" s="40">
        <f>VLOOKUP($BC18&amp;"_"&amp;$AZ$7,データシート1!$A:$BS,MATCH("cb_"&amp;BF$12,データシート1!$A$1:$BS$1,0),0)</f>
        <v>260.89999999999998</v>
      </c>
      <c r="BG18" s="40">
        <f>VLOOKUP($BC18&amp;"_"&amp;$AZ$7,データシート1!$A:$BS,MATCH("cb_"&amp;BG$12,データシート1!$A$1:$BS$1,0),0)</f>
        <v>16000</v>
      </c>
      <c r="BH18" s="40">
        <f>VLOOKUP($BC18&amp;"_"&amp;$AZ$7,データシート1!$A:$BS,MATCH("cb_"&amp;BH$12,データシート1!$A$1:$BS$1,0),0)</f>
        <v>1400.5</v>
      </c>
      <c r="BI18" s="40">
        <f>VLOOKUP($BC18&amp;"_"&amp;$AZ$7,データシート1!$A:$BS,MATCH("cb_"&amp;BI$12,データシート1!$A$1:$BS$1,0),0)</f>
        <v>0</v>
      </c>
      <c r="BJ18" s="40">
        <f>VLOOKUP($BC18&amp;"_"&amp;$AZ$7,データシート1!$A:$BS,MATCH("cb_"&amp;BJ$12,データシート1!$A$1:$BS$1,0),0)</f>
        <v>0</v>
      </c>
      <c r="BK18" s="40">
        <f t="shared" si="3"/>
        <v>18187.43</v>
      </c>
      <c r="BL18" s="42"/>
      <c r="BM18" s="960" t="str">
        <f t="shared" si="4"/>
        <v>45443</v>
      </c>
      <c r="BN18" s="123" t="str">
        <f t="shared" si="5"/>
        <v>五ヶ瀬町</v>
      </c>
      <c r="BO18" s="40">
        <f>BE18*VLOOKUP(BO$12,別紙!$B$4:$E$10,MATCH("設備利用率",別紙!$B$4:$E$4,0),0)/100*8760/10^3</f>
        <v>631.29912359999992</v>
      </c>
      <c r="BP18" s="40">
        <f>BF18*VLOOKUP(BP$12,別紙!$B$4:$E$10,MATCH("設備利用率",別紙!$B$4:$E$4,0),0)/100*8760/10^3</f>
        <v>345.10808399999996</v>
      </c>
      <c r="BQ18" s="40">
        <f>BG18*VLOOKUP(BQ$12,別紙!$B$4:$E$10,MATCH("設備利用率",別紙!$B$4:$E$4,0),0)/100*8760/10^3</f>
        <v>34759.68</v>
      </c>
      <c r="BR18" s="40">
        <f>BH18*VLOOKUP(BR$12,別紙!$B$4:$E$10,MATCH("設備利用率",別紙!$B$4:$E$4,0),0)/100*8760/10^3</f>
        <v>7361.0280000000002</v>
      </c>
      <c r="BS18" s="40">
        <f>BI18*VLOOKUP(BS$12,別紙!$B$4:$E$10,MATCH("設備利用率",別紙!$B$4:$E$4,0),0)/100*8760/10^3</f>
        <v>0</v>
      </c>
      <c r="BT18" s="40">
        <f>BJ18*VLOOKUP(BT$12,別紙!$B$4:$E$10,MATCH("設備利用率",別紙!$B$4:$E$4,0),0)/100*8760/10^3</f>
        <v>0</v>
      </c>
      <c r="BU18" s="40">
        <f t="shared" si="6"/>
        <v>43097.1152076</v>
      </c>
      <c r="BV18" s="42"/>
      <c r="BW18" s="38" t="str">
        <f t="shared" si="7"/>
        <v>45443</v>
      </c>
      <c r="BX18" s="38" t="str">
        <f t="shared" si="8"/>
        <v>五ヶ瀬町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15334.545282840929</v>
      </c>
      <c r="BZ18" s="42"/>
      <c r="CA18" s="38" t="str">
        <f t="shared" si="9"/>
        <v>45443</v>
      </c>
      <c r="CB18" s="38" t="str">
        <f t="shared" si="10"/>
        <v>五ヶ瀬町</v>
      </c>
      <c r="CC18" s="260">
        <f t="shared" si="11"/>
        <v>4.1168428013735228E-2</v>
      </c>
      <c r="CD18" s="260">
        <f t="shared" si="1"/>
        <v>2.2505270135800472E-2</v>
      </c>
      <c r="CE18" s="260">
        <f t="shared" si="1"/>
        <v>2.266756487321175</v>
      </c>
      <c r="CF18" s="260">
        <f t="shared" si="1"/>
        <v>0.48002910188910874</v>
      </c>
      <c r="CG18" s="260">
        <f t="shared" si="1"/>
        <v>0</v>
      </c>
      <c r="CH18" s="260">
        <f t="shared" si="1"/>
        <v>0</v>
      </c>
      <c r="CI18" s="260">
        <f t="shared" si="12"/>
        <v>2.8104592873598198</v>
      </c>
      <c r="CK18" s="20" t="str">
        <f t="shared" si="13"/>
        <v>45443</v>
      </c>
      <c r="CL18" s="20" t="str">
        <f t="shared" si="14"/>
        <v>五ヶ瀬町</v>
      </c>
      <c r="CM18" s="20">
        <f>VLOOKUP($CK18&amp;"_"&amp;$AZ$7,データシート1!$A:$BS,MATCH("ca_太陽光発電（10kW未満）",データシート1!$A$1:$BS$1,0),0)</f>
        <v>97</v>
      </c>
      <c r="CN18" s="20">
        <f>VLOOKUP($CK18&amp;"_"&amp;$AZ$5,データシート1!$A:$BS,MATCH("ab_家庭",データシート1!$A$1:$BS$1,0),0)</f>
        <v>1538</v>
      </c>
      <c r="CO18" s="260">
        <f t="shared" si="15"/>
        <v>6.3068920676202858E-2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01363</v>
      </c>
      <c r="AY19" s="20" t="str">
        <f>IF(IFERROR(比較地域マスタ!$Z12,"")=0,"",IFERROR(比較地域マスタ!$Z12,""))</f>
        <v>厚沢部町</v>
      </c>
      <c r="BC19" s="960" t="str">
        <f t="shared" si="0"/>
        <v>01363</v>
      </c>
      <c r="BD19" s="123" t="str">
        <f t="shared" si="2"/>
        <v>厚沢部町</v>
      </c>
      <c r="BE19" s="40">
        <f>VLOOKUP($BC19&amp;"_"&amp;$AZ$7,データシート1!$A:$BS,MATCH("cb_"&amp;BE$12,データシート1!$A$1:$BS$1,0),0)</f>
        <v>128.00600000000003</v>
      </c>
      <c r="BF19" s="40">
        <f>VLOOKUP($BC19&amp;"_"&amp;$AZ$7,データシート1!$A:$BS,MATCH("cb_"&amp;BF$12,データシート1!$A$1:$BS$1,0),0)</f>
        <v>2717.3999999999996</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2845.4059999999995</v>
      </c>
      <c r="BL19" s="42"/>
      <c r="BM19" s="960" t="str">
        <f t="shared" si="4"/>
        <v>01363</v>
      </c>
      <c r="BN19" s="123" t="str">
        <f t="shared" si="5"/>
        <v>厚沢部町</v>
      </c>
      <c r="BO19" s="40">
        <f>BE19*VLOOKUP(BO$12,別紙!$B$4:$E$10,MATCH("設備利用率",別紙!$B$4:$E$4,0),0)/100*8760/10^3</f>
        <v>153.62256072</v>
      </c>
      <c r="BP19" s="40">
        <f>BF19*VLOOKUP(BP$12,別紙!$B$4:$E$10,MATCH("設備利用率",別紙!$B$4:$E$4,0),0)/100*8760/10^3</f>
        <v>3594.4680239999993</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3748.0905847199992</v>
      </c>
      <c r="BV19" s="42"/>
      <c r="BW19" s="38" t="str">
        <f t="shared" si="7"/>
        <v>01363</v>
      </c>
      <c r="BX19" s="38" t="str">
        <f t="shared" si="8"/>
        <v>厚沢部町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17155.367283084903</v>
      </c>
      <c r="BZ19" s="42"/>
      <c r="CA19" s="38" t="str">
        <f t="shared" si="9"/>
        <v>01363</v>
      </c>
      <c r="CB19" s="38" t="str">
        <f t="shared" si="10"/>
        <v>厚沢部町</v>
      </c>
      <c r="CC19" s="260">
        <f t="shared" si="11"/>
        <v>8.9547812171570929E-3</v>
      </c>
      <c r="CD19" s="260">
        <f t="shared" si="1"/>
        <v>0.20952439925574343</v>
      </c>
      <c r="CE19" s="260">
        <f t="shared" si="1"/>
        <v>0</v>
      </c>
      <c r="CF19" s="260">
        <f t="shared" si="1"/>
        <v>0</v>
      </c>
      <c r="CG19" s="260">
        <f t="shared" si="1"/>
        <v>0</v>
      </c>
      <c r="CH19" s="260">
        <f t="shared" si="1"/>
        <v>0</v>
      </c>
      <c r="CI19" s="260">
        <f t="shared" si="12"/>
        <v>0.21847918047290049</v>
      </c>
      <c r="CK19" s="20" t="str">
        <f t="shared" si="13"/>
        <v>01363</v>
      </c>
      <c r="CL19" s="20" t="str">
        <f t="shared" si="14"/>
        <v>厚沢部町</v>
      </c>
      <c r="CM19" s="20">
        <f>VLOOKUP($CK19&amp;"_"&amp;$AZ$7,データシート1!$A:$BS,MATCH("ca_太陽光発電（10kW未満）",データシート1!$A$1:$BS$1,0),0)</f>
        <v>21</v>
      </c>
      <c r="CN19" s="20">
        <f>VLOOKUP($CK19&amp;"_"&amp;$AZ$5,データシート1!$A:$BS,MATCH("ab_家庭",データシート1!$A$1:$BS$1,0),0)</f>
        <v>1849</v>
      </c>
      <c r="CO19" s="260">
        <f t="shared" si="15"/>
        <v>1.1357490535424553E-2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20563</v>
      </c>
      <c r="AY20" s="20" t="str">
        <f>IF(IFERROR(比較地域マスタ!$Z13,"")=0,"",IFERROR(比較地域マスタ!$Z13,""))</f>
        <v>野沢温泉村</v>
      </c>
      <c r="BC20" s="960" t="str">
        <f t="shared" si="0"/>
        <v>20563</v>
      </c>
      <c r="BD20" s="123" t="str">
        <f t="shared" si="2"/>
        <v>野沢温泉村</v>
      </c>
      <c r="BE20" s="40">
        <f>VLOOKUP($BC20&amp;"_"&amp;$AZ$7,データシート1!$A:$BS,MATCH("cb_"&amp;BE$12,データシート1!$A$1:$BS$1,0),0)</f>
        <v>19.700000000000003</v>
      </c>
      <c r="BF20" s="40">
        <f>VLOOKUP($BC20&amp;"_"&amp;$AZ$7,データシート1!$A:$BS,MATCH("cb_"&amp;BF$12,データシート1!$A$1:$BS$1,0),0)</f>
        <v>68.900000000000006</v>
      </c>
      <c r="BG20" s="40">
        <f>VLOOKUP($BC20&amp;"_"&amp;$AZ$7,データシート1!$A:$BS,MATCH("cb_"&amp;BG$12,データシート1!$A$1:$BS$1,0),0)</f>
        <v>0</v>
      </c>
      <c r="BH20" s="40">
        <f>VLOOKUP($BC20&amp;"_"&amp;$AZ$7,データシート1!$A:$BS,MATCH("cb_"&amp;BH$12,データシート1!$A$1:$BS$1,0),0)</f>
        <v>97</v>
      </c>
      <c r="BI20" s="40">
        <f>VLOOKUP($BC20&amp;"_"&amp;$AZ$7,データシート1!$A:$BS,MATCH("cb_"&amp;BI$12,データシート1!$A$1:$BS$1,0),0)</f>
        <v>0</v>
      </c>
      <c r="BJ20" s="40">
        <f>VLOOKUP($BC20&amp;"_"&amp;$AZ$7,データシート1!$A:$BS,MATCH("cb_"&amp;BJ$12,データシート1!$A$1:$BS$1,0),0)</f>
        <v>0</v>
      </c>
      <c r="BK20" s="40">
        <f t="shared" si="3"/>
        <v>185.60000000000002</v>
      </c>
      <c r="BL20" s="42"/>
      <c r="BM20" s="960" t="str">
        <f t="shared" si="4"/>
        <v>20563</v>
      </c>
      <c r="BN20" s="123" t="str">
        <f t="shared" si="5"/>
        <v>野沢温泉村</v>
      </c>
      <c r="BO20" s="40">
        <f>BE20*VLOOKUP(BO$12,別紙!$B$4:$E$10,MATCH("設備利用率",別紙!$B$4:$E$4,0),0)/100*8760/10^3</f>
        <v>23.642364000000004</v>
      </c>
      <c r="BP20" s="40">
        <f>BF20*VLOOKUP(BP$12,別紙!$B$4:$E$10,MATCH("設備利用率",別紙!$B$4:$E$4,0),0)/100*8760/10^3</f>
        <v>91.138164000000003</v>
      </c>
      <c r="BQ20" s="40">
        <f>BG20*VLOOKUP(BQ$12,別紙!$B$4:$E$10,MATCH("設備利用率",別紙!$B$4:$E$4,0),0)/100*8760/10^3</f>
        <v>0</v>
      </c>
      <c r="BR20" s="40">
        <f>BH20*VLOOKUP(BR$12,別紙!$B$4:$E$10,MATCH("設備利用率",別紙!$B$4:$E$4,0),0)/100*8760/10^3</f>
        <v>509.83199999999999</v>
      </c>
      <c r="BS20" s="40">
        <f>BI20*VLOOKUP(BS$12,別紙!$B$4:$E$10,MATCH("設備利用率",別紙!$B$4:$E$4,0),0)/100*8760/10^3</f>
        <v>0</v>
      </c>
      <c r="BT20" s="40">
        <f>BJ20*VLOOKUP(BT$12,別紙!$B$4:$E$10,MATCH("設備利用率",別紙!$B$4:$E$4,0),0)/100*8760/10^3</f>
        <v>0</v>
      </c>
      <c r="BU20" s="40">
        <f t="shared" si="6"/>
        <v>624.612528</v>
      </c>
      <c r="BV20" s="42"/>
      <c r="BW20" s="38" t="str">
        <f t="shared" si="7"/>
        <v>20563</v>
      </c>
      <c r="BX20" s="38" t="str">
        <f t="shared" si="8"/>
        <v>野沢温泉村</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18580.575385272659</v>
      </c>
      <c r="BZ20" s="42"/>
      <c r="CA20" s="38" t="str">
        <f t="shared" si="9"/>
        <v>20563</v>
      </c>
      <c r="CB20" s="38" t="str">
        <f t="shared" si="10"/>
        <v>野沢温泉村</v>
      </c>
      <c r="CC20" s="260">
        <f t="shared" si="11"/>
        <v>1.2724236741742357E-3</v>
      </c>
      <c r="CD20" s="260">
        <f t="shared" si="1"/>
        <v>4.9050237740343589E-3</v>
      </c>
      <c r="CE20" s="260">
        <f t="shared" si="1"/>
        <v>0</v>
      </c>
      <c r="CF20" s="260">
        <f t="shared" si="1"/>
        <v>2.7438978041772762E-2</v>
      </c>
      <c r="CG20" s="260">
        <f t="shared" si="1"/>
        <v>0</v>
      </c>
      <c r="CH20" s="260">
        <f t="shared" si="1"/>
        <v>0</v>
      </c>
      <c r="CI20" s="260">
        <f t="shared" si="12"/>
        <v>3.3616425489981359E-2</v>
      </c>
      <c r="CK20" s="20" t="str">
        <f t="shared" si="13"/>
        <v>20563</v>
      </c>
      <c r="CL20" s="20" t="str">
        <f t="shared" si="14"/>
        <v>野沢温泉村</v>
      </c>
      <c r="CM20" s="20">
        <f>VLOOKUP($CK20&amp;"_"&amp;$AZ$7,データシート1!$A:$BS,MATCH("ca_太陽光発電（10kW未満）",データシート1!$A$1:$BS$1,0),0)</f>
        <v>6</v>
      </c>
      <c r="CN20" s="20">
        <f>VLOOKUP($CK20&amp;"_"&amp;$AZ$5,データシート1!$A:$BS,MATCH("ab_家庭",データシート1!$A$1:$BS$1,0),0)</f>
        <v>1339</v>
      </c>
      <c r="CO20" s="260">
        <f t="shared" si="15"/>
        <v>4.4809559372666168E-3</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20430</v>
      </c>
      <c r="AY21" s="20" t="str">
        <f>IF(IFERROR(比較地域マスタ!$Z14,"")=0,"",IFERROR(比較地域マスタ!$Z14,""))</f>
        <v>大桑村</v>
      </c>
      <c r="BC21" s="960" t="str">
        <f t="shared" si="0"/>
        <v>20430</v>
      </c>
      <c r="BD21" s="123" t="str">
        <f t="shared" si="2"/>
        <v>大桑村</v>
      </c>
      <c r="BE21" s="40">
        <f>VLOOKUP($BC21&amp;"_"&amp;$AZ$7,データシート1!$A:$BS,MATCH("cb_"&amp;BE$12,データシート1!$A$1:$BS$1,0),0)</f>
        <v>440.90000000000003</v>
      </c>
      <c r="BF21" s="40">
        <f>VLOOKUP($BC21&amp;"_"&amp;$AZ$7,データシート1!$A:$BS,MATCH("cb_"&amp;BF$12,データシート1!$A$1:$BS$1,0),0)</f>
        <v>1598.7</v>
      </c>
      <c r="BG21" s="40">
        <f>VLOOKUP($BC21&amp;"_"&amp;$AZ$7,データシート1!$A:$BS,MATCH("cb_"&amp;BG$12,データシート1!$A$1:$BS$1,0),0)</f>
        <v>0</v>
      </c>
      <c r="BH21" s="40">
        <f>VLOOKUP($BC21&amp;"_"&amp;$AZ$7,データシート1!$A:$BS,MATCH("cb_"&amp;BH$12,データシート1!$A$1:$BS$1,0),0)</f>
        <v>490</v>
      </c>
      <c r="BI21" s="40">
        <f>VLOOKUP($BC21&amp;"_"&amp;$AZ$7,データシート1!$A:$BS,MATCH("cb_"&amp;BI$12,データシート1!$A$1:$BS$1,0),0)</f>
        <v>0</v>
      </c>
      <c r="BJ21" s="40">
        <f>VLOOKUP($BC21&amp;"_"&amp;$AZ$7,データシート1!$A:$BS,MATCH("cb_"&amp;BJ$12,データシート1!$A$1:$BS$1,0),0)</f>
        <v>0</v>
      </c>
      <c r="BK21" s="40">
        <f t="shared" si="3"/>
        <v>2529.6000000000004</v>
      </c>
      <c r="BL21" s="42"/>
      <c r="BM21" s="960" t="str">
        <f t="shared" si="4"/>
        <v>20430</v>
      </c>
      <c r="BN21" s="123" t="str">
        <f t="shared" si="5"/>
        <v>大桑村</v>
      </c>
      <c r="BO21" s="40">
        <f>BE21*VLOOKUP(BO$12,別紙!$B$4:$E$10,MATCH("設備利用率",別紙!$B$4:$E$4,0),0)/100*8760/10^3</f>
        <v>529.13290800000004</v>
      </c>
      <c r="BP21" s="40">
        <f>BF21*VLOOKUP(BP$12,別紙!$B$4:$E$10,MATCH("設備利用率",別紙!$B$4:$E$4,0),0)/100*8760/10^3</f>
        <v>2114.6964120000002</v>
      </c>
      <c r="BQ21" s="40">
        <f>BG21*VLOOKUP(BQ$12,別紙!$B$4:$E$10,MATCH("設備利用率",別紙!$B$4:$E$4,0),0)/100*8760/10^3</f>
        <v>0</v>
      </c>
      <c r="BR21" s="40">
        <f>BH21*VLOOKUP(BR$12,別紙!$B$4:$E$10,MATCH("設備利用率",別紙!$B$4:$E$4,0),0)/100*8760/10^3</f>
        <v>2575.44</v>
      </c>
      <c r="BS21" s="40">
        <f>BI21*VLOOKUP(BS$12,別紙!$B$4:$E$10,MATCH("設備利用率",別紙!$B$4:$E$4,0),0)/100*8760/10^3</f>
        <v>0</v>
      </c>
      <c r="BT21" s="40">
        <f>BJ21*VLOOKUP(BT$12,別紙!$B$4:$E$10,MATCH("設備利用率",別紙!$B$4:$E$4,0),0)/100*8760/10^3</f>
        <v>0</v>
      </c>
      <c r="BU21" s="40">
        <f t="shared" si="6"/>
        <v>5219.2693200000003</v>
      </c>
      <c r="BV21" s="42"/>
      <c r="BW21" s="38" t="str">
        <f t="shared" si="7"/>
        <v>20430</v>
      </c>
      <c r="BX21" s="38" t="str">
        <f t="shared" si="8"/>
        <v>大桑村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31396.63904973631</v>
      </c>
      <c r="BZ21" s="42"/>
      <c r="CA21" s="38" t="str">
        <f t="shared" si="9"/>
        <v>20430</v>
      </c>
      <c r="CB21" s="38" t="str">
        <f t="shared" si="10"/>
        <v>大桑村</v>
      </c>
      <c r="CC21" s="260">
        <f t="shared" si="11"/>
        <v>1.685317040342393E-2</v>
      </c>
      <c r="CD21" s="260">
        <f t="shared" si="1"/>
        <v>6.7354228860294546E-2</v>
      </c>
      <c r="CE21" s="260">
        <f t="shared" si="1"/>
        <v>0</v>
      </c>
      <c r="CF21" s="260">
        <f t="shared" si="1"/>
        <v>8.2029162290911853E-2</v>
      </c>
      <c r="CG21" s="260">
        <f t="shared" si="1"/>
        <v>0</v>
      </c>
      <c r="CH21" s="260">
        <f t="shared" si="1"/>
        <v>0</v>
      </c>
      <c r="CI21" s="260">
        <f t="shared" si="12"/>
        <v>0.16623656155463032</v>
      </c>
      <c r="CK21" s="20" t="str">
        <f t="shared" si="13"/>
        <v>20430</v>
      </c>
      <c r="CL21" s="20" t="str">
        <f t="shared" si="14"/>
        <v>大桑村</v>
      </c>
      <c r="CM21" s="20">
        <f>VLOOKUP($CK21&amp;"_"&amp;$AZ$7,データシート1!$A:$BS,MATCH("ca_太陽光発電（10kW未満）",データシート1!$A$1:$BS$1,0),0)</f>
        <v>96</v>
      </c>
      <c r="CN21" s="20">
        <f>VLOOKUP($CK21&amp;"_"&amp;$AZ$5,データシート1!$A:$BS,MATCH("ab_家庭",データシート1!$A$1:$BS$1,0),0)</f>
        <v>1527</v>
      </c>
      <c r="CO21" s="260">
        <f t="shared" si="15"/>
        <v>6.2868369351669937E-2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21504</v>
      </c>
      <c r="AY22" s="20" t="str">
        <f>IF(IFERROR(比較地域マスタ!$Z15,"")=0,"",IFERROR(比較地域マスタ!$Z15,""))</f>
        <v>七宗町</v>
      </c>
      <c r="BC22" s="960" t="str">
        <f t="shared" si="0"/>
        <v>21504</v>
      </c>
      <c r="BD22" s="123" t="str">
        <f t="shared" si="2"/>
        <v>七宗町</v>
      </c>
      <c r="BE22" s="40">
        <f>VLOOKUP($BC22&amp;"_"&amp;$AZ$7,データシート1!$A:$BS,MATCH("cb_"&amp;BE$12,データシート1!$A$1:$BS$1,0),0)</f>
        <v>316.19999999999993</v>
      </c>
      <c r="BF22" s="40">
        <f>VLOOKUP($BC22&amp;"_"&amp;$AZ$7,データシート1!$A:$BS,MATCH("cb_"&amp;BF$12,データシート1!$A$1:$BS$1,0),0)</f>
        <v>5005.7</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5321.9</v>
      </c>
      <c r="BL22" s="42"/>
      <c r="BM22" s="960" t="str">
        <f t="shared" si="4"/>
        <v>21504</v>
      </c>
      <c r="BN22" s="123" t="str">
        <f t="shared" si="5"/>
        <v>七宗町</v>
      </c>
      <c r="BO22" s="40">
        <f>BE22*VLOOKUP(BO$12,別紙!$B$4:$E$10,MATCH("設備利用率",別紙!$B$4:$E$4,0),0)/100*8760/10^3</f>
        <v>379.47794399999992</v>
      </c>
      <c r="BP22" s="40">
        <f>BF22*VLOOKUP(BP$12,別紙!$B$4:$E$10,MATCH("設備利用率",別紙!$B$4:$E$4,0),0)/100*8760/10^3</f>
        <v>6621.3397319999995</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7000.8176759999997</v>
      </c>
      <c r="BV22" s="42"/>
      <c r="BW22" s="38" t="str">
        <f t="shared" si="7"/>
        <v>21504</v>
      </c>
      <c r="BX22" s="38" t="str">
        <f t="shared" si="8"/>
        <v>七宗町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17669.160272194131</v>
      </c>
      <c r="BZ22" s="42"/>
      <c r="CA22" s="38" t="str">
        <f t="shared" si="9"/>
        <v>21504</v>
      </c>
      <c r="CB22" s="38" t="str">
        <f t="shared" si="10"/>
        <v>七宗町</v>
      </c>
      <c r="CC22" s="260">
        <f t="shared" si="11"/>
        <v>2.1476852219014759E-2</v>
      </c>
      <c r="CD22" s="260">
        <f t="shared" si="1"/>
        <v>0.37473992142229695</v>
      </c>
      <c r="CE22" s="260">
        <f t="shared" si="1"/>
        <v>0</v>
      </c>
      <c r="CF22" s="260">
        <f t="shared" si="1"/>
        <v>0</v>
      </c>
      <c r="CG22" s="260">
        <f t="shared" si="1"/>
        <v>0</v>
      </c>
      <c r="CH22" s="260">
        <f t="shared" si="1"/>
        <v>0</v>
      </c>
      <c r="CI22" s="260">
        <f t="shared" si="12"/>
        <v>0.39621677364131169</v>
      </c>
      <c r="CK22" s="20" t="str">
        <f t="shared" si="13"/>
        <v>21504</v>
      </c>
      <c r="CL22" s="20" t="str">
        <f t="shared" si="14"/>
        <v>七宗町</v>
      </c>
      <c r="CM22" s="20">
        <f>VLOOKUP($CK22&amp;"_"&amp;$AZ$7,データシート1!$A:$BS,MATCH("ca_太陽光発電（10kW未満）",データシート1!$A$1:$BS$1,0),0)</f>
        <v>66</v>
      </c>
      <c r="CN22" s="20">
        <f>VLOOKUP($CK22&amp;"_"&amp;$AZ$5,データシート1!$A:$BS,MATCH("ab_家庭",データシート1!$A$1:$BS$1,0),0)</f>
        <v>1438</v>
      </c>
      <c r="CO22" s="260">
        <f t="shared" si="15"/>
        <v>4.5897079276773299E-2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01512</v>
      </c>
      <c r="AY23" s="20" t="str">
        <f>IF(IFERROR(比較地域マスタ!$Z16,"")=0,"",IFERROR(比較地域マスタ!$Z16,""))</f>
        <v>浜頓別町</v>
      </c>
      <c r="BC23" s="960" t="str">
        <f t="shared" si="0"/>
        <v>01512</v>
      </c>
      <c r="BD23" s="123" t="str">
        <f t="shared" si="2"/>
        <v>浜頓別町</v>
      </c>
      <c r="BE23" s="40">
        <f>VLOOKUP($BC23&amp;"_"&amp;$AZ$7,データシート1!$A:$BS,MATCH("cb_"&amp;BE$12,データシート1!$A$1:$BS$1,0),0)</f>
        <v>73.389999999999986</v>
      </c>
      <c r="BF23" s="40">
        <f>VLOOKUP($BC23&amp;"_"&amp;$AZ$7,データシート1!$A:$BS,MATCH("cb_"&amp;BF$12,データシート1!$A$1:$BS$1,0),0)</f>
        <v>2007.5</v>
      </c>
      <c r="BG23" s="40">
        <f>VLOOKUP($BC23&amp;"_"&amp;$AZ$7,データシート1!$A:$BS,MATCH("cb_"&amp;BG$12,データシート1!$A$1:$BS$1,0),0)</f>
        <v>8084.8</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10165.69</v>
      </c>
      <c r="BL23" s="42"/>
      <c r="BM23" s="960" t="str">
        <f t="shared" si="4"/>
        <v>01512</v>
      </c>
      <c r="BN23" s="123" t="str">
        <f t="shared" si="5"/>
        <v>浜頓別町</v>
      </c>
      <c r="BO23" s="40">
        <f>BE23*VLOOKUP(BO$12,別紙!$B$4:$E$10,MATCH("設備利用率",別紙!$B$4:$E$4,0),0)/100*8760/10^3</f>
        <v>88.076806799999986</v>
      </c>
      <c r="BP23" s="40">
        <f>BF23*VLOOKUP(BP$12,別紙!$B$4:$E$10,MATCH("設備利用率",別紙!$B$4:$E$4,0),0)/100*8760/10^3</f>
        <v>2655.4406999999997</v>
      </c>
      <c r="BQ23" s="40">
        <f>BG23*VLOOKUP(BQ$12,別紙!$B$4:$E$10,MATCH("設備利用率",別紙!$B$4:$E$4,0),0)/100*8760/10^3</f>
        <v>17564.066304</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20307.583810799999</v>
      </c>
      <c r="BV23" s="42"/>
      <c r="BW23" s="38" t="str">
        <f t="shared" si="7"/>
        <v>01512</v>
      </c>
      <c r="BX23" s="38" t="str">
        <f t="shared" si="8"/>
        <v>浜頓別町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25215.096181221357</v>
      </c>
      <c r="BZ23" s="42"/>
      <c r="CA23" s="38" t="str">
        <f t="shared" si="9"/>
        <v>01512</v>
      </c>
      <c r="CB23" s="38" t="str">
        <f t="shared" si="10"/>
        <v>浜頓別町</v>
      </c>
      <c r="CC23" s="260">
        <f t="shared" si="11"/>
        <v>3.4930188711948733E-3</v>
      </c>
      <c r="CD23" s="260">
        <f t="shared" si="1"/>
        <v>0.10531154356562032</v>
      </c>
      <c r="CE23" s="260">
        <f t="shared" si="1"/>
        <v>0.69656947480060094</v>
      </c>
      <c r="CF23" s="260">
        <f t="shared" si="1"/>
        <v>0</v>
      </c>
      <c r="CG23" s="260">
        <f t="shared" si="1"/>
        <v>0</v>
      </c>
      <c r="CH23" s="260">
        <f t="shared" si="1"/>
        <v>0</v>
      </c>
      <c r="CI23" s="260">
        <f t="shared" si="12"/>
        <v>0.80537403723741618</v>
      </c>
      <c r="CK23" s="20" t="str">
        <f t="shared" si="13"/>
        <v>01512</v>
      </c>
      <c r="CL23" s="20" t="str">
        <f t="shared" si="14"/>
        <v>浜頓別町</v>
      </c>
      <c r="CM23" s="20">
        <f>VLOOKUP($CK23&amp;"_"&amp;$AZ$7,データシート1!$A:$BS,MATCH("ca_太陽光発電（10kW未満）",データシート1!$A$1:$BS$1,0),0)</f>
        <v>10</v>
      </c>
      <c r="CN23" s="20">
        <f>VLOOKUP($CK23&amp;"_"&amp;$AZ$5,データシート1!$A:$BS,MATCH("ab_家庭",データシート1!$A$1:$BS$1,0),0)</f>
        <v>1889</v>
      </c>
      <c r="CO23" s="260">
        <f t="shared" si="15"/>
        <v>5.2938062466913712E-3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10428</v>
      </c>
      <c r="AY24" s="20" t="str">
        <f>IF(IFERROR(比較地域マスタ!$Z17,"")=0,"",IFERROR(比較地域マスタ!$Z17,""))</f>
        <v>高山村</v>
      </c>
      <c r="BC24" s="960" t="str">
        <f t="shared" si="0"/>
        <v>10428</v>
      </c>
      <c r="BD24" s="123" t="str">
        <f t="shared" si="2"/>
        <v>高山村</v>
      </c>
      <c r="BE24" s="40">
        <f>VLOOKUP($BC24&amp;"_"&amp;$AZ$7,データシート1!$A:$BS,MATCH("cb_"&amp;BE$12,データシート1!$A$1:$BS$1,0),0)</f>
        <v>416.2</v>
      </c>
      <c r="BF24" s="40">
        <f>VLOOKUP($BC24&amp;"_"&amp;$AZ$7,データシート1!$A:$BS,MATCH("cb_"&amp;BF$12,データシート1!$A$1:$BS$1,0),0)</f>
        <v>37981.399999999994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38397.599999999991</v>
      </c>
      <c r="BL24" s="42"/>
      <c r="BM24" s="960" t="str">
        <f t="shared" si="4"/>
        <v>10428</v>
      </c>
      <c r="BN24" s="123" t="str">
        <f t="shared" si="5"/>
        <v>高山村</v>
      </c>
      <c r="BO24" s="40">
        <f>BE24*VLOOKUP(BO$12,別紙!$B$4:$E$10,MATCH("設備利用率",別紙!$B$4:$E$4,0),0)/100*8760/10^3</f>
        <v>499.48994399999998</v>
      </c>
      <c r="BP24" s="40">
        <f>BF24*VLOOKUP(BP$12,別紙!$B$4:$E$10,MATCH("設備利用率",別紙!$B$4:$E$4,0),0)/100*8760/10^3</f>
        <v>50240.27666399999</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50739.766607999991</v>
      </c>
      <c r="BV24" s="42"/>
      <c r="BW24" s="38" t="str">
        <f t="shared" si="7"/>
        <v>10428</v>
      </c>
      <c r="BX24" s="38" t="str">
        <f t="shared" si="8"/>
        <v>高山村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19682.225947258383</v>
      </c>
      <c r="BZ24" s="42"/>
      <c r="CA24" s="38" t="str">
        <f t="shared" si="9"/>
        <v>10428</v>
      </c>
      <c r="CB24" s="38" t="str">
        <f t="shared" si="10"/>
        <v>高山村</v>
      </c>
      <c r="CC24" s="260">
        <f t="shared" si="11"/>
        <v>2.5377716186089E-2</v>
      </c>
      <c r="CD24" s="260">
        <f t="shared" si="1"/>
        <v>2.5525708727573146</v>
      </c>
      <c r="CE24" s="260">
        <f t="shared" si="1"/>
        <v>0</v>
      </c>
      <c r="CF24" s="260">
        <f t="shared" si="1"/>
        <v>0</v>
      </c>
      <c r="CG24" s="260">
        <f t="shared" si="1"/>
        <v>0</v>
      </c>
      <c r="CH24" s="260">
        <f t="shared" si="1"/>
        <v>0</v>
      </c>
      <c r="CI24" s="260">
        <f t="shared" si="12"/>
        <v>2.5779485889434035</v>
      </c>
      <c r="CK24" s="20" t="str">
        <f t="shared" si="13"/>
        <v>10428</v>
      </c>
      <c r="CL24" s="20" t="str">
        <f t="shared" si="14"/>
        <v>高山村</v>
      </c>
      <c r="CM24" s="20">
        <f>VLOOKUP($CK24&amp;"_"&amp;$AZ$7,データシート1!$A:$BS,MATCH("ca_太陽光発電（10kW未満）",データシート1!$A$1:$BS$1,0),0)</f>
        <v>81</v>
      </c>
      <c r="CN24" s="20">
        <f>VLOOKUP($CK24&amp;"_"&amp;$AZ$5,データシート1!$A:$BS,MATCH("ab_家庭",データシート1!$A$1:$BS$1,0),0)</f>
        <v>1465</v>
      </c>
      <c r="CO24" s="260">
        <f t="shared" si="15"/>
        <v>5.5290102389078499E-2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01364</v>
      </c>
      <c r="AY25" s="20" t="str">
        <f>IF(IFERROR(比較地域マスタ!$Z18,"")=0,"",IFERROR(比較地域マスタ!$Z18,""))</f>
        <v>乙部町</v>
      </c>
      <c r="BC25" s="960" t="str">
        <f t="shared" si="0"/>
        <v>01364</v>
      </c>
      <c r="BD25" s="123" t="str">
        <f t="shared" si="2"/>
        <v>乙部町</v>
      </c>
      <c r="BE25" s="40">
        <f>VLOOKUP($BC25&amp;"_"&amp;$AZ$7,データシート1!$A:$BS,MATCH("cb_"&amp;BE$12,データシート1!$A$1:$BS$1,0),0)</f>
        <v>53.645000000000003</v>
      </c>
      <c r="BF25" s="40">
        <f>VLOOKUP($BC25&amp;"_"&amp;$AZ$7,データシート1!$A:$BS,MATCH("cb_"&amp;BF$12,データシート1!$A$1:$BS$1,0),0)</f>
        <v>162</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215.64500000000001</v>
      </c>
      <c r="BL25" s="42"/>
      <c r="BM25" s="960" t="str">
        <f t="shared" si="4"/>
        <v>01364</v>
      </c>
      <c r="BN25" s="123" t="str">
        <f t="shared" si="5"/>
        <v>乙部町</v>
      </c>
      <c r="BO25" s="40">
        <f>BE25*VLOOKUP(BO$12,別紙!$B$4:$E$10,MATCH("設備利用率",別紙!$B$4:$E$4,0),0)/100*8760/10^3</f>
        <v>64.380437400000005</v>
      </c>
      <c r="BP25" s="40">
        <f>BF25*VLOOKUP(BP$12,別紙!$B$4:$E$10,MATCH("設備利用率",別紙!$B$4:$E$4,0),0)/100*8760/10^3</f>
        <v>214.28711999999999</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278.66755739999996</v>
      </c>
      <c r="BV25" s="42"/>
      <c r="BW25" s="38" t="str">
        <f t="shared" si="7"/>
        <v>01364</v>
      </c>
      <c r="BX25" s="38" t="str">
        <f t="shared" si="8"/>
        <v>乙部町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14861.468567373882</v>
      </c>
      <c r="BZ25" s="42"/>
      <c r="CA25" s="38" t="str">
        <f t="shared" si="9"/>
        <v>01364</v>
      </c>
      <c r="CB25" s="38" t="str">
        <f t="shared" si="10"/>
        <v>乙部町</v>
      </c>
      <c r="CC25" s="260">
        <f t="shared" si="11"/>
        <v>4.3320373829903707E-3</v>
      </c>
      <c r="CD25" s="260">
        <f t="shared" si="1"/>
        <v>1.4418973402832821E-2</v>
      </c>
      <c r="CE25" s="260">
        <f t="shared" si="1"/>
        <v>0</v>
      </c>
      <c r="CF25" s="260">
        <f t="shared" si="1"/>
        <v>0</v>
      </c>
      <c r="CG25" s="260">
        <f t="shared" si="1"/>
        <v>0</v>
      </c>
      <c r="CH25" s="260">
        <f t="shared" si="1"/>
        <v>0</v>
      </c>
      <c r="CI25" s="260">
        <f t="shared" si="12"/>
        <v>1.875101078582319E-2</v>
      </c>
      <c r="CK25" s="20" t="str">
        <f t="shared" si="13"/>
        <v>01364</v>
      </c>
      <c r="CL25" s="20" t="str">
        <f t="shared" si="14"/>
        <v>乙部町</v>
      </c>
      <c r="CM25" s="20">
        <f>VLOOKUP($CK25&amp;"_"&amp;$AZ$7,データシート1!$A:$BS,MATCH("ca_太陽光発電（10kW未満）",データシート1!$A$1:$BS$1,0),0)</f>
        <v>11</v>
      </c>
      <c r="CN25" s="20">
        <f>VLOOKUP($CK25&amp;"_"&amp;$AZ$5,データシート1!$A:$BS,MATCH("ab_家庭",データシート1!$A$1:$BS$1,0),0)</f>
        <v>1830</v>
      </c>
      <c r="CO25" s="260">
        <f t="shared" si="15"/>
        <v>6.0109289617486343E-3</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39341</v>
      </c>
      <c r="AY26" s="20" t="str">
        <f>IF(IFERROR(比較地域マスタ!$Z19,"")=0,"",IFERROR(比較地域マスタ!$Z19,""))</f>
        <v>本山町</v>
      </c>
      <c r="BC26" s="960" t="str">
        <f t="shared" si="0"/>
        <v>39341</v>
      </c>
      <c r="BD26" s="123" t="str">
        <f t="shared" si="2"/>
        <v>本山町</v>
      </c>
      <c r="BE26" s="40">
        <f>VLOOKUP($BC26&amp;"_"&amp;$AZ$7,データシート1!$A:$BS,MATCH("cb_"&amp;BE$12,データシート1!$A$1:$BS$1,0),0)</f>
        <v>353.09300000000007</v>
      </c>
      <c r="BF26" s="40">
        <f>VLOOKUP($BC26&amp;"_"&amp;$AZ$7,データシート1!$A:$BS,MATCH("cb_"&amp;BF$12,データシート1!$A$1:$BS$1,0),0)</f>
        <v>2446.5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1990</v>
      </c>
      <c r="BK26" s="40">
        <f t="shared" si="3"/>
        <v>4789.5929999999998</v>
      </c>
      <c r="BL26" s="42"/>
      <c r="BM26" s="960" t="str">
        <f t="shared" si="4"/>
        <v>39341</v>
      </c>
      <c r="BN26" s="123" t="str">
        <f t="shared" si="5"/>
        <v>本山町</v>
      </c>
      <c r="BO26" s="40">
        <f>BE26*VLOOKUP(BO$12,別紙!$B$4:$E$10,MATCH("設備利用率",別紙!$B$4:$E$4,0),0)/100*8760/10^3</f>
        <v>423.75397116000005</v>
      </c>
      <c r="BP26" s="40">
        <f>BF26*VLOOKUP(BP$12,別紙!$B$4:$E$10,MATCH("設備利用率",別紙!$B$4:$E$4,0),0)/100*8760/10^3</f>
        <v>3236.1323400000001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13945.92</v>
      </c>
      <c r="BU26" s="40">
        <f t="shared" si="6"/>
        <v>17605.806311159999</v>
      </c>
      <c r="BV26" s="42"/>
      <c r="BW26" s="38" t="str">
        <f t="shared" si="7"/>
        <v>39341</v>
      </c>
      <c r="BX26" s="38" t="str">
        <f t="shared" si="8"/>
        <v>本山町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17500.674971611206</v>
      </c>
      <c r="BZ26" s="42"/>
      <c r="CA26" s="38" t="str">
        <f t="shared" si="9"/>
        <v>39341</v>
      </c>
      <c r="CB26" s="38" t="str">
        <f t="shared" si="10"/>
        <v>本山町</v>
      </c>
      <c r="CC26" s="260">
        <f t="shared" si="11"/>
        <v>2.4213578724671725E-2</v>
      </c>
      <c r="CD26" s="260">
        <f t="shared" si="1"/>
        <v>0.18491471587521657</v>
      </c>
      <c r="CE26" s="260">
        <f t="shared" si="1"/>
        <v>0</v>
      </c>
      <c r="CF26" s="260">
        <f t="shared" si="1"/>
        <v>0</v>
      </c>
      <c r="CG26" s="260">
        <f t="shared" si="1"/>
        <v>0</v>
      </c>
      <c r="CH26" s="260">
        <f t="shared" si="1"/>
        <v>0.79687897881781322</v>
      </c>
      <c r="CI26" s="260">
        <f t="shared" si="12"/>
        <v>1.0060072734177015</v>
      </c>
      <c r="CK26" s="20" t="str">
        <f t="shared" si="13"/>
        <v>39341</v>
      </c>
      <c r="CL26" s="20" t="str">
        <f t="shared" si="14"/>
        <v>本山町</v>
      </c>
      <c r="CM26" s="20">
        <f>VLOOKUP($CK26&amp;"_"&amp;$AZ$7,データシート1!$A:$BS,MATCH("ca_太陽光発電（10kW未満）",データシート1!$A$1:$BS$1,0),0)</f>
        <v>77</v>
      </c>
      <c r="CN26" s="20">
        <f>VLOOKUP($CK26&amp;"_"&amp;$AZ$5,データシート1!$A:$BS,MATCH("ab_家庭",データシート1!$A$1:$BS$1,0),0)</f>
        <v>1849</v>
      </c>
      <c r="CO26" s="260">
        <f t="shared" si="15"/>
        <v>4.1644131963223363E-2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07407</v>
      </c>
      <c r="AY27" s="20" t="str">
        <f>IF(IFERROR(比較地域マスタ!$Z20,"")=0,"",IFERROR(比較地域マスタ!$Z20,""))</f>
        <v>磐梯町</v>
      </c>
      <c r="BC27" s="960" t="str">
        <f t="shared" si="0"/>
        <v>07407</v>
      </c>
      <c r="BD27" s="123" t="str">
        <f t="shared" si="2"/>
        <v>磐梯町</v>
      </c>
      <c r="BE27" s="40">
        <f>VLOOKUP($BC27&amp;"_"&amp;$AZ$7,データシート1!$A:$BS,MATCH("cb_"&amp;BE$12,データシート1!$A$1:$BS$1,0),0)</f>
        <v>395.6</v>
      </c>
      <c r="BF27" s="40">
        <f>VLOOKUP($BC27&amp;"_"&amp;$AZ$7,データシート1!$A:$BS,MATCH("cb_"&amp;BF$12,データシート1!$A$1:$BS$1,0),0)</f>
        <v>3328.1</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3723.7</v>
      </c>
      <c r="BL27" s="42"/>
      <c r="BM27" s="960" t="str">
        <f t="shared" si="4"/>
        <v>07407</v>
      </c>
      <c r="BN27" s="123" t="str">
        <f t="shared" si="5"/>
        <v>磐梯町</v>
      </c>
      <c r="BO27" s="40">
        <f>BE27*VLOOKUP(BO$12,別紙!$B$4:$E$10,MATCH("設備利用率",別紙!$B$4:$E$4,0),0)/100*8760/10^3</f>
        <v>474.767472</v>
      </c>
      <c r="BP27" s="40">
        <f>BF27*VLOOKUP(BP$12,別紙!$B$4:$E$10,MATCH("設備利用率",別紙!$B$4:$E$4,0),0)/100*8760/10^3</f>
        <v>4402.277556</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4877.0450280000005</v>
      </c>
      <c r="BV27" s="42"/>
      <c r="BW27" s="38" t="str">
        <f t="shared" si="7"/>
        <v>07407</v>
      </c>
      <c r="BX27" s="38" t="str">
        <f t="shared" si="8"/>
        <v>磐梯町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56765.910094496372</v>
      </c>
      <c r="BZ27" s="42"/>
      <c r="CA27" s="38" t="str">
        <f t="shared" si="9"/>
        <v>07407</v>
      </c>
      <c r="CB27" s="38" t="str">
        <f t="shared" si="10"/>
        <v>磐梯町</v>
      </c>
      <c r="CC27" s="260">
        <f t="shared" si="11"/>
        <v>8.363601873195901E-3</v>
      </c>
      <c r="CD27" s="260">
        <f t="shared" si="1"/>
        <v>7.7551430932256193E-2</v>
      </c>
      <c r="CE27" s="260">
        <f t="shared" si="1"/>
        <v>0</v>
      </c>
      <c r="CF27" s="260">
        <f t="shared" si="1"/>
        <v>0</v>
      </c>
      <c r="CG27" s="260">
        <f t="shared" si="1"/>
        <v>0</v>
      </c>
      <c r="CH27" s="260">
        <f t="shared" si="1"/>
        <v>0</v>
      </c>
      <c r="CI27" s="260">
        <f t="shared" si="12"/>
        <v>8.5915032805452096E-2</v>
      </c>
      <c r="CK27" s="20" t="str">
        <f t="shared" si="13"/>
        <v>07407</v>
      </c>
      <c r="CL27" s="20" t="str">
        <f t="shared" si="14"/>
        <v>磐梯町</v>
      </c>
      <c r="CM27" s="20">
        <f>VLOOKUP($CK27&amp;"_"&amp;$AZ$7,データシート1!$A:$BS,MATCH("ca_太陽光発電（10kW未満）",データシート1!$A$1:$BS$1,0),0)</f>
        <v>77</v>
      </c>
      <c r="CN27" s="20">
        <f>VLOOKUP($CK27&amp;"_"&amp;$AZ$5,データシート1!$A:$BS,MATCH("ab_家庭",データシート1!$A$1:$BS$1,0),0)</f>
        <v>1187</v>
      </c>
      <c r="CO27" s="260">
        <f t="shared" si="15"/>
        <v>6.486941870261162E-2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43512</v>
      </c>
      <c r="AY28" s="20" t="str">
        <f>IF(IFERROR(比較地域マスタ!$Z21,"")=0,"",IFERROR(比較地域マスタ!$Z21,""))</f>
        <v>山江村</v>
      </c>
      <c r="BC28" s="960" t="str">
        <f t="shared" si="0"/>
        <v>43512</v>
      </c>
      <c r="BD28" s="123" t="str">
        <f t="shared" si="2"/>
        <v>山江村</v>
      </c>
      <c r="BE28" s="40">
        <f>VLOOKUP($BC28&amp;"_"&amp;$AZ$7,データシート1!$A:$BS,MATCH("cb_"&amp;BE$12,データシート1!$A$1:$BS$1,0),0)</f>
        <v>705.03</v>
      </c>
      <c r="BF28" s="40">
        <f>VLOOKUP($BC28&amp;"_"&amp;$AZ$7,データシート1!$A:$BS,MATCH("cb_"&amp;BF$12,データシート1!$A$1:$BS$1,0),0)</f>
        <v>2430.4999999999995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3135.5299999999997</v>
      </c>
      <c r="BL28" s="42"/>
      <c r="BM28" s="960" t="str">
        <f t="shared" si="4"/>
        <v>43512</v>
      </c>
      <c r="BN28" s="123" t="str">
        <f t="shared" si="5"/>
        <v>山江村</v>
      </c>
      <c r="BO28" s="40">
        <f>BE28*VLOOKUP(BO$12,別紙!$B$4:$E$10,MATCH("設備利用率",別紙!$B$4:$E$4,0),0)/100*8760/10^3</f>
        <v>846.12060359999975</v>
      </c>
      <c r="BP28" s="40">
        <f>BF28*VLOOKUP(BP$12,別紙!$B$4:$E$10,MATCH("設備利用率",別紙!$B$4:$E$4,0),0)/100*8760/10^3</f>
        <v>3214.9681799999998</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4061.0887835999997</v>
      </c>
      <c r="BV28" s="42"/>
      <c r="BW28" s="38" t="str">
        <f t="shared" si="7"/>
        <v>43512</v>
      </c>
      <c r="BX28" s="38" t="str">
        <f t="shared" si="8"/>
        <v>山江村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9262.687473556336</v>
      </c>
      <c r="BZ28" s="42"/>
      <c r="CA28" s="38" t="str">
        <f t="shared" si="9"/>
        <v>43512</v>
      </c>
      <c r="CB28" s="38" t="str">
        <f t="shared" si="10"/>
        <v>山江村</v>
      </c>
      <c r="CC28" s="260">
        <f t="shared" si="11"/>
        <v>9.1347204147344332E-2</v>
      </c>
      <c r="CD28" s="260">
        <f t="shared" si="1"/>
        <v>0.34708805507886126</v>
      </c>
      <c r="CE28" s="260">
        <f t="shared" si="1"/>
        <v>0</v>
      </c>
      <c r="CF28" s="260">
        <f t="shared" si="1"/>
        <v>0</v>
      </c>
      <c r="CG28" s="260">
        <f t="shared" si="1"/>
        <v>0</v>
      </c>
      <c r="CH28" s="260">
        <f t="shared" si="1"/>
        <v>0</v>
      </c>
      <c r="CI28" s="260">
        <f t="shared" si="12"/>
        <v>0.43843525922620563</v>
      </c>
      <c r="CK28" s="20" t="str">
        <f t="shared" si="13"/>
        <v>43512</v>
      </c>
      <c r="CL28" s="20" t="str">
        <f t="shared" si="14"/>
        <v>山江村</v>
      </c>
      <c r="CM28" s="20">
        <f>VLOOKUP($CK28&amp;"_"&amp;$AZ$7,データシート1!$A:$BS,MATCH("ca_太陽光発電（10kW未満）",データシート1!$A$1:$BS$1,0),0)</f>
        <v>134</v>
      </c>
      <c r="CN28" s="20">
        <f>VLOOKUP($CK28&amp;"_"&amp;$AZ$5,データシート1!$A:$BS,MATCH("ab_家庭",データシート1!$A$1:$BS$1,0),0)</f>
        <v>1204</v>
      </c>
      <c r="CO28" s="260">
        <f t="shared" si="15"/>
        <v>0.11129568106312292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16321</v>
      </c>
      <c r="AY29" s="20" t="str">
        <f>IF(IFERROR(比較地域マスタ!$Z22,"")=0,"",IFERROR(比較地域マスタ!$Z22,""))</f>
        <v>舟橋村</v>
      </c>
      <c r="BC29" s="960" t="str">
        <f t="shared" si="0"/>
        <v>16321</v>
      </c>
      <c r="BD29" s="123" t="str">
        <f t="shared" si="2"/>
        <v>舟橋村</v>
      </c>
      <c r="BE29" s="40">
        <f>VLOOKUP($BC29&amp;"_"&amp;$AZ$7,データシート1!$A:$BS,MATCH("cb_"&amp;BE$12,データシート1!$A$1:$BS$1,0),0)</f>
        <v>194.9</v>
      </c>
      <c r="BF29" s="40">
        <f>VLOOKUP($BC29&amp;"_"&amp;$AZ$7,データシート1!$A:$BS,MATCH("cb_"&amp;BF$12,データシート1!$A$1:$BS$1,0),0)</f>
        <v>511.8</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706.7</v>
      </c>
      <c r="BL29" s="42"/>
      <c r="BM29" s="960" t="str">
        <f t="shared" si="4"/>
        <v>16321</v>
      </c>
      <c r="BN29" s="123" t="str">
        <f t="shared" si="5"/>
        <v>舟橋村</v>
      </c>
      <c r="BO29" s="40">
        <f>BE29*VLOOKUP(BO$12,別紙!$B$4:$E$10,MATCH("設備利用率",別紙!$B$4:$E$4,0),0)/100*8760/10^3</f>
        <v>233.90338800000001</v>
      </c>
      <c r="BP29" s="40">
        <f>BF29*VLOOKUP(BP$12,別紙!$B$4:$E$10,MATCH("設備利用率",別紙!$B$4:$E$4,0),0)/100*8760/10^3</f>
        <v>676.9885680000001</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910.89195600000016</v>
      </c>
      <c r="BV29" s="42"/>
      <c r="BW29" s="38" t="str">
        <f t="shared" si="7"/>
        <v>16321</v>
      </c>
      <c r="BX29" s="38" t="str">
        <f t="shared" si="8"/>
        <v>舟橋村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18370.874815093535</v>
      </c>
      <c r="BZ29" s="42"/>
      <c r="CA29" s="38" t="str">
        <f t="shared" si="9"/>
        <v>16321</v>
      </c>
      <c r="CB29" s="38" t="str">
        <f t="shared" si="10"/>
        <v>舟橋村</v>
      </c>
      <c r="CC29" s="260">
        <f t="shared" si="11"/>
        <v>1.2732294479946305E-2</v>
      </c>
      <c r="CD29" s="260">
        <f t="shared" ref="CD29:CD60" si="16">BP29/$BY29</f>
        <v>3.6851188351889774E-2</v>
      </c>
      <c r="CE29" s="260">
        <f t="shared" ref="CE29:CE60" si="17">BQ29/$BY29</f>
        <v>0</v>
      </c>
      <c r="CF29" s="260">
        <f t="shared" ref="CF29:CF60" si="18">BR29/$BY29</f>
        <v>0</v>
      </c>
      <c r="CG29" s="260">
        <f t="shared" ref="CG29:CG60" si="19">BS29/$BY29</f>
        <v>0</v>
      </c>
      <c r="CH29" s="260">
        <f t="shared" ref="CH29:CH60" si="20">BT29/$BY29</f>
        <v>0</v>
      </c>
      <c r="CI29" s="260">
        <f t="shared" si="12"/>
        <v>4.9583482831836084E-2</v>
      </c>
      <c r="CK29" s="20" t="str">
        <f t="shared" si="13"/>
        <v>16321</v>
      </c>
      <c r="CL29" s="20" t="str">
        <f t="shared" si="14"/>
        <v>舟橋村</v>
      </c>
      <c r="CM29" s="20">
        <f>VLOOKUP($CK29&amp;"_"&amp;$AZ$7,データシート1!$A:$BS,MATCH("ca_太陽光発電（10kW未満）",データシート1!$A$1:$BS$1,0),0)</f>
        <v>40</v>
      </c>
      <c r="CN29" s="20">
        <f>VLOOKUP($CK29&amp;"_"&amp;$AZ$5,データシート1!$A:$BS,MATCH("ab_家庭",データシート1!$A$1:$BS$1,0),0)</f>
        <v>1154</v>
      </c>
      <c r="CO29" s="260">
        <f t="shared" si="15"/>
        <v>3.4662045060658578E-2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39405</v>
      </c>
      <c r="AY30" s="20" t="str">
        <f>IF(IFERROR(比較地域マスタ!$Z23,"")=0,"",IFERROR(比較地域マスタ!$Z23,""))</f>
        <v>梼原町</v>
      </c>
      <c r="BC30" s="960" t="str">
        <f t="shared" si="0"/>
        <v>39405</v>
      </c>
      <c r="BD30" s="123" t="str">
        <f t="shared" si="2"/>
        <v>梼原町</v>
      </c>
      <c r="BE30" s="40">
        <f>VLOOKUP($BC30&amp;"_"&amp;$AZ$7,データシート1!$A:$BS,MATCH("cb_"&amp;BE$12,データシート1!$A$1:$BS$1,0),0)</f>
        <v>863.19200000000023</v>
      </c>
      <c r="BF30" s="40">
        <f>VLOOKUP($BC30&amp;"_"&amp;$AZ$7,データシート1!$A:$BS,MATCH("cb_"&amp;BF$12,データシート1!$A$1:$BS$1,0),0)</f>
        <v>762.41600000000017</v>
      </c>
      <c r="BG30" s="40">
        <f>VLOOKUP($BC30&amp;"_"&amp;$AZ$7,データシート1!$A:$BS,MATCH("cb_"&amp;BG$12,データシート1!$A$1:$BS$1,0),0)</f>
        <v>1200</v>
      </c>
      <c r="BH30" s="40">
        <f>VLOOKUP($BC30&amp;"_"&amp;$AZ$7,データシート1!$A:$BS,MATCH("cb_"&amp;BH$12,データシート1!$A$1:$BS$1,0),0)</f>
        <v>56.4</v>
      </c>
      <c r="BI30" s="40">
        <f>VLOOKUP($BC30&amp;"_"&amp;$AZ$7,データシート1!$A:$BS,MATCH("cb_"&amp;BI$12,データシート1!$A$1:$BS$1,0),0)</f>
        <v>0</v>
      </c>
      <c r="BJ30" s="40">
        <f>VLOOKUP($BC30&amp;"_"&amp;$AZ$7,データシート1!$A:$BS,MATCH("cb_"&amp;BJ$12,データシート1!$A$1:$BS$1,0),0)</f>
        <v>0</v>
      </c>
      <c r="BK30" s="40">
        <f t="shared" si="3"/>
        <v>2882.0080000000003</v>
      </c>
      <c r="BL30" s="42"/>
      <c r="BM30" s="960" t="str">
        <f t="shared" si="4"/>
        <v>39405</v>
      </c>
      <c r="BN30" s="123" t="str">
        <f t="shared" si="5"/>
        <v>梼原町</v>
      </c>
      <c r="BO30" s="40">
        <f>BE30*VLOOKUP(BO$12,別紙!$B$4:$E$10,MATCH("設備利用率",別紙!$B$4:$E$4,0),0)/100*8760/10^3</f>
        <v>1035.9339830400002</v>
      </c>
      <c r="BP30" s="40">
        <f>BF30*VLOOKUP(BP$12,別紙!$B$4:$E$10,MATCH("設備利用率",別紙!$B$4:$E$4,0),0)/100*8760/10^3</f>
        <v>1008.4933881600002</v>
      </c>
      <c r="BQ30" s="40">
        <f>BG30*VLOOKUP(BQ$12,別紙!$B$4:$E$10,MATCH("設備利用率",別紙!$B$4:$E$4,0),0)/100*8760/10^3</f>
        <v>2606.9760000000001</v>
      </c>
      <c r="BR30" s="40">
        <f>BH30*VLOOKUP(BR$12,別紙!$B$4:$E$10,MATCH("設備利用率",別紙!$B$4:$E$4,0),0)/100*8760/10^3</f>
        <v>296.4384</v>
      </c>
      <c r="BS30" s="40">
        <f>BI30*VLOOKUP(BS$12,別紙!$B$4:$E$10,MATCH("設備利用率",別紙!$B$4:$E$4,0),0)/100*8760/10^3</f>
        <v>0</v>
      </c>
      <c r="BT30" s="40">
        <f>BJ30*VLOOKUP(BT$12,別紙!$B$4:$E$10,MATCH("設備利用率",別紙!$B$4:$E$4,0),0)/100*8760/10^3</f>
        <v>0</v>
      </c>
      <c r="BU30" s="40">
        <f t="shared" si="6"/>
        <v>4947.8417712</v>
      </c>
      <c r="BV30" s="42"/>
      <c r="BW30" s="38" t="str">
        <f t="shared" si="7"/>
        <v>39405</v>
      </c>
      <c r="BX30" s="38" t="str">
        <f t="shared" si="8"/>
        <v>梼原町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17347.680380880578</v>
      </c>
      <c r="BZ30" s="42"/>
      <c r="CA30" s="38" t="str">
        <f t="shared" si="9"/>
        <v>39405</v>
      </c>
      <c r="CB30" s="38" t="str">
        <f t="shared" si="10"/>
        <v>梼原町</v>
      </c>
      <c r="CC30" s="260">
        <f t="shared" si="11"/>
        <v>5.9715994317127E-2</v>
      </c>
      <c r="CD30" s="260">
        <f t="shared" si="16"/>
        <v>5.8134192354125473E-2</v>
      </c>
      <c r="CE30" s="260">
        <f t="shared" si="17"/>
        <v>0.15027807423021408</v>
      </c>
      <c r="CF30" s="260">
        <f t="shared" si="18"/>
        <v>1.7088071343919504E-2</v>
      </c>
      <c r="CG30" s="260">
        <f t="shared" si="19"/>
        <v>0</v>
      </c>
      <c r="CH30" s="260">
        <f t="shared" si="20"/>
        <v>0</v>
      </c>
      <c r="CI30" s="260">
        <f t="shared" si="12"/>
        <v>0.28521633224538606</v>
      </c>
      <c r="CK30" s="20" t="str">
        <f t="shared" si="13"/>
        <v>39405</v>
      </c>
      <c r="CL30" s="20" t="str">
        <f t="shared" si="14"/>
        <v>梼原町</v>
      </c>
      <c r="CM30" s="20">
        <f>VLOOKUP($CK30&amp;"_"&amp;$AZ$7,データシート1!$A:$BS,MATCH("ca_太陽光発電（10kW未満）",データシート1!$A$1:$BS$1,0),0)</f>
        <v>195</v>
      </c>
      <c r="CN30" s="20">
        <f>VLOOKUP($CK30&amp;"_"&amp;$AZ$5,データシート1!$A:$BS,MATCH("ab_家庭",データシート1!$A$1:$BS$1,0),0)</f>
        <v>1758</v>
      </c>
      <c r="CO30" s="260">
        <f t="shared" si="15"/>
        <v>0.11092150170648464</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29322</v>
      </c>
      <c r="AY31" s="20" t="str">
        <f>IF(IFERROR(比較地域マスタ!$Z24,"")=0,"",IFERROR(比較地域マスタ!$Z24,""))</f>
        <v>山添村</v>
      </c>
      <c r="BC31" s="960" t="str">
        <f t="shared" si="0"/>
        <v>29322</v>
      </c>
      <c r="BD31" s="123" t="str">
        <f t="shared" si="2"/>
        <v>山添村</v>
      </c>
      <c r="BE31" s="40">
        <f>VLOOKUP($BC31&amp;"_"&amp;$AZ$7,データシート1!$A:$BS,MATCH("cb_"&amp;BE$12,データシート1!$A$1:$BS$1,0),0)</f>
        <v>303.09999999999997</v>
      </c>
      <c r="BF31" s="40">
        <f>VLOOKUP($BC31&amp;"_"&amp;$AZ$7,データシート1!$A:$BS,MATCH("cb_"&amp;BF$12,データシート1!$A$1:$BS$1,0),0)</f>
        <v>6316.5</v>
      </c>
      <c r="BG31" s="40">
        <f>VLOOKUP($BC31&amp;"_"&amp;$AZ$7,データシート1!$A:$BS,MATCH("cb_"&amp;BG$12,データシート1!$A$1:$BS$1,0),0)</f>
        <v>0</v>
      </c>
      <c r="BH31" s="40">
        <f>VLOOKUP($BC31&amp;"_"&amp;$AZ$7,データシート1!$A:$BS,MATCH("cb_"&amp;BH$12,データシート1!$A$1:$BS$1,0),0)</f>
        <v>60</v>
      </c>
      <c r="BI31" s="40">
        <f>VLOOKUP($BC31&amp;"_"&amp;$AZ$7,データシート1!$A:$BS,MATCH("cb_"&amp;BI$12,データシート1!$A$1:$BS$1,0),0)</f>
        <v>0</v>
      </c>
      <c r="BJ31" s="40">
        <f>VLOOKUP($BC31&amp;"_"&amp;$AZ$7,データシート1!$A:$BS,MATCH("cb_"&amp;BJ$12,データシート1!$A$1:$BS$1,0),0)</f>
        <v>0</v>
      </c>
      <c r="BK31" s="40">
        <f t="shared" si="3"/>
        <v>6679.6</v>
      </c>
      <c r="BL31" s="42"/>
      <c r="BM31" s="960" t="str">
        <f t="shared" si="4"/>
        <v>29322</v>
      </c>
      <c r="BN31" s="123" t="str">
        <f t="shared" si="5"/>
        <v>山添村</v>
      </c>
      <c r="BO31" s="40">
        <f>BE31*VLOOKUP(BO$12,別紙!$B$4:$E$10,MATCH("設備利用率",別紙!$B$4:$E$4,0),0)/100*8760/10^3</f>
        <v>363.756372</v>
      </c>
      <c r="BP31" s="40">
        <f>BF31*VLOOKUP(BP$12,別紙!$B$4:$E$10,MATCH("設備利用率",別紙!$B$4:$E$4,0),0)/100*8760/10^3</f>
        <v>8355.2135399999988</v>
      </c>
      <c r="BQ31" s="40">
        <f>BG31*VLOOKUP(BQ$12,別紙!$B$4:$E$10,MATCH("設備利用率",別紙!$B$4:$E$4,0),0)/100*8760/10^3</f>
        <v>0</v>
      </c>
      <c r="BR31" s="40">
        <f>BH31*VLOOKUP(BR$12,別紙!$B$4:$E$10,MATCH("設備利用率",別紙!$B$4:$E$4,0),0)/100*8760/10^3</f>
        <v>315.36</v>
      </c>
      <c r="BS31" s="40">
        <f>BI31*VLOOKUP(BS$12,別紙!$B$4:$E$10,MATCH("設備利用率",別紙!$B$4:$E$4,0),0)/100*8760/10^3</f>
        <v>0</v>
      </c>
      <c r="BT31" s="40">
        <f>BJ31*VLOOKUP(BT$12,別紙!$B$4:$E$10,MATCH("設備利用率",別紙!$B$4:$E$4,0),0)/100*8760/10^3</f>
        <v>0</v>
      </c>
      <c r="BU31" s="40">
        <f t="shared" si="6"/>
        <v>9034.3299119999992</v>
      </c>
      <c r="BV31" s="42"/>
      <c r="BW31" s="38" t="str">
        <f t="shared" si="7"/>
        <v>29322</v>
      </c>
      <c r="BX31" s="38" t="str">
        <f t="shared" si="8"/>
        <v>山添村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22445.26600799822</v>
      </c>
      <c r="BZ31" s="42"/>
      <c r="CA31" s="38" t="str">
        <f t="shared" si="9"/>
        <v>29322</v>
      </c>
      <c r="CB31" s="38" t="str">
        <f t="shared" si="10"/>
        <v>山添村</v>
      </c>
      <c r="CC31" s="260">
        <f t="shared" si="11"/>
        <v>1.6206373846065263E-2</v>
      </c>
      <c r="CD31" s="260">
        <f t="shared" si="16"/>
        <v>0.37224836350893209</v>
      </c>
      <c r="CE31" s="260">
        <f t="shared" si="17"/>
        <v>0</v>
      </c>
      <c r="CF31" s="260">
        <f t="shared" si="18"/>
        <v>1.405017877211273E-2</v>
      </c>
      <c r="CG31" s="260">
        <f t="shared" si="19"/>
        <v>0</v>
      </c>
      <c r="CH31" s="260">
        <f t="shared" si="20"/>
        <v>0</v>
      </c>
      <c r="CI31" s="260">
        <f t="shared" si="12"/>
        <v>0.40250491612711015</v>
      </c>
      <c r="CK31" s="20" t="str">
        <f t="shared" si="13"/>
        <v>29322</v>
      </c>
      <c r="CL31" s="20" t="str">
        <f t="shared" si="14"/>
        <v>山添村</v>
      </c>
      <c r="CM31" s="20">
        <f>VLOOKUP($CK31&amp;"_"&amp;$AZ$7,データシート1!$A:$BS,MATCH("ca_太陽光発電（10kW未満）",データシート1!$A$1:$BS$1,0),0)</f>
        <v>63</v>
      </c>
      <c r="CN31" s="20">
        <f>VLOOKUP($CK31&amp;"_"&amp;$AZ$5,データシート1!$A:$BS,MATCH("ab_家庭",データシート1!$A$1:$BS$1,0),0)</f>
        <v>1342</v>
      </c>
      <c r="CO31" s="260">
        <f t="shared" si="15"/>
        <v>4.6944858420268257E-2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39344</v>
      </c>
      <c r="AY32" s="20" t="str">
        <f>IF(IFERROR(比較地域マスタ!$Z25,"")=0,"",IFERROR(比較地域マスタ!$Z25,""))</f>
        <v>大豊町</v>
      </c>
      <c r="AZ32" s="24"/>
      <c r="BA32" s="24"/>
      <c r="BB32" s="24"/>
      <c r="BC32" s="960" t="str">
        <f t="shared" si="0"/>
        <v>39344</v>
      </c>
      <c r="BD32" s="123" t="str">
        <f t="shared" si="2"/>
        <v>大豊町</v>
      </c>
      <c r="BE32" s="40">
        <f>VLOOKUP($BC32&amp;"_"&amp;$AZ$7,データシート1!$A:$BS,MATCH("cb_"&amp;BE$12,データシート1!$A$1:$BS$1,0),0)</f>
        <v>235.71800000000002</v>
      </c>
      <c r="BF32" s="40">
        <f>VLOOKUP($BC32&amp;"_"&amp;$AZ$7,データシート1!$A:$BS,MATCH("cb_"&amp;BF$12,データシート1!$A$1:$BS$1,0),0)</f>
        <v>768.4</v>
      </c>
      <c r="BG32" s="40">
        <f>VLOOKUP($BC32&amp;"_"&amp;$AZ$7,データシート1!$A:$BS,MATCH("cb_"&amp;BG$12,データシート1!$A$1:$BS$1,0),0)</f>
        <v>18370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19374.117999999999</v>
      </c>
      <c r="BL32" s="42"/>
      <c r="BM32" s="960" t="str">
        <f t="shared" si="4"/>
        <v>39344</v>
      </c>
      <c r="BN32" s="123" t="str">
        <f t="shared" si="5"/>
        <v>大豊町</v>
      </c>
      <c r="BO32" s="40">
        <f>BE32*VLOOKUP(BO$12,別紙!$B$4:$E$10,MATCH("設備利用率",別紙!$B$4:$E$4,0),0)/100*8760/10^3</f>
        <v>282.88988616</v>
      </c>
      <c r="BP32" s="40">
        <f>BF32*VLOOKUP(BP$12,別紙!$B$4:$E$10,MATCH("設備利用率",別紙!$B$4:$E$4,0),0)/100*8760/10^3</f>
        <v>1016.408784</v>
      </c>
      <c r="BQ32" s="40">
        <f>BG32*VLOOKUP(BQ$12,別紙!$B$4:$E$10,MATCH("設備利用率",別紙!$B$4:$E$4,0),0)/100*8760/10^3</f>
        <v>39908.457600000002</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41207.756270160004</v>
      </c>
      <c r="BV32" s="42"/>
      <c r="BW32" s="38" t="str">
        <f t="shared" si="7"/>
        <v>39344</v>
      </c>
      <c r="BX32" s="38" t="str">
        <f t="shared" si="8"/>
        <v>大豊町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20602.737259097958</v>
      </c>
      <c r="BZ32" s="42"/>
      <c r="CA32" s="38" t="str">
        <f t="shared" si="9"/>
        <v>39344</v>
      </c>
      <c r="CB32" s="38" t="str">
        <f t="shared" si="10"/>
        <v>大豊町</v>
      </c>
      <c r="CC32" s="260">
        <f t="shared" si="11"/>
        <v>1.3730694256904078E-2</v>
      </c>
      <c r="CD32" s="260">
        <f t="shared" si="16"/>
        <v>4.9333676939027328E-2</v>
      </c>
      <c r="CE32" s="260">
        <f t="shared" si="17"/>
        <v>1.9370463787464374</v>
      </c>
      <c r="CF32" s="260">
        <f t="shared" si="18"/>
        <v>0</v>
      </c>
      <c r="CG32" s="260">
        <f t="shared" si="19"/>
        <v>0</v>
      </c>
      <c r="CH32" s="260">
        <f t="shared" si="20"/>
        <v>0</v>
      </c>
      <c r="CI32" s="260">
        <f t="shared" si="12"/>
        <v>2.0001107499423689</v>
      </c>
      <c r="CJ32" s="24"/>
      <c r="CK32" s="20" t="str">
        <f t="shared" si="13"/>
        <v>39344</v>
      </c>
      <c r="CL32" s="20" t="str">
        <f t="shared" si="14"/>
        <v>大豊町</v>
      </c>
      <c r="CM32" s="20">
        <f>VLOOKUP($CK32&amp;"_"&amp;$AZ$7,データシート1!$A:$BS,MATCH("ca_太陽光発電（10kW未満）",データシート1!$A$1:$BS$1,0),0)</f>
        <v>46</v>
      </c>
      <c r="CN32" s="20">
        <f>VLOOKUP($CK32&amp;"_"&amp;$AZ$5,データシート1!$A:$BS,MATCH("ab_家庭",データシート1!$A$1:$BS$1,0),0)</f>
        <v>2001</v>
      </c>
      <c r="CO32" s="260">
        <f t="shared" si="15"/>
        <v>2.2988505747126436E-2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01457</v>
      </c>
      <c r="AY33" s="20" t="str">
        <f>IF(IFERROR(比較地域マスタ!$Z26,"")=0,"",IFERROR(比較地域マスタ!$Z26,""))</f>
        <v>上川町</v>
      </c>
      <c r="BC33" s="960" t="str">
        <f t="shared" si="0"/>
        <v>01457</v>
      </c>
      <c r="BD33" s="123" t="str">
        <f t="shared" si="2"/>
        <v>上川町</v>
      </c>
      <c r="BE33" s="40">
        <f>VLOOKUP($BC33&amp;"_"&amp;$AZ$7,データシート1!$A:$BS,MATCH("cb_"&amp;BE$12,データシート1!$A$1:$BS$1,0),0)</f>
        <v>50.4</v>
      </c>
      <c r="BF33" s="40">
        <f>VLOOKUP($BC33&amp;"_"&amp;$AZ$7,データシート1!$A:$BS,MATCH("cb_"&amp;BF$12,データシート1!$A$1:$BS$1,0),0)</f>
        <v>1188.5</v>
      </c>
      <c r="BG33" s="40">
        <f>VLOOKUP($BC33&amp;"_"&amp;$AZ$7,データシート1!$A:$BS,MATCH("cb_"&amp;BG$12,データシート1!$A$1:$BS$1,0),0)</f>
        <v>0</v>
      </c>
      <c r="BH33" s="40">
        <f>VLOOKUP($BC33&amp;"_"&amp;$AZ$7,データシート1!$A:$BS,MATCH("cb_"&amp;BH$12,データシート1!$A$1:$BS$1,0),0)</f>
        <v>25400</v>
      </c>
      <c r="BI33" s="40">
        <f>VLOOKUP($BC33&amp;"_"&amp;$AZ$7,データシート1!$A:$BS,MATCH("cb_"&amp;BI$12,データシート1!$A$1:$BS$1,0),0)</f>
        <v>0</v>
      </c>
      <c r="BJ33" s="40">
        <f>VLOOKUP($BC33&amp;"_"&amp;$AZ$7,データシート1!$A:$BS,MATCH("cb_"&amp;BJ$12,データシート1!$A$1:$BS$1,0),0)</f>
        <v>0</v>
      </c>
      <c r="BK33" s="40">
        <f t="shared" si="3"/>
        <v>26638.9</v>
      </c>
      <c r="BL33" s="42"/>
      <c r="BM33" s="960" t="str">
        <f t="shared" si="4"/>
        <v>01457</v>
      </c>
      <c r="BN33" s="123" t="str">
        <f t="shared" si="5"/>
        <v>上川町</v>
      </c>
      <c r="BO33" s="40">
        <f>BE33*VLOOKUP(BO$12,別紙!$B$4:$E$10,MATCH("設備利用率",別紙!$B$4:$E$4,0),0)/100*8760/10^3</f>
        <v>60.48604799999999</v>
      </c>
      <c r="BP33" s="40">
        <f>BF33*VLOOKUP(BP$12,別紙!$B$4:$E$10,MATCH("設備利用率",別紙!$B$4:$E$4,0),0)/100*8760/10^3</f>
        <v>1572.1002599999997</v>
      </c>
      <c r="BQ33" s="40">
        <f>BG33*VLOOKUP(BQ$12,別紙!$B$4:$E$10,MATCH("設備利用率",別紙!$B$4:$E$4,0),0)/100*8760/10^3</f>
        <v>0</v>
      </c>
      <c r="BR33" s="40">
        <f>BH33*VLOOKUP(BR$12,別紙!$B$4:$E$10,MATCH("設備利用率",別紙!$B$4:$E$4,0),0)/100*8760/10^3</f>
        <v>133502.39999999999</v>
      </c>
      <c r="BS33" s="40">
        <f>BI33*VLOOKUP(BS$12,別紙!$B$4:$E$10,MATCH("設備利用率",別紙!$B$4:$E$4,0),0)/100*8760/10^3</f>
        <v>0</v>
      </c>
      <c r="BT33" s="40">
        <f>BJ33*VLOOKUP(BT$12,別紙!$B$4:$E$10,MATCH("設備利用率",別紙!$B$4:$E$4,0),0)/100*8760/10^3</f>
        <v>0</v>
      </c>
      <c r="BU33" s="40">
        <f t="shared" si="6"/>
        <v>135134.98630799999</v>
      </c>
      <c r="BV33" s="42"/>
      <c r="BW33" s="38" t="str">
        <f t="shared" si="7"/>
        <v>01457</v>
      </c>
      <c r="BX33" s="38" t="str">
        <f t="shared" si="8"/>
        <v>上川町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18418.185261990468</v>
      </c>
      <c r="BZ33" s="42"/>
      <c r="CA33" s="38" t="str">
        <f t="shared" si="9"/>
        <v>01457</v>
      </c>
      <c r="CB33" s="38" t="str">
        <f t="shared" si="10"/>
        <v>上川町</v>
      </c>
      <c r="CC33" s="260">
        <f t="shared" si="11"/>
        <v>3.2840395044144112E-3</v>
      </c>
      <c r="CD33" s="260">
        <f t="shared" si="16"/>
        <v>8.5355871799396896E-2</v>
      </c>
      <c r="CE33" s="260">
        <f t="shared" si="17"/>
        <v>0</v>
      </c>
      <c r="CF33" s="260">
        <f t="shared" si="18"/>
        <v>7.2484014087700777</v>
      </c>
      <c r="CG33" s="260">
        <f t="shared" si="19"/>
        <v>0</v>
      </c>
      <c r="CH33" s="260">
        <f t="shared" si="20"/>
        <v>0</v>
      </c>
      <c r="CI33" s="260">
        <f t="shared" si="12"/>
        <v>7.3370413200738893</v>
      </c>
      <c r="CK33" s="20" t="str">
        <f t="shared" si="13"/>
        <v>01457</v>
      </c>
      <c r="CL33" s="20" t="str">
        <f t="shared" si="14"/>
        <v>上川町</v>
      </c>
      <c r="CM33" s="20">
        <f>VLOOKUP($CK33&amp;"_"&amp;$AZ$7,データシート1!$A:$BS,MATCH("ca_太陽光発電（10kW未満）",データシート1!$A$1:$BS$1,0),0)</f>
        <v>9</v>
      </c>
      <c r="CN33" s="20">
        <f>VLOOKUP($CK33&amp;"_"&amp;$AZ$5,データシート1!$A:$BS,MATCH("ab_家庭",データシート1!$A$1:$BS$1,0),0)</f>
        <v>1923</v>
      </c>
      <c r="CO33" s="260">
        <f t="shared" si="15"/>
        <v>4.6801872074882997E-3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01639</v>
      </c>
      <c r="AY34" s="20" t="str">
        <f>IF(IFERROR(比較地域マスタ!$Z27,"")=0,"",IFERROR(比較地域マスタ!$Z27,""))</f>
        <v>更別村</v>
      </c>
      <c r="BC34" s="960" t="str">
        <f t="shared" si="0"/>
        <v>01639</v>
      </c>
      <c r="BD34" s="123" t="str">
        <f t="shared" si="2"/>
        <v>更別村</v>
      </c>
      <c r="BE34" s="40">
        <f>VLOOKUP($BC34&amp;"_"&amp;$AZ$7,データシート1!$A:$BS,MATCH("cb_"&amp;BE$12,データシート1!$A$1:$BS$1,0),0)</f>
        <v>842.98899999999969</v>
      </c>
      <c r="BF34" s="40">
        <f>VLOOKUP($BC34&amp;"_"&amp;$AZ$7,データシート1!$A:$BS,MATCH("cb_"&amp;BF$12,データシート1!$A$1:$BS$1,0),0)</f>
        <v>29237.000000000004</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30079.989000000005</v>
      </c>
      <c r="BL34" s="42"/>
      <c r="BM34" s="960" t="str">
        <f t="shared" si="4"/>
        <v>01639</v>
      </c>
      <c r="BN34" s="123" t="str">
        <f t="shared" si="5"/>
        <v>更別村</v>
      </c>
      <c r="BO34" s="40">
        <f>BE34*VLOOKUP(BO$12,別紙!$B$4:$E$10,MATCH("設備利用率",別紙!$B$4:$E$4,0),0)/100*8760/10^3</f>
        <v>1011.6879586799996</v>
      </c>
      <c r="BP34" s="40">
        <f>BF34*VLOOKUP(BP$12,別紙!$B$4:$E$10,MATCH("設備利用率",別紙!$B$4:$E$4,0),0)/100*8760/10^3</f>
        <v>38673.534120000004</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39685.222078680003</v>
      </c>
      <c r="BV34" s="42"/>
      <c r="BW34" s="38" t="str">
        <f t="shared" si="7"/>
        <v>01639</v>
      </c>
      <c r="BX34" s="38" t="str">
        <f t="shared" si="8"/>
        <v>更別村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13148.6439491935</v>
      </c>
      <c r="BZ34" s="42"/>
      <c r="CA34" s="38" t="str">
        <f t="shared" si="9"/>
        <v>01639</v>
      </c>
      <c r="CB34" s="38" t="str">
        <f t="shared" si="10"/>
        <v>更別村</v>
      </c>
      <c r="CC34" s="260">
        <f t="shared" si="11"/>
        <v>7.6942379958661336E-2</v>
      </c>
      <c r="CD34" s="260">
        <f t="shared" si="16"/>
        <v>2.9412564724875776</v>
      </c>
      <c r="CE34" s="260">
        <f t="shared" si="17"/>
        <v>0</v>
      </c>
      <c r="CF34" s="260">
        <f t="shared" si="18"/>
        <v>0</v>
      </c>
      <c r="CG34" s="260">
        <f t="shared" si="19"/>
        <v>0</v>
      </c>
      <c r="CH34" s="260">
        <f t="shared" si="20"/>
        <v>0</v>
      </c>
      <c r="CI34" s="260">
        <f t="shared" si="12"/>
        <v>3.0181988524462389</v>
      </c>
      <c r="CK34" s="20" t="str">
        <f t="shared" si="13"/>
        <v>01639</v>
      </c>
      <c r="CL34" s="20" t="str">
        <f t="shared" si="14"/>
        <v>更別村</v>
      </c>
      <c r="CM34" s="20">
        <f>VLOOKUP($CK34&amp;"_"&amp;$AZ$7,データシート1!$A:$BS,MATCH("ca_太陽光発電（10kW未満）",データシート1!$A$1:$BS$1,0),0)</f>
        <v>125</v>
      </c>
      <c r="CN34" s="20">
        <f>VLOOKUP($CK34&amp;"_"&amp;$AZ$5,データシート1!$A:$BS,MATCH("ab_家庭",データシート1!$A$1:$BS$1,0),0)</f>
        <v>1359</v>
      </c>
      <c r="CO34" s="260">
        <f t="shared" si="15"/>
        <v>9.1979396615158207E-2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01407</v>
      </c>
      <c r="AY35" s="20" t="str">
        <f>IF(IFERROR(比較地域マスタ!$Z28,"")=0,"",IFERROR(比較地域マスタ!$Z28,""))</f>
        <v>仁木町</v>
      </c>
      <c r="BC35" s="960" t="str">
        <f t="shared" si="0"/>
        <v>01407</v>
      </c>
      <c r="BD35" s="123" t="str">
        <f t="shared" si="2"/>
        <v>仁木町</v>
      </c>
      <c r="BE35" s="40">
        <f>VLOOKUP($BC35&amp;"_"&amp;$AZ$7,データシート1!$A:$BS,MATCH("cb_"&amp;BE$12,データシート1!$A$1:$BS$1,0),0)</f>
        <v>186.30000000000007</v>
      </c>
      <c r="BF35" s="40">
        <f>VLOOKUP($BC35&amp;"_"&amp;$AZ$7,データシート1!$A:$BS,MATCH("cb_"&amp;BF$12,データシート1!$A$1:$BS$1,0),0)</f>
        <v>1207.2</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1393.5</v>
      </c>
      <c r="BL35" s="42"/>
      <c r="BM35" s="960" t="str">
        <f t="shared" si="4"/>
        <v>01407</v>
      </c>
      <c r="BN35" s="123" t="str">
        <f t="shared" si="5"/>
        <v>仁木町</v>
      </c>
      <c r="BO35" s="40">
        <f>BE35*VLOOKUP(BO$12,別紙!$B$4:$E$10,MATCH("設備利用率",別紙!$B$4:$E$4,0),0)/100*8760/10^3</f>
        <v>223.58235600000009</v>
      </c>
      <c r="BP35" s="40">
        <f>BF35*VLOOKUP(BP$12,別紙!$B$4:$E$10,MATCH("設備利用率",別紙!$B$4:$E$4,0),0)/100*8760/10^3</f>
        <v>1596.8358720000001</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1820.4182280000002</v>
      </c>
      <c r="BV35" s="42"/>
      <c r="BW35" s="38" t="str">
        <f t="shared" si="7"/>
        <v>01407</v>
      </c>
      <c r="BX35" s="38" t="str">
        <f t="shared" si="8"/>
        <v>仁木町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22720.531630607988</v>
      </c>
      <c r="BZ35" s="42"/>
      <c r="CA35" s="38" t="str">
        <f t="shared" si="9"/>
        <v>01407</v>
      </c>
      <c r="CB35" s="38" t="str">
        <f t="shared" si="10"/>
        <v>仁木町</v>
      </c>
      <c r="CC35" s="260">
        <f t="shared" si="11"/>
        <v>9.8405424501071485E-3</v>
      </c>
      <c r="CD35" s="260">
        <f t="shared" si="16"/>
        <v>7.0281624477871854E-2</v>
      </c>
      <c r="CE35" s="260">
        <f t="shared" si="17"/>
        <v>0</v>
      </c>
      <c r="CF35" s="260">
        <f t="shared" si="18"/>
        <v>0</v>
      </c>
      <c r="CG35" s="260">
        <f t="shared" si="19"/>
        <v>0</v>
      </c>
      <c r="CH35" s="260">
        <f t="shared" si="20"/>
        <v>0</v>
      </c>
      <c r="CI35" s="260">
        <f t="shared" si="12"/>
        <v>8.0122166927979008E-2</v>
      </c>
      <c r="CK35" s="20" t="str">
        <f t="shared" si="13"/>
        <v>01407</v>
      </c>
      <c r="CL35" s="20" t="str">
        <f t="shared" si="14"/>
        <v>仁木町</v>
      </c>
      <c r="CM35" s="20">
        <f>VLOOKUP($CK35&amp;"_"&amp;$AZ$7,データシート1!$A:$BS,MATCH("ca_太陽光発電（10kW未満）",データシート1!$A$1:$BS$1,0),0)</f>
        <v>31</v>
      </c>
      <c r="CN35" s="20">
        <f>VLOOKUP($CK35&amp;"_"&amp;$AZ$5,データシート1!$A:$BS,MATCH("ab_家庭",データシート1!$A$1:$BS$1,0),0)</f>
        <v>1652</v>
      </c>
      <c r="CO35" s="260">
        <f t="shared" si="15"/>
        <v>1.8765133171912834E-2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19429</v>
      </c>
      <c r="AY36" s="20" t="str">
        <f>IF(IFERROR(比較地域マスタ!$Z29,"")=0,"",IFERROR(比較地域マスタ!$Z29,""))</f>
        <v>鳴沢村</v>
      </c>
      <c r="BC36" s="960" t="str">
        <f t="shared" si="0"/>
        <v>19429</v>
      </c>
      <c r="BD36" s="123" t="str">
        <f t="shared" si="2"/>
        <v>鳴沢村</v>
      </c>
      <c r="BE36" s="40">
        <f>VLOOKUP($BC36&amp;"_"&amp;$AZ$7,データシート1!$A:$BS,MATCH("cb_"&amp;BE$12,データシート1!$A$1:$BS$1,0),0)</f>
        <v>540.19999999999982</v>
      </c>
      <c r="BF36" s="40">
        <f>VLOOKUP($BC36&amp;"_"&amp;$AZ$7,データシート1!$A:$BS,MATCH("cb_"&amp;BF$12,データシート1!$A$1:$BS$1,0),0)</f>
        <v>5118.8999999999996</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5659.0999999999995</v>
      </c>
      <c r="BL36" s="42"/>
      <c r="BM36" s="960" t="str">
        <f t="shared" si="4"/>
        <v>19429</v>
      </c>
      <c r="BN36" s="123" t="str">
        <f t="shared" si="5"/>
        <v>鳴沢村</v>
      </c>
      <c r="BO36" s="40">
        <f>BE36*VLOOKUP(BO$12,別紙!$B$4:$E$10,MATCH("設備利用率",別紙!$B$4:$E$4,0),0)/100*8760/10^3</f>
        <v>648.30482399999983</v>
      </c>
      <c r="BP36" s="40">
        <f>BF36*VLOOKUP(BP$12,別紙!$B$4:$E$10,MATCH("設備利用率",別紙!$B$4:$E$4,0),0)/100*8760/10^3</f>
        <v>6771.0761640000001</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7419.3809879999999</v>
      </c>
      <c r="BV36" s="42"/>
      <c r="BW36" s="38" t="str">
        <f t="shared" si="7"/>
        <v>19429</v>
      </c>
      <c r="BX36" s="38" t="str">
        <f t="shared" si="8"/>
        <v>鳴沢村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31466.778227406809</v>
      </c>
      <c r="BZ36" s="42"/>
      <c r="CA36" s="38" t="str">
        <f t="shared" si="9"/>
        <v>19429</v>
      </c>
      <c r="CB36" s="38" t="str">
        <f t="shared" si="10"/>
        <v>鳴沢村</v>
      </c>
      <c r="CC36" s="260">
        <f t="shared" si="11"/>
        <v>2.0602834497855962E-2</v>
      </c>
      <c r="CD36" s="260">
        <f t="shared" si="16"/>
        <v>0.21518174231458356</v>
      </c>
      <c r="CE36" s="260">
        <f t="shared" si="17"/>
        <v>0</v>
      </c>
      <c r="CF36" s="260">
        <f t="shared" si="18"/>
        <v>0</v>
      </c>
      <c r="CG36" s="260">
        <f t="shared" si="19"/>
        <v>0</v>
      </c>
      <c r="CH36" s="260">
        <f t="shared" si="20"/>
        <v>0</v>
      </c>
      <c r="CI36" s="260">
        <f t="shared" si="12"/>
        <v>0.2357845768124395</v>
      </c>
      <c r="CK36" s="20" t="str">
        <f t="shared" si="13"/>
        <v>19429</v>
      </c>
      <c r="CL36" s="20" t="str">
        <f t="shared" si="14"/>
        <v>鳴沢村</v>
      </c>
      <c r="CM36" s="20">
        <f>VLOOKUP($CK36&amp;"_"&amp;$AZ$7,データシート1!$A:$BS,MATCH("ca_太陽光発電（10kW未満）",データシート1!$A$1:$BS$1,0),0)</f>
        <v>98</v>
      </c>
      <c r="CN36" s="20">
        <f>VLOOKUP($CK36&amp;"_"&amp;$AZ$5,データシート1!$A:$BS,MATCH("ab_家庭",データシート1!$A$1:$BS$1,0),0)</f>
        <v>1316</v>
      </c>
      <c r="CO36" s="260">
        <f t="shared" si="15"/>
        <v>7.4468085106382975E-2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10444</v>
      </c>
      <c r="AY37" s="20" t="str">
        <f>IF(IFERROR(比較地域マスタ!$Z30,"")=0,"",IFERROR(比較地域マスタ!$Z30,""))</f>
        <v>川場村</v>
      </c>
      <c r="BC37" s="960" t="str">
        <f t="shared" si="0"/>
        <v>10444</v>
      </c>
      <c r="BD37" s="123" t="str">
        <f t="shared" si="2"/>
        <v>川場村</v>
      </c>
      <c r="BE37" s="40">
        <f>VLOOKUP($BC37&amp;"_"&amp;$AZ$7,データシート1!$A:$BS,MATCH("cb_"&amp;BE$12,データシート1!$A$1:$BS$1,0),0)</f>
        <v>306.09999999999997</v>
      </c>
      <c r="BF37" s="40">
        <f>VLOOKUP($BC37&amp;"_"&amp;$AZ$7,データシート1!$A:$BS,MATCH("cb_"&amp;BF$12,データシート1!$A$1:$BS$1,0),0)</f>
        <v>1737.1000000000001</v>
      </c>
      <c r="BG37" s="40">
        <f>VLOOKUP($BC37&amp;"_"&amp;$AZ$7,データシート1!$A:$BS,MATCH("cb_"&amp;BG$12,データシート1!$A$1:$BS$1,0),0)</f>
        <v>0</v>
      </c>
      <c r="BH37" s="40">
        <f>VLOOKUP($BC37&amp;"_"&amp;$AZ$7,データシート1!$A:$BS,MATCH("cb_"&amp;BH$12,データシート1!$A$1:$BS$1,0),0)</f>
        <v>198</v>
      </c>
      <c r="BI37" s="40">
        <f>VLOOKUP($BC37&amp;"_"&amp;$AZ$7,データシート1!$A:$BS,MATCH("cb_"&amp;BI$12,データシート1!$A$1:$BS$1,0),0)</f>
        <v>0</v>
      </c>
      <c r="BJ37" s="40">
        <f>VLOOKUP($BC37&amp;"_"&amp;$AZ$7,データシート1!$A:$BS,MATCH("cb_"&amp;BJ$12,データシート1!$A$1:$BS$1,0),0)</f>
        <v>45</v>
      </c>
      <c r="BK37" s="40">
        <f t="shared" si="3"/>
        <v>2286.1999999999998</v>
      </c>
      <c r="BL37" s="42"/>
      <c r="BM37" s="960" t="str">
        <f t="shared" si="4"/>
        <v>10444</v>
      </c>
      <c r="BN37" s="123" t="str">
        <f t="shared" si="5"/>
        <v>川場村</v>
      </c>
      <c r="BO37" s="40">
        <f>BE37*VLOOKUP(BO$12,別紙!$B$4:$E$10,MATCH("設備利用率",別紙!$B$4:$E$4,0),0)/100*8760/10^3</f>
        <v>367.35673199999997</v>
      </c>
      <c r="BP37" s="40">
        <f>BF37*VLOOKUP(BP$12,別紙!$B$4:$E$10,MATCH("設備利用率",別紙!$B$4:$E$4,0),0)/100*8760/10^3</f>
        <v>2297.7663960000004</v>
      </c>
      <c r="BQ37" s="40">
        <f>BG37*VLOOKUP(BQ$12,別紙!$B$4:$E$10,MATCH("設備利用率",別紙!$B$4:$E$4,0),0)/100*8760/10^3</f>
        <v>0</v>
      </c>
      <c r="BR37" s="40">
        <f>BH37*VLOOKUP(BR$12,別紙!$B$4:$E$10,MATCH("設備利用率",別紙!$B$4:$E$4,0),0)/100*8760/10^3</f>
        <v>1040.6880000000001</v>
      </c>
      <c r="BS37" s="40">
        <f>BI37*VLOOKUP(BS$12,別紙!$B$4:$E$10,MATCH("設備利用率",別紙!$B$4:$E$4,0),0)/100*8760/10^3</f>
        <v>0</v>
      </c>
      <c r="BT37" s="40">
        <f>BJ37*VLOOKUP(BT$12,別紙!$B$4:$E$10,MATCH("設備利用率",別紙!$B$4:$E$4,0),0)/100*8760/10^3</f>
        <v>315.36</v>
      </c>
      <c r="BU37" s="40">
        <f t="shared" si="6"/>
        <v>4021.1711280000004</v>
      </c>
      <c r="BV37" s="42"/>
      <c r="BW37" s="38" t="str">
        <f t="shared" si="7"/>
        <v>10444</v>
      </c>
      <c r="BX37" s="38" t="str">
        <f t="shared" si="8"/>
        <v>川場村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16030.570309317209</v>
      </c>
      <c r="BZ37" s="42"/>
      <c r="CA37" s="38" t="str">
        <f t="shared" si="9"/>
        <v>10444</v>
      </c>
      <c r="CB37" s="38" t="str">
        <f t="shared" si="10"/>
        <v>川場村</v>
      </c>
      <c r="CC37" s="260">
        <f t="shared" si="11"/>
        <v>2.2916011402693934E-2</v>
      </c>
      <c r="CD37" s="260">
        <f t="shared" si="16"/>
        <v>0.14333653461252741</v>
      </c>
      <c r="CE37" s="260">
        <f t="shared" si="17"/>
        <v>0</v>
      </c>
      <c r="CF37" s="260">
        <f t="shared" si="18"/>
        <v>6.4918962951376502E-2</v>
      </c>
      <c r="CG37" s="260">
        <f t="shared" si="19"/>
        <v>0</v>
      </c>
      <c r="CH37" s="260">
        <f t="shared" si="20"/>
        <v>1.9672413015568636E-2</v>
      </c>
      <c r="CI37" s="260">
        <f t="shared" si="12"/>
        <v>0.25084392198216648</v>
      </c>
      <c r="CK37" s="20" t="str">
        <f t="shared" si="13"/>
        <v>10444</v>
      </c>
      <c r="CL37" s="20" t="str">
        <f t="shared" si="14"/>
        <v>川場村</v>
      </c>
      <c r="CM37" s="20">
        <f>VLOOKUP($CK37&amp;"_"&amp;$AZ$7,データシート1!$A:$BS,MATCH("ca_太陽光発電（10kW未満）",データシート1!$A$1:$BS$1,0),0)</f>
        <v>62</v>
      </c>
      <c r="CN37" s="20">
        <f>VLOOKUP($CK37&amp;"_"&amp;$AZ$5,データシート1!$A:$BS,MATCH("ab_家庭",データシート1!$A$1:$BS$1,0),0)</f>
        <v>1134</v>
      </c>
      <c r="CO37" s="260">
        <f t="shared" si="15"/>
        <v>5.4673721340388004E-2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32441</v>
      </c>
      <c r="AY38" s="20" t="str">
        <f>IF(IFERROR(比較地域マスタ!$Z31,"")=0,"",IFERROR(比較地域マスタ!$Z31,""))</f>
        <v>川本町</v>
      </c>
      <c r="BC38" s="960" t="str">
        <f t="shared" si="0"/>
        <v>32441</v>
      </c>
      <c r="BD38" s="123" t="str">
        <f t="shared" si="2"/>
        <v>川本町</v>
      </c>
      <c r="BE38" s="40">
        <f>VLOOKUP($BC38&amp;"_"&amp;$AZ$7,データシート1!$A:$BS,MATCH("cb_"&amp;BE$12,データシート1!$A$1:$BS$1,0),0)</f>
        <v>175.2</v>
      </c>
      <c r="BF38" s="40">
        <f>VLOOKUP($BC38&amp;"_"&amp;$AZ$7,データシート1!$A:$BS,MATCH("cb_"&amp;BF$12,データシート1!$A$1:$BS$1,0),0)</f>
        <v>278.5</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453.7</v>
      </c>
      <c r="BL38" s="42"/>
      <c r="BM38" s="960" t="str">
        <f t="shared" si="4"/>
        <v>32441</v>
      </c>
      <c r="BN38" s="123" t="str">
        <f t="shared" si="5"/>
        <v>川本町</v>
      </c>
      <c r="BO38" s="40">
        <f>BE38*VLOOKUP(BO$12,別紙!$B$4:$E$10,MATCH("設備利用率",別紙!$B$4:$E$4,0),0)/100*8760/10^3</f>
        <v>210.26102399999996</v>
      </c>
      <c r="BP38" s="40">
        <f>BF38*VLOOKUP(BP$12,別紙!$B$4:$E$10,MATCH("設備利用率",別紙!$B$4:$E$4,0),0)/100*8760/10^3</f>
        <v>368.3886599999999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578.64968399999987</v>
      </c>
      <c r="BV38" s="42"/>
      <c r="BW38" s="38" t="str">
        <f t="shared" si="7"/>
        <v>32441</v>
      </c>
      <c r="BX38" s="38" t="str">
        <f t="shared" si="8"/>
        <v>川本町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21351.183764616242</v>
      </c>
      <c r="BZ38" s="42"/>
      <c r="CA38" s="38" t="str">
        <f t="shared" si="9"/>
        <v>32441</v>
      </c>
      <c r="CB38" s="38" t="str">
        <f t="shared" si="10"/>
        <v>川本町</v>
      </c>
      <c r="CC38" s="260">
        <f t="shared" si="11"/>
        <v>9.8477455076027304E-3</v>
      </c>
      <c r="CD38" s="260">
        <f t="shared" si="16"/>
        <v>1.7253781526179523E-2</v>
      </c>
      <c r="CE38" s="260">
        <f t="shared" si="17"/>
        <v>0</v>
      </c>
      <c r="CF38" s="260">
        <f t="shared" si="18"/>
        <v>0</v>
      </c>
      <c r="CG38" s="260">
        <f t="shared" si="19"/>
        <v>0</v>
      </c>
      <c r="CH38" s="260">
        <f t="shared" si="20"/>
        <v>0</v>
      </c>
      <c r="CI38" s="260">
        <f t="shared" si="12"/>
        <v>2.7101527033782255E-2</v>
      </c>
      <c r="CK38" s="20" t="str">
        <f t="shared" si="13"/>
        <v>32441</v>
      </c>
      <c r="CL38" s="20" t="str">
        <f t="shared" si="14"/>
        <v>川本町</v>
      </c>
      <c r="CM38" s="20">
        <f>VLOOKUP($CK38&amp;"_"&amp;$AZ$7,データシート1!$A:$BS,MATCH("ca_太陽光発電（10kW未満）",データシート1!$A$1:$BS$1,0),0)</f>
        <v>35</v>
      </c>
      <c r="CN38" s="20">
        <f>VLOOKUP($CK38&amp;"_"&amp;$AZ$5,データシート1!$A:$BS,MATCH("ab_家庭",データシート1!$A$1:$BS$1,0),0)</f>
        <v>1646</v>
      </c>
      <c r="CO38" s="260">
        <f t="shared" si="15"/>
        <v>2.12636695018226E-2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07422</v>
      </c>
      <c r="AY39" s="20" t="str">
        <f>IF(IFERROR(比較地域マスタ!$Z32,"")=0,"",IFERROR(比較地域マスタ!$Z32,""))</f>
        <v>湯川村</v>
      </c>
      <c r="BC39" s="960" t="str">
        <f t="shared" si="0"/>
        <v>07422</v>
      </c>
      <c r="BD39" s="123" t="str">
        <f t="shared" si="2"/>
        <v>湯川村</v>
      </c>
      <c r="BE39" s="40">
        <f>VLOOKUP($BC39&amp;"_"&amp;$AZ$7,データシート1!$A:$BS,MATCH("cb_"&amp;BE$12,データシート1!$A$1:$BS$1,0),0)</f>
        <v>329.4</v>
      </c>
      <c r="BF39" s="40">
        <f>VLOOKUP($BC39&amp;"_"&amp;$AZ$7,データシート1!$A:$BS,MATCH("cb_"&amp;BF$12,データシート1!$A$1:$BS$1,0),0)</f>
        <v>429.4</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758.8</v>
      </c>
      <c r="BL39" s="42"/>
      <c r="BM39" s="960" t="str">
        <f t="shared" si="4"/>
        <v>07422</v>
      </c>
      <c r="BN39" s="123" t="str">
        <f t="shared" si="5"/>
        <v>湯川村</v>
      </c>
      <c r="BO39" s="40">
        <f>BE39*VLOOKUP(BO$12,別紙!$B$4:$E$10,MATCH("設備利用率",別紙!$B$4:$E$4,0),0)/100*8760/10^3</f>
        <v>395.31952799999999</v>
      </c>
      <c r="BP39" s="40">
        <f>BF39*VLOOKUP(BP$12,別紙!$B$4:$E$10,MATCH("設備利用率",別紙!$B$4:$E$4,0),0)/100*8760/10^3</f>
        <v>567.99314399999992</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963.31267199999991</v>
      </c>
      <c r="BV39" s="42"/>
      <c r="BW39" s="38" t="str">
        <f t="shared" si="7"/>
        <v>07422</v>
      </c>
      <c r="BX39" s="38" t="str">
        <f t="shared" si="8"/>
        <v>湯川村</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16584.163800114715</v>
      </c>
      <c r="BZ39" s="42"/>
      <c r="CA39" s="38" t="str">
        <f t="shared" si="9"/>
        <v>07422</v>
      </c>
      <c r="CB39" s="38" t="str">
        <f t="shared" si="10"/>
        <v>湯川村</v>
      </c>
      <c r="CC39" s="260">
        <f t="shared" si="11"/>
        <v>2.3837169770191579E-2</v>
      </c>
      <c r="CD39" s="260">
        <f t="shared" si="16"/>
        <v>3.4249127712792551E-2</v>
      </c>
      <c r="CE39" s="260">
        <f t="shared" si="17"/>
        <v>0</v>
      </c>
      <c r="CF39" s="260">
        <f t="shared" si="18"/>
        <v>0</v>
      </c>
      <c r="CG39" s="260">
        <f t="shared" si="19"/>
        <v>0</v>
      </c>
      <c r="CH39" s="260">
        <f t="shared" si="20"/>
        <v>0</v>
      </c>
      <c r="CI39" s="260">
        <f t="shared" si="12"/>
        <v>5.8086297482984134E-2</v>
      </c>
      <c r="CK39" s="20" t="str">
        <f t="shared" si="13"/>
        <v>07422</v>
      </c>
      <c r="CL39" s="20" t="str">
        <f t="shared" si="14"/>
        <v>湯川村</v>
      </c>
      <c r="CM39" s="20">
        <f>VLOOKUP($CK39&amp;"_"&amp;$AZ$7,データシート1!$A:$BS,MATCH("ca_太陽光発電（10kW未満）",データシート1!$A$1:$BS$1,0),0)</f>
        <v>63</v>
      </c>
      <c r="CN39" s="20">
        <f>VLOOKUP($CK39&amp;"_"&amp;$AZ$5,データシート1!$A:$BS,MATCH("ab_家庭",データシート1!$A$1:$BS$1,0),0)</f>
        <v>1027</v>
      </c>
      <c r="CO39" s="260">
        <f t="shared" si="15"/>
        <v>6.1343719571567673E-2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35502</v>
      </c>
      <c r="AY40" s="20" t="str">
        <f>IF(IFERROR(比較地域マスタ!$Z33,"")=0,"",IFERROR(比較地域マスタ!$Z33,""))</f>
        <v>阿武町</v>
      </c>
      <c r="BC40" s="960" t="str">
        <f t="shared" si="0"/>
        <v>35502</v>
      </c>
      <c r="BD40" s="123" t="str">
        <f t="shared" si="2"/>
        <v>阿武町</v>
      </c>
      <c r="BE40" s="40">
        <f>VLOOKUP($BC40&amp;"_"&amp;$AZ$7,データシート1!$A:$BS,MATCH("cb_"&amp;BE$12,データシート1!$A$1:$BS$1,0),0)</f>
        <v>178.20000000000002</v>
      </c>
      <c r="BF40" s="40">
        <f>VLOOKUP($BC40&amp;"_"&amp;$AZ$7,データシート1!$A:$BS,MATCH("cb_"&amp;BF$12,データシート1!$A$1:$BS$1,0),0)</f>
        <v>798.7</v>
      </c>
      <c r="BG40" s="40">
        <f>VLOOKUP($BC40&amp;"_"&amp;$AZ$7,データシート1!$A:$BS,MATCH("cb_"&amp;BG$12,データシート1!$A$1:$BS$1,0),0)</f>
        <v>0</v>
      </c>
      <c r="BH40" s="40">
        <f>VLOOKUP($BC40&amp;"_"&amp;$AZ$7,データシート1!$A:$BS,MATCH("cb_"&amp;BH$12,データシート1!$A$1:$BS$1,0),0)</f>
        <v>535</v>
      </c>
      <c r="BI40" s="40">
        <f>VLOOKUP($BC40&amp;"_"&amp;$AZ$7,データシート1!$A:$BS,MATCH("cb_"&amp;BI$12,データシート1!$A$1:$BS$1,0),0)</f>
        <v>0</v>
      </c>
      <c r="BJ40" s="40">
        <f>VLOOKUP($BC40&amp;"_"&amp;$AZ$7,データシート1!$A:$BS,MATCH("cb_"&amp;BJ$12,データシート1!$A$1:$BS$1,0),0)</f>
        <v>0</v>
      </c>
      <c r="BK40" s="40">
        <f t="shared" si="3"/>
        <v>1511.9</v>
      </c>
      <c r="BL40" s="42"/>
      <c r="BM40" s="960" t="str">
        <f t="shared" si="4"/>
        <v>35502</v>
      </c>
      <c r="BN40" s="123" t="str">
        <f t="shared" si="5"/>
        <v>阿武町</v>
      </c>
      <c r="BO40" s="40">
        <f>BE40*VLOOKUP(BO$12,別紙!$B$4:$E$10,MATCH("設備利用率",別紙!$B$4:$E$4,0),0)/100*8760/10^3</f>
        <v>213.86138400000002</v>
      </c>
      <c r="BP40" s="40">
        <f>BF40*VLOOKUP(BP$12,別紙!$B$4:$E$10,MATCH("設備利用率",別紙!$B$4:$E$4,0),0)/100*8760/10^3</f>
        <v>1056.4884119999999</v>
      </c>
      <c r="BQ40" s="40">
        <f>BG40*VLOOKUP(BQ$12,別紙!$B$4:$E$10,MATCH("設備利用率",別紙!$B$4:$E$4,0),0)/100*8760/10^3</f>
        <v>0</v>
      </c>
      <c r="BR40" s="40">
        <f>BH40*VLOOKUP(BR$12,別紙!$B$4:$E$10,MATCH("設備利用率",別紙!$B$4:$E$4,0),0)/100*8760/10^3</f>
        <v>2811.96</v>
      </c>
      <c r="BS40" s="40">
        <f>BI40*VLOOKUP(BS$12,別紙!$B$4:$E$10,MATCH("設備利用率",別紙!$B$4:$E$4,0),0)/100*8760/10^3</f>
        <v>0</v>
      </c>
      <c r="BT40" s="40">
        <f>BJ40*VLOOKUP(BT$12,別紙!$B$4:$E$10,MATCH("設備利用率",別紙!$B$4:$E$4,0),0)/100*8760/10^3</f>
        <v>0</v>
      </c>
      <c r="BU40" s="40">
        <f t="shared" si="6"/>
        <v>4082.309796</v>
      </c>
      <c r="BV40" s="42"/>
      <c r="BW40" s="38" t="str">
        <f t="shared" si="7"/>
        <v>35502</v>
      </c>
      <c r="BX40" s="38" t="str">
        <f t="shared" si="8"/>
        <v>阿武町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16633.469483501191</v>
      </c>
      <c r="BZ40" s="42"/>
      <c r="CA40" s="38" t="str">
        <f t="shared" si="9"/>
        <v>35502</v>
      </c>
      <c r="CB40" s="38" t="str">
        <f t="shared" si="10"/>
        <v>阿武町</v>
      </c>
      <c r="CC40" s="260">
        <f t="shared" si="11"/>
        <v>1.2857292593834981E-2</v>
      </c>
      <c r="CD40" s="260">
        <f t="shared" si="16"/>
        <v>6.3515817493634469E-2</v>
      </c>
      <c r="CE40" s="260">
        <f t="shared" si="17"/>
        <v>0</v>
      </c>
      <c r="CF40" s="260">
        <f t="shared" si="18"/>
        <v>0.16905432764879241</v>
      </c>
      <c r="CG40" s="260">
        <f t="shared" si="19"/>
        <v>0</v>
      </c>
      <c r="CH40" s="260">
        <f t="shared" si="20"/>
        <v>0</v>
      </c>
      <c r="CI40" s="260">
        <f t="shared" si="12"/>
        <v>0.24542743773626186</v>
      </c>
      <c r="CK40" s="20" t="str">
        <f t="shared" si="13"/>
        <v>35502</v>
      </c>
      <c r="CL40" s="20" t="str">
        <f t="shared" si="14"/>
        <v>阿武町</v>
      </c>
      <c r="CM40" s="20">
        <f>VLOOKUP($CK40&amp;"_"&amp;$AZ$7,データシート1!$A:$BS,MATCH("ca_太陽光発電（10kW未満）",データシート1!$A$1:$BS$1,0),0)</f>
        <v>40</v>
      </c>
      <c r="CN40" s="20">
        <f>VLOOKUP($CK40&amp;"_"&amp;$AZ$5,データシート1!$A:$BS,MATCH("ab_家庭",データシート1!$A$1:$BS$1,0),0)</f>
        <v>1540</v>
      </c>
      <c r="CO40" s="260">
        <f t="shared" si="15"/>
        <v>2.5974025974025976E-2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03484</v>
      </c>
      <c r="AY41" s="20" t="str">
        <f>IF(IFERROR(比較地域マスタ!$Z34,"")=0,"",IFERROR(比較地域マスタ!$Z34,""))</f>
        <v>田野畑村</v>
      </c>
      <c r="BC41" s="960" t="str">
        <f t="shared" si="0"/>
        <v>03484</v>
      </c>
      <c r="BD41" s="123" t="str">
        <f t="shared" si="2"/>
        <v>田野畑村</v>
      </c>
      <c r="BE41" s="40">
        <f>VLOOKUP($BC41&amp;"_"&amp;$AZ$7,データシート1!$A:$BS,MATCH("cb_"&amp;BE$12,データシート1!$A$1:$BS$1,0),0)</f>
        <v>455.00000000000006</v>
      </c>
      <c r="BF41" s="40">
        <f>VLOOKUP($BC41&amp;"_"&amp;$AZ$7,データシート1!$A:$BS,MATCH("cb_"&amp;BF$12,データシート1!$A$1:$BS$1,0),0)</f>
        <v>3320.4</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3775.4</v>
      </c>
      <c r="BL41" s="42"/>
      <c r="BM41" s="960" t="str">
        <f t="shared" si="4"/>
        <v>03484</v>
      </c>
      <c r="BN41" s="123" t="str">
        <f t="shared" si="5"/>
        <v>田野畑村</v>
      </c>
      <c r="BO41" s="40">
        <f>BE41*VLOOKUP(BO$12,別紙!$B$4:$E$10,MATCH("設備利用率",別紙!$B$4:$E$4,0),0)/100*8760/10^3</f>
        <v>546.05460000000005</v>
      </c>
      <c r="BP41" s="40">
        <f>BF41*VLOOKUP(BP$12,別紙!$B$4:$E$10,MATCH("設備利用率",別紙!$B$4:$E$4,0),0)/100*8760/10^3</f>
        <v>4392.0923040000007</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4938.1469040000011</v>
      </c>
      <c r="BV41" s="42"/>
      <c r="BW41" s="38" t="str">
        <f t="shared" si="7"/>
        <v>03484</v>
      </c>
      <c r="BX41" s="38" t="str">
        <f t="shared" si="8"/>
        <v>田野畑村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13786.676184201317</v>
      </c>
      <c r="BZ41" s="42"/>
      <c r="CA41" s="38" t="str">
        <f t="shared" si="9"/>
        <v>03484</v>
      </c>
      <c r="CB41" s="38" t="str">
        <f t="shared" si="10"/>
        <v>田野畑村</v>
      </c>
      <c r="CC41" s="260">
        <f t="shared" si="11"/>
        <v>3.960741463020253E-2</v>
      </c>
      <c r="CD41" s="260">
        <f t="shared" si="16"/>
        <v>0.31857514061533326</v>
      </c>
      <c r="CE41" s="260">
        <f t="shared" si="17"/>
        <v>0</v>
      </c>
      <c r="CF41" s="260">
        <f t="shared" si="18"/>
        <v>0</v>
      </c>
      <c r="CG41" s="260">
        <f t="shared" si="19"/>
        <v>0</v>
      </c>
      <c r="CH41" s="260">
        <f t="shared" si="20"/>
        <v>0</v>
      </c>
      <c r="CI41" s="260">
        <f t="shared" si="12"/>
        <v>0.35818255524553583</v>
      </c>
      <c r="CK41" s="20" t="str">
        <f t="shared" si="13"/>
        <v>03484</v>
      </c>
      <c r="CL41" s="20" t="str">
        <f t="shared" si="14"/>
        <v>田野畑村</v>
      </c>
      <c r="CM41" s="20">
        <f>VLOOKUP($CK41&amp;"_"&amp;$AZ$7,データシート1!$A:$BS,MATCH("ca_太陽光発電（10kW未満）",データシート1!$A$1:$BS$1,0),0)</f>
        <v>86</v>
      </c>
      <c r="CN41" s="20">
        <f>VLOOKUP($CK41&amp;"_"&amp;$AZ$5,データシート1!$A:$BS,MATCH("ab_家庭",データシート1!$A$1:$BS$1,0),0)</f>
        <v>1366</v>
      </c>
      <c r="CO41" s="260">
        <f t="shared" si="15"/>
        <v>6.2957540263543194E-2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20349</v>
      </c>
      <c r="AY72" s="20" t="str">
        <f>IF(IFERROR(比較地域マスタ!$AE7,"")=0,"",IFERROR(比較地域マスタ!$AE7,""))</f>
        <v>青木村</v>
      </c>
      <c r="AZ72" s="18"/>
      <c r="BA72" s="24">
        <v>1</v>
      </c>
      <c r="BB72" s="24">
        <v>1</v>
      </c>
      <c r="BC72" s="20" t="str">
        <f>AX72</f>
        <v>20349</v>
      </c>
      <c r="BD72" s="20" t="str">
        <f>AY72</f>
        <v>青木村</v>
      </c>
      <c r="BE72" s="953">
        <f>VLOOKUP(BC72&amp;"_令和4年度",データシート3!A:AB,MATCH("ea_"&amp;"太陽光（建物系）"&amp;"_年間発電",データシート3!$A$1:$AB$1,0),0)/10^3+VLOOKUP(BC72&amp;"_令和4年度",データシート3!A:AB,MATCH("ea_"&amp;"太陽光（土地系）"&amp;"_年間発電",データシート3!$A$1:$AB$1,0),0)/10^3</f>
        <v>179753.93100000001</v>
      </c>
      <c r="BF72" s="953">
        <f>VLOOKUP(BC72&amp;"_令和4年度",データシート3!A:AB,MATCH("ea_"&amp;"風力（陸上）"&amp;"_年間発電",データシート3!$A$1:$AB$1,0),0)/10^3</f>
        <v>69771.171000000002</v>
      </c>
      <c r="BG72" s="953">
        <f>VLOOKUP(BC72&amp;"_令和4年度",データシート3!A:AB,MATCH("ea_"&amp;"中小水（河川）"&amp;"_年間発電",データシート3!$A$1:$AB$1,0),0)/10^3+VLOOKUP(BC72&amp;"_令和4年度",データシート3!A:AB,MATCH("ea_"&amp;"中小水（農業用水路）"&amp;"_年間発電",データシート3!$A$1:$AB$1,0),0)/10^3</f>
        <v>3974.212</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253499.31400000001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18850.248772937426</v>
      </c>
      <c r="BK72" s="953">
        <f t="shared" ref="BK72:BK103" si="21">BI72-BJ72</f>
        <v>234649.06522706259</v>
      </c>
      <c r="BL72" s="953">
        <f t="shared" ref="BL72:BL103" si="22">IF(BK72&gt;0,0,BK72)</f>
        <v>0</v>
      </c>
      <c r="BM72" s="953">
        <f t="shared" ref="BM72:BM103" si="23">IF(BK72&gt;0,BK72,0)</f>
        <v>234649.06522706259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20422</v>
      </c>
      <c r="AY73" s="20" t="str">
        <f>IF(IFERROR(比較地域マスタ!$AE8,"")=0,"",IFERROR(比較地域マスタ!$AE8,""))</f>
        <v>上松町</v>
      </c>
      <c r="AZ73" s="18"/>
      <c r="BA73" s="24">
        <v>2</v>
      </c>
      <c r="BB73" s="24">
        <v>1</v>
      </c>
      <c r="BC73" s="20" t="str">
        <f t="shared" ref="BC73:BC136" si="24">AX73</f>
        <v>20422</v>
      </c>
      <c r="BD73" s="20" t="str">
        <f t="shared" ref="BD73:BD136" si="25">AY73</f>
        <v>上松町</v>
      </c>
      <c r="BE73" s="953">
        <f>VLOOKUP(BC73&amp;"_令和4年度",データシート3!A:AB,MATCH("ea_"&amp;"太陽光（建物系）"&amp;"_年間発電",データシート3!$A$1:$AB$1,0),0)/10^3+VLOOKUP(BC73&amp;"_令和4年度",データシート3!A:AB,MATCH("ea_"&amp;"太陽光（土地系）"&amp;"_年間発電",データシート3!$A$1:$AB$1,0),0)/10^3</f>
        <v>93828.650999999983</v>
      </c>
      <c r="BF73" s="953">
        <f>VLOOKUP(BC73&amp;"_令和4年度",データシート3!A:AB,MATCH("ea_"&amp;"風力（陸上）"&amp;"_年間発電",データシート3!$A$1:$AB$1,0),0)/10^3</f>
        <v>17158.234</v>
      </c>
      <c r="BG73" s="953">
        <f>VLOOKUP(BC73&amp;"_令和4年度",データシート3!A:AB,MATCH("ea_"&amp;"中小水（河川）"&amp;"_年間発電",データシート3!$A$1:$AB$1,0),0)/10^3+VLOOKUP(BC73&amp;"_令和4年度",データシート3!A:AB,MATCH("ea_"&amp;"中小水（農業用水路）"&amp;"_年間発電",データシート3!$A$1:$AB$1,0),0)/10^3</f>
        <v>91993.834000000003</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202980.71899999998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32452.342859188666</v>
      </c>
      <c r="BK73" s="953">
        <f t="shared" si="21"/>
        <v>170528.37614081131</v>
      </c>
      <c r="BL73" s="953">
        <f t="shared" si="22"/>
        <v>0</v>
      </c>
      <c r="BM73" s="953">
        <f t="shared" si="23"/>
        <v>170528.37614081131</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20451</v>
      </c>
      <c r="AY74" s="20" t="str">
        <f>IF(IFERROR(比較地域マスタ!$AE9,"")=0,"",IFERROR(比較地域マスタ!$AE9,""))</f>
        <v>朝日村</v>
      </c>
      <c r="AZ74" s="18"/>
      <c r="BA74" s="24">
        <v>3</v>
      </c>
      <c r="BB74" s="24">
        <v>1</v>
      </c>
      <c r="BC74" s="20" t="str">
        <f t="shared" si="24"/>
        <v>20451</v>
      </c>
      <c r="BD74" s="20" t="str">
        <f t="shared" si="25"/>
        <v>朝日村</v>
      </c>
      <c r="BE74" s="953">
        <f>VLOOKUP(BC74&amp;"_令和4年度",データシート3!A:AB,MATCH("ea_"&amp;"太陽光（建物系）"&amp;"_年間発電",データシート3!$A$1:$AB$1,0),0)/10^3+VLOOKUP(BC74&amp;"_令和4年度",データシート3!A:AB,MATCH("ea_"&amp;"太陽光（土地系）"&amp;"_年間発電",データシート3!$A$1:$AB$1,0),0)/10^3</f>
        <v>285779.47899999999</v>
      </c>
      <c r="BF74" s="953">
        <f>VLOOKUP(BC74&amp;"_令和4年度",データシート3!A:AB,MATCH("ea_"&amp;"風力（陸上）"&amp;"_年間発電",データシート3!$A$1:$AB$1,0),0)/10^3</f>
        <v>18984.185000000001</v>
      </c>
      <c r="BG74" s="953">
        <f>VLOOKUP(BC74&amp;"_令和4年度",データシート3!A:AB,MATCH("ea_"&amp;"中小水（河川）"&amp;"_年間発電",データシート3!$A$1:$AB$1,0),0)/10^3+VLOOKUP(BC74&amp;"_令和4年度",データシート3!A:AB,MATCH("ea_"&amp;"中小水（農業用水路）"&amp;"_年間発電",データシート3!$A$1:$AB$1,0),0)/10^3</f>
        <v>46967.499000000003</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351731.163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19857.641827636871</v>
      </c>
      <c r="BK74" s="953">
        <f t="shared" si="21"/>
        <v>331873.52117236314</v>
      </c>
      <c r="BL74" s="953">
        <f t="shared" si="22"/>
        <v>0</v>
      </c>
      <c r="BM74" s="953">
        <f t="shared" si="23"/>
        <v>331873.52117236314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20407</v>
      </c>
      <c r="AY75" s="20" t="str">
        <f>IF(IFERROR(比較地域マスタ!$AE10,"")=0,"",IFERROR(比較地域マスタ!$AE10,""))</f>
        <v>阿智村</v>
      </c>
      <c r="AZ75" s="18"/>
      <c r="BA75" s="24">
        <v>4</v>
      </c>
      <c r="BB75" s="24">
        <v>1</v>
      </c>
      <c r="BC75" s="20" t="str">
        <f t="shared" si="24"/>
        <v>20407</v>
      </c>
      <c r="BD75" s="20" t="str">
        <f t="shared" si="25"/>
        <v>阿智村</v>
      </c>
      <c r="BE75" s="953">
        <f>VLOOKUP(BC75&amp;"_令和4年度",データシート3!A:AB,MATCH("ea_"&amp;"太陽光（建物系）"&amp;"_年間発電",データシート3!$A$1:$AB$1,0),0)/10^3+VLOOKUP(BC75&amp;"_令和4年度",データシート3!A:AB,MATCH("ea_"&amp;"太陽光（土地系）"&amp;"_年間発電",データシート3!$A$1:$AB$1,0),0)/10^3</f>
        <v>221365.34399999998</v>
      </c>
      <c r="BF75" s="953">
        <f>VLOOKUP(BC75&amp;"_令和4年度",データシート3!A:AB,MATCH("ea_"&amp;"風力（陸上）"&amp;"_年間発電",データシート3!$A$1:$AB$1,0),0)/10^3</f>
        <v>140515.41200000001</v>
      </c>
      <c r="BG75" s="953">
        <f>VLOOKUP(BC75&amp;"_令和4年度",データシート3!A:AB,MATCH("ea_"&amp;"中小水（河川）"&amp;"_年間発電",データシート3!$A$1:$AB$1,0),0)/10^3+VLOOKUP(BC75&amp;"_令和4年度",データシート3!A:AB,MATCH("ea_"&amp;"中小水（農業用水路）"&amp;"_年間発電",データシート3!$A$1:$AB$1,0),0)/10^3</f>
        <v>8547.2630000000026</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370428.01899999997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42807.291480002765</v>
      </c>
      <c r="BK75" s="953">
        <f t="shared" si="21"/>
        <v>327620.72751999722</v>
      </c>
      <c r="BL75" s="953">
        <f t="shared" si="22"/>
        <v>0</v>
      </c>
      <c r="BM75" s="953">
        <f t="shared" si="23"/>
        <v>327620.72751999722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20220</v>
      </c>
      <c r="AY76" s="20" t="str">
        <f>IF(IFERROR(比較地域マスタ!$AE11,"")=0,"",IFERROR(比較地域マスタ!$AE11,""))</f>
        <v>安曇野市</v>
      </c>
      <c r="AZ76" s="18"/>
      <c r="BA76" s="24">
        <v>5</v>
      </c>
      <c r="BB76" s="24">
        <v>1</v>
      </c>
      <c r="BC76" s="20" t="str">
        <f t="shared" si="24"/>
        <v>20220</v>
      </c>
      <c r="BD76" s="20" t="str">
        <f t="shared" si="25"/>
        <v>安曇野市</v>
      </c>
      <c r="BE76" s="953">
        <f>VLOOKUP(BC76&amp;"_令和4年度",データシート3!A:AB,MATCH("ea_"&amp;"太陽光（建物系）"&amp;"_年間発電",データシート3!$A$1:$AB$1,0),0)/10^3+VLOOKUP(BC76&amp;"_令和4年度",データシート3!A:AB,MATCH("ea_"&amp;"太陽光（土地系）"&amp;"_年間発電",データシート3!$A$1:$AB$1,0),0)/10^3</f>
        <v>3651762.23</v>
      </c>
      <c r="BF76" s="953">
        <f>VLOOKUP(BC76&amp;"_令和4年度",データシート3!A:AB,MATCH("ea_"&amp;"風力（陸上）"&amp;"_年間発電",データシート3!$A$1:$AB$1,0),0)/10^3</f>
        <v>21540.919000000005</v>
      </c>
      <c r="BG76" s="953">
        <f>VLOOKUP(BC76&amp;"_令和4年度",データシート3!A:AB,MATCH("ea_"&amp;"中小水（河川）"&amp;"_年間発電",データシート3!$A$1:$AB$1,0),0)/10^3+VLOOKUP(BC76&amp;"_令和4年度",データシート3!A:AB,MATCH("ea_"&amp;"中小水（農業用水路）"&amp;"_年間発電",データシート3!$A$1:$AB$1,0),0)/10^3</f>
        <v>135654.6199055</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3808957.7689055004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668719.58195492451</v>
      </c>
      <c r="BK76" s="953">
        <f t="shared" si="21"/>
        <v>3140238.186950576</v>
      </c>
      <c r="BL76" s="953">
        <f t="shared" si="22"/>
        <v>0</v>
      </c>
      <c r="BM76" s="953">
        <f t="shared" si="23"/>
        <v>3140238.186950576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20404</v>
      </c>
      <c r="AY77" s="20" t="str">
        <f>IF(IFERROR(比較地域マスタ!$AE12,"")=0,"",IFERROR(比較地域マスタ!$AE12,""))</f>
        <v>阿南町</v>
      </c>
      <c r="AZ77" s="18"/>
      <c r="BA77" s="24">
        <v>6</v>
      </c>
      <c r="BB77" s="24">
        <v>1</v>
      </c>
      <c r="BC77" s="20" t="str">
        <f t="shared" si="24"/>
        <v>20404</v>
      </c>
      <c r="BD77" s="20" t="str">
        <f t="shared" si="25"/>
        <v>阿南町</v>
      </c>
      <c r="BE77" s="953">
        <f>VLOOKUP(BC77&amp;"_令和4年度",データシート3!A:AB,MATCH("ea_"&amp;"太陽光（建物系）"&amp;"_年間発電",データシート3!$A$1:$AB$1,0),0)/10^3+VLOOKUP(BC77&amp;"_令和4年度",データシート3!A:AB,MATCH("ea_"&amp;"太陽光（土地系）"&amp;"_年間発電",データシート3!$A$1:$AB$1,0),0)/10^3</f>
        <v>202355.82100000003</v>
      </c>
      <c r="BF77" s="953">
        <f>VLOOKUP(BC77&amp;"_令和4年度",データシート3!A:AB,MATCH("ea_"&amp;"風力（陸上）"&amp;"_年間発電",データシート3!$A$1:$AB$1,0),0)/10^3</f>
        <v>228981.00599999999</v>
      </c>
      <c r="BG77" s="953">
        <f>VLOOKUP(BC77&amp;"_令和4年度",データシート3!A:AB,MATCH("ea_"&amp;"中小水（河川）"&amp;"_年間発電",データシート3!$A$1:$AB$1,0),0)/10^3+VLOOKUP(BC77&amp;"_令和4年度",データシート3!A:AB,MATCH("ea_"&amp;"中小水（農業用水路）"&amp;"_年間発電",データシート3!$A$1:$AB$1,0),0)/10^3</f>
        <v>2119.7350000000001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433456.56200000003</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22730.099750659072</v>
      </c>
      <c r="BK77" s="953">
        <f t="shared" si="21"/>
        <v>410726.46224934096</v>
      </c>
      <c r="BL77" s="953">
        <f t="shared" si="22"/>
        <v>0</v>
      </c>
      <c r="BM77" s="953">
        <f t="shared" si="23"/>
        <v>410726.46224934096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20384</v>
      </c>
      <c r="AY78" s="20" t="str">
        <f>IF(IFERROR(比較地域マスタ!$AE13,"")=0,"",IFERROR(比較地域マスタ!$AE13,""))</f>
        <v>飯島町</v>
      </c>
      <c r="AZ78" s="18"/>
      <c r="BA78" s="24">
        <v>7</v>
      </c>
      <c r="BB78" s="24">
        <v>1</v>
      </c>
      <c r="BC78" s="20" t="str">
        <f t="shared" si="24"/>
        <v>20384</v>
      </c>
      <c r="BD78" s="20" t="str">
        <f t="shared" si="25"/>
        <v>飯島町</v>
      </c>
      <c r="BE78" s="953">
        <f>VLOOKUP(BC78&amp;"_令和4年度",データシート3!A:AB,MATCH("ea_"&amp;"太陽光（建物系）"&amp;"_年間発電",データシート3!$A$1:$AB$1,0),0)/10^3+VLOOKUP(BC78&amp;"_令和4年度",データシート3!A:AB,MATCH("ea_"&amp;"太陽光（土地系）"&amp;"_年間発電",データシート3!$A$1:$AB$1,0),0)/10^3</f>
        <v>637261.73</v>
      </c>
      <c r="BF78" s="953">
        <f>VLOOKUP(BC78&amp;"_令和4年度",データシート3!A:AB,MATCH("ea_"&amp;"風力（陸上）"&amp;"_年間発電",データシート3!$A$1:$AB$1,0),0)/10^3</f>
        <v>23803.088</v>
      </c>
      <c r="BG78" s="953">
        <f>VLOOKUP(BC78&amp;"_令和4年度",データシート3!A:AB,MATCH("ea_"&amp;"中小水（河川）"&amp;"_年間発電",データシート3!$A$1:$AB$1,0),0)/10^3+VLOOKUP(BC78&amp;"_令和4年度",データシート3!A:AB,MATCH("ea_"&amp;"中小水（農業用水路）"&amp;"_年間発電",データシート3!$A$1:$AB$1,0),0)/10^3</f>
        <v>8206.3080000000027</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669271.12599999993</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65618.986684249496</v>
      </c>
      <c r="BK78" s="953">
        <f t="shared" si="21"/>
        <v>603652.13931575045</v>
      </c>
      <c r="BL78" s="953">
        <f t="shared" si="22"/>
        <v>0</v>
      </c>
      <c r="BM78" s="953">
        <f t="shared" si="23"/>
        <v>603652.13931575045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20205</v>
      </c>
      <c r="AY79" s="20" t="str">
        <f>IF(IFERROR(比較地域マスタ!$AE14,"")=0,"",IFERROR(比較地域マスタ!$AE14,""))</f>
        <v>飯田市</v>
      </c>
      <c r="AZ79" s="18"/>
      <c r="BA79" s="24">
        <v>8</v>
      </c>
      <c r="BB79" s="24">
        <v>1</v>
      </c>
      <c r="BC79" s="20" t="str">
        <f t="shared" si="24"/>
        <v>20205</v>
      </c>
      <c r="BD79" s="20" t="str">
        <f t="shared" si="25"/>
        <v>飯田市</v>
      </c>
      <c r="BE79" s="953">
        <f>VLOOKUP(BC79&amp;"_令和4年度",データシート3!A:AB,MATCH("ea_"&amp;"太陽光（建物系）"&amp;"_年間発電",データシート3!$A$1:$AB$1,0),0)/10^3+VLOOKUP(BC79&amp;"_令和4年度",データシート3!A:AB,MATCH("ea_"&amp;"太陽光（土地系）"&amp;"_年間発電",データシート3!$A$1:$AB$1,0),0)/10^3</f>
        <v>1741172.7540000002</v>
      </c>
      <c r="BF79" s="953">
        <f>VLOOKUP(BC79&amp;"_令和4年度",データシート3!A:AB,MATCH("ea_"&amp;"風力（陸上）"&amp;"_年間発電",データシート3!$A$1:$AB$1,0),0)/10^3</f>
        <v>38010.502999999997</v>
      </c>
      <c r="BG79" s="953">
        <f>VLOOKUP(BC79&amp;"_令和4年度",データシート3!A:AB,MATCH("ea_"&amp;"中小水（河川）"&amp;"_年間発電",データシート3!$A$1:$AB$1,0),0)/10^3+VLOOKUP(BC79&amp;"_令和4年度",データシート3!A:AB,MATCH("ea_"&amp;"中小水（農業用水路）"&amp;"_年間発電",データシート3!$A$1:$AB$1,0),0)/10^3</f>
        <v>43654.911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1822838.1680000003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582516.21627012803</v>
      </c>
      <c r="BK79" s="953">
        <f t="shared" si="21"/>
        <v>1240321.9517298723</v>
      </c>
      <c r="BL79" s="953">
        <f>IF(BK79&gt;0,0,BK79)</f>
        <v>0</v>
      </c>
      <c r="BM79" s="953">
        <f>IF(BK79&gt;0,BK79,0)</f>
        <v>1240321.9517298723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20590</v>
      </c>
      <c r="AY80" s="20" t="str">
        <f>IF(IFERROR(比較地域マスタ!$AE15,"")=0,"",IFERROR(比較地域マスタ!$AE15,""))</f>
        <v>飯綱町</v>
      </c>
      <c r="AZ80" s="18"/>
      <c r="BA80" s="24">
        <v>9</v>
      </c>
      <c r="BB80" s="24">
        <v>1</v>
      </c>
      <c r="BC80" s="20" t="str">
        <f t="shared" si="24"/>
        <v>20590</v>
      </c>
      <c r="BD80" s="20" t="str">
        <f t="shared" si="25"/>
        <v>飯綱町</v>
      </c>
      <c r="BE80" s="953">
        <f>VLOOKUP(BC80&amp;"_令和4年度",データシート3!A:AB,MATCH("ea_"&amp;"太陽光（建物系）"&amp;"_年間発電",データシート3!$A$1:$AB$1,0),0)/10^3+VLOOKUP(BC80&amp;"_令和4年度",データシート3!A:AB,MATCH("ea_"&amp;"太陽光（土地系）"&amp;"_年間発電",データシート3!$A$1:$AB$1,0),0)/10^3</f>
        <v>740263.848</v>
      </c>
      <c r="BF80" s="953">
        <f>VLOOKUP(BC80&amp;"_令和4年度",データシート3!A:AB,MATCH("ea_"&amp;"風力（陸上）"&amp;"_年間発電",データシート3!$A$1:$AB$1,0),0)/10^3</f>
        <v>40959.535000000003</v>
      </c>
      <c r="BG80" s="953">
        <f>VLOOKUP(BC80&amp;"_令和4年度",データシート3!A:AB,MATCH("ea_"&amp;"中小水（河川）"&amp;"_年間発電",データシート3!$A$1:$AB$1,0),0)/10^3+VLOOKUP(BC80&amp;"_令和4年度",データシート3!A:AB,MATCH("ea_"&amp;"中小水（農業用水路）"&amp;"_年間発電",データシート3!$A$1:$AB$1,0),0)/10^3</f>
        <v>31304.623</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778.51900000000001</v>
      </c>
      <c r="BI80" s="953">
        <f t="shared" si="26"/>
        <v>813306.52500000002</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40761.090631993386</v>
      </c>
      <c r="BK80" s="953">
        <f t="shared" si="21"/>
        <v>772545.43436800665</v>
      </c>
      <c r="BL80" s="953">
        <f t="shared" si="22"/>
        <v>0</v>
      </c>
      <c r="BM80" s="953">
        <f t="shared" si="23"/>
        <v>772545.43436800665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20213</v>
      </c>
      <c r="AY81" s="20" t="str">
        <f>IF(IFERROR(比較地域マスタ!$AE16,"")=0,"",IFERROR(比較地域マスタ!$AE16,""))</f>
        <v>飯山市</v>
      </c>
      <c r="AZ81" s="18"/>
      <c r="BA81" s="24">
        <v>10</v>
      </c>
      <c r="BB81" s="24">
        <v>1</v>
      </c>
      <c r="BC81" s="20" t="str">
        <f t="shared" si="24"/>
        <v>20213</v>
      </c>
      <c r="BD81" s="20" t="str">
        <f t="shared" si="25"/>
        <v>飯山市</v>
      </c>
      <c r="BE81" s="953">
        <f>VLOOKUP(BC81&amp;"_令和4年度",データシート3!A:AB,MATCH("ea_"&amp;"太陽光（建物系）"&amp;"_年間発電",データシート3!$A$1:$AB$1,0),0)/10^3+VLOOKUP(BC81&amp;"_令和4年度",データシート3!A:AB,MATCH("ea_"&amp;"太陽光（土地系）"&amp;"_年間発電",データシート3!$A$1:$AB$1,0),0)/10^3</f>
        <v>996521.33099999989</v>
      </c>
      <c r="BF81" s="953">
        <f>VLOOKUP(BC81&amp;"_令和4年度",データシート3!A:AB,MATCH("ea_"&amp;"風力（陸上）"&amp;"_年間発電",データシート3!$A$1:$AB$1,0),0)/10^3</f>
        <v>543593.09199999995</v>
      </c>
      <c r="BG81" s="953">
        <f>VLOOKUP(BC81&amp;"_令和4年度",データシート3!A:AB,MATCH("ea_"&amp;"中小水（河川）"&amp;"_年間発電",データシート3!$A$1:$AB$1,0),0)/10^3+VLOOKUP(BC81&amp;"_令和4年度",データシート3!A:AB,MATCH("ea_"&amp;"中小水（農業用水路）"&amp;"_年間発電",データシート3!$A$1:$AB$1,0),0)/10^3</f>
        <v>28739.281999999999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30455.843999999997</v>
      </c>
      <c r="BI81" s="953">
        <f t="shared" si="26"/>
        <v>1599309.5489999999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143367.69045764804</v>
      </c>
      <c r="BK81" s="953">
        <f t="shared" si="21"/>
        <v>1455941.8585423518</v>
      </c>
      <c r="BL81" s="953">
        <f t="shared" si="22"/>
        <v>0</v>
      </c>
      <c r="BM81" s="953">
        <f t="shared" si="23"/>
        <v>1455941.8585423518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20448</v>
      </c>
      <c r="AY82" s="20" t="str">
        <f>IF(IFERROR(比較地域マスタ!$AE17,"")=0,"",IFERROR(比較地域マスタ!$AE17,""))</f>
        <v>生坂村</v>
      </c>
      <c r="AZ82" s="18"/>
      <c r="BA82" s="24">
        <v>11</v>
      </c>
      <c r="BB82" s="24">
        <v>1</v>
      </c>
      <c r="BC82" s="20" t="str">
        <f t="shared" si="24"/>
        <v>20448</v>
      </c>
      <c r="BD82" s="20" t="str">
        <f t="shared" si="25"/>
        <v>生坂村</v>
      </c>
      <c r="BE82" s="953">
        <f>VLOOKUP(BC82&amp;"_令和4年度",データシート3!A:AB,MATCH("ea_"&amp;"太陽光（建物系）"&amp;"_年間発電",データシート3!$A$1:$AB$1,0),0)/10^3+VLOOKUP(BC82&amp;"_令和4年度",データシート3!A:AB,MATCH("ea_"&amp;"太陽光（土地系）"&amp;"_年間発電",データシート3!$A$1:$AB$1,0),0)/10^3</f>
        <v>76807.025999999998</v>
      </c>
      <c r="BF82" s="953">
        <f>VLOOKUP(BC82&amp;"_令和4年度",データシート3!A:AB,MATCH("ea_"&amp;"風力（陸上）"&amp;"_年間発電",データシート3!$A$1:$AB$1,0),0)/10^3</f>
        <v>8959.1730000000007</v>
      </c>
      <c r="BG82" s="953">
        <f>VLOOKUP(BC82&amp;"_令和4年度",データシート3!A:AB,MATCH("ea_"&amp;"中小水（河川）"&amp;"_年間発電",データシート3!$A$1:$AB$1,0),0)/10^3+VLOOKUP(BC82&amp;"_令和4年度",データシート3!A:AB,MATCH("ea_"&amp;"中小水（農業用水路）"&amp;"_年間発電",データシート3!$A$1:$AB$1,0),0)/10^3</f>
        <v>144.38399999999996</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85910.582999999999</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6477.342478550675</v>
      </c>
      <c r="BK82" s="953">
        <f t="shared" si="21"/>
        <v>79433.240521449319</v>
      </c>
      <c r="BL82" s="953">
        <f t="shared" si="22"/>
        <v>0</v>
      </c>
      <c r="BM82" s="953">
        <f t="shared" si="23"/>
        <v>79433.240521449319</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20481</v>
      </c>
      <c r="AY83" s="20" t="str">
        <f>IF(IFERROR(比較地域マスタ!$AE18,"")=0,"",IFERROR(比較地域マスタ!$AE18,""))</f>
        <v>池田町</v>
      </c>
      <c r="AZ83" s="18"/>
      <c r="BA83" s="24">
        <v>12</v>
      </c>
      <c r="BB83" s="24">
        <v>1</v>
      </c>
      <c r="BC83" s="20" t="str">
        <f t="shared" si="24"/>
        <v>20481</v>
      </c>
      <c r="BD83" s="20" t="str">
        <f t="shared" si="25"/>
        <v>池田町</v>
      </c>
      <c r="BE83" s="953">
        <f>VLOOKUP(BC83&amp;"_令和4年度",データシート3!A:AB,MATCH("ea_"&amp;"太陽光（建物系）"&amp;"_年間発電",データシート3!$A$1:$AB$1,0),0)/10^3+VLOOKUP(BC83&amp;"_令和4年度",データシート3!A:AB,MATCH("ea_"&amp;"太陽光（土地系）"&amp;"_年間発電",データシート3!$A$1:$AB$1,0),0)/10^3</f>
        <v>411700.98199999996</v>
      </c>
      <c r="BF83" s="953">
        <f>VLOOKUP(BC83&amp;"_令和4年度",データシート3!A:AB,MATCH("ea_"&amp;"風力（陸上）"&amp;"_年間発電",データシート3!$A$1:$AB$1,0),0)/10^3</f>
        <v>887.83500000000004</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412588.81699999998</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51723.913450443179</v>
      </c>
      <c r="BK83" s="953">
        <f t="shared" si="21"/>
        <v>360864.9035495568</v>
      </c>
      <c r="BL83" s="953">
        <f t="shared" si="22"/>
        <v>0</v>
      </c>
      <c r="BM83" s="953">
        <f t="shared" si="23"/>
        <v>360864.9035495568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20209</v>
      </c>
      <c r="AY84" s="20" t="str">
        <f>IF(IFERROR(比較地域マスタ!$AE19,"")=0,"",IFERROR(比較地域マスタ!$AE19,""))</f>
        <v>伊那市</v>
      </c>
      <c r="AZ84" s="18"/>
      <c r="BA84" s="24">
        <v>13</v>
      </c>
      <c r="BB84" s="24">
        <v>1</v>
      </c>
      <c r="BC84" s="20" t="str">
        <f t="shared" si="24"/>
        <v>20209</v>
      </c>
      <c r="BD84" s="20" t="str">
        <f t="shared" si="25"/>
        <v>伊那市</v>
      </c>
      <c r="BE84" s="953">
        <f>VLOOKUP(BC84&amp;"_令和4年度",データシート3!A:AB,MATCH("ea_"&amp;"太陽光（建物系）"&amp;"_年間発電",データシート3!$A$1:$AB$1,0),0)/10^3+VLOOKUP(BC84&amp;"_令和4年度",データシート3!A:AB,MATCH("ea_"&amp;"太陽光（土地系）"&amp;"_年間発電",データシート3!$A$1:$AB$1,0),0)/10^3</f>
        <v>2574109.5260000001</v>
      </c>
      <c r="BF84" s="953">
        <f>VLOOKUP(BC84&amp;"_令和4年度",データシート3!A:AB,MATCH("ea_"&amp;"風力（陸上）"&amp;"_年間発電",データシート3!$A$1:$AB$1,0),0)/10^3</f>
        <v>41070.375</v>
      </c>
      <c r="BG84" s="953">
        <f>VLOOKUP(BC84&amp;"_令和4年度",データシート3!A:AB,MATCH("ea_"&amp;"中小水（河川）"&amp;"_年間発電",データシート3!$A$1:$AB$1,0),0)/10^3+VLOOKUP(BC84&amp;"_令和4年度",データシート3!A:AB,MATCH("ea_"&amp;"中小水（農業用水路）"&amp;"_年間発電",データシート3!$A$1:$AB$1,0),0)/10^3</f>
        <v>218613.87899999999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2833793.7800000003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416193.5819634127</v>
      </c>
      <c r="BK84" s="953">
        <f t="shared" si="21"/>
        <v>2417600.1980365878</v>
      </c>
      <c r="BL84" s="953">
        <f t="shared" si="22"/>
        <v>0</v>
      </c>
      <c r="BM84" s="953">
        <f t="shared" si="23"/>
        <v>2417600.1980365878</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20203</v>
      </c>
      <c r="AY85" s="20" t="str">
        <f>IF(IFERROR(比較地域マスタ!$AE20,"")=0,"",IFERROR(比較地域マスタ!$AE20,""))</f>
        <v>上田市</v>
      </c>
      <c r="AZ85" s="18"/>
      <c r="BA85" s="24">
        <v>14</v>
      </c>
      <c r="BB85" s="24">
        <v>1</v>
      </c>
      <c r="BC85" s="20" t="str">
        <f t="shared" si="24"/>
        <v>20203</v>
      </c>
      <c r="BD85" s="20" t="str">
        <f t="shared" si="25"/>
        <v>上田市</v>
      </c>
      <c r="BE85" s="953">
        <f>VLOOKUP(BC85&amp;"_令和4年度",データシート3!A:AB,MATCH("ea_"&amp;"太陽光（建物系）"&amp;"_年間発電",データシート3!$A$1:$AB$1,0),0)/10^3+VLOOKUP(BC85&amp;"_令和4年度",データシート3!A:AB,MATCH("ea_"&amp;"太陽光（土地系）"&amp;"_年間発電",データシート3!$A$1:$AB$1,0),0)/10^3</f>
        <v>3289555.4240000001</v>
      </c>
      <c r="BF85" s="953">
        <f>VLOOKUP(BC85&amp;"_令和4年度",データシート3!A:AB,MATCH("ea_"&amp;"風力（陸上）"&amp;"_年間発電",データシート3!$A$1:$AB$1,0),0)/10^3</f>
        <v>342959.22100000002</v>
      </c>
      <c r="BG85" s="953">
        <f>VLOOKUP(BC85&amp;"_令和4年度",データシート3!A:AB,MATCH("ea_"&amp;"中小水（河川）"&amp;"_年間発電",データシート3!$A$1:$AB$1,0),0)/10^3+VLOOKUP(BC85&amp;"_令和4年度",データシート3!A:AB,MATCH("ea_"&amp;"中小水（農業用水路）"&amp;"_年間発電",データシート3!$A$1:$AB$1,0),0)/10^3</f>
        <v>153482.70124393998</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837.14099999999985</v>
      </c>
      <c r="BI85" s="953">
        <f t="shared" si="26"/>
        <v>3786834.4872439397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1029901.0741243162</v>
      </c>
      <c r="BK85" s="953">
        <f t="shared" si="21"/>
        <v>2756933.4131196234</v>
      </c>
      <c r="BL85" s="953">
        <f t="shared" si="22"/>
        <v>0</v>
      </c>
      <c r="BM85" s="953">
        <f t="shared" si="23"/>
        <v>2756933.4131196234</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20412</v>
      </c>
      <c r="AY86" s="20" t="str">
        <f>IF(IFERROR(比較地域マスタ!$AE21,"")=0,"",IFERROR(比較地域マスタ!$AE21,""))</f>
        <v>売木村</v>
      </c>
      <c r="AZ86" s="18"/>
      <c r="BA86" s="24">
        <v>15</v>
      </c>
      <c r="BB86" s="24">
        <v>1</v>
      </c>
      <c r="BC86" s="20" t="str">
        <f t="shared" si="24"/>
        <v>20412</v>
      </c>
      <c r="BD86" s="20" t="str">
        <f t="shared" si="25"/>
        <v>売木村</v>
      </c>
      <c r="BE86" s="953">
        <f>VLOOKUP(BC86&amp;"_令和4年度",データシート3!A:AB,MATCH("ea_"&amp;"太陽光（建物系）"&amp;"_年間発電",データシート3!$A$1:$AB$1,0),0)/10^3+VLOOKUP(BC86&amp;"_令和4年度",データシート3!A:AB,MATCH("ea_"&amp;"太陽光（土地系）"&amp;"_年間発電",データシート3!$A$1:$AB$1,0),0)/10^3</f>
        <v>51276.461000000003</v>
      </c>
      <c r="BF86" s="953">
        <f>VLOOKUP(BC86&amp;"_令和4年度",データシート3!A:AB,MATCH("ea_"&amp;"風力（陸上）"&amp;"_年間発電",データシート3!$A$1:$AB$1,0),0)/10^3</f>
        <v>288520.28700000001</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339796.74800000002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2452.3831357515805</v>
      </c>
      <c r="BK86" s="953">
        <f t="shared" si="21"/>
        <v>337344.36486424843</v>
      </c>
      <c r="BL86" s="953">
        <f t="shared" si="22"/>
        <v>0</v>
      </c>
      <c r="BM86" s="953">
        <f t="shared" si="23"/>
        <v>337344.36486424843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20429</v>
      </c>
      <c r="AY87" s="20" t="str">
        <f>IF(IFERROR(比較地域マスタ!$AE22,"")=0,"",IFERROR(比較地域マスタ!$AE22,""))</f>
        <v>王滝村</v>
      </c>
      <c r="AZ87" s="18"/>
      <c r="BA87" s="24">
        <v>16</v>
      </c>
      <c r="BB87" s="24">
        <v>1</v>
      </c>
      <c r="BC87" s="20" t="str">
        <f t="shared" si="24"/>
        <v>20429</v>
      </c>
      <c r="BD87" s="20" t="str">
        <f t="shared" si="25"/>
        <v>王滝村</v>
      </c>
      <c r="BE87" s="953">
        <f>VLOOKUP(BC87&amp;"_令和4年度",データシート3!A:AB,MATCH("ea_"&amp;"太陽光（建物系）"&amp;"_年間発電",データシート3!$A$1:$AB$1,0),0)/10^3+VLOOKUP(BC87&amp;"_令和4年度",データシート3!A:AB,MATCH("ea_"&amp;"太陽光（土地系）"&amp;"_年間発電",データシート3!$A$1:$AB$1,0),0)/10^3</f>
        <v>19651.030999999995</v>
      </c>
      <c r="BF87" s="953">
        <f>VLOOKUP(BC87&amp;"_令和4年度",データシート3!A:AB,MATCH("ea_"&amp;"風力（陸上）"&amp;"_年間発電",データシート3!$A$1:$AB$1,0),0)/10^3</f>
        <v>5285.0680000000002</v>
      </c>
      <c r="BG87" s="953">
        <f>VLOOKUP(BC87&amp;"_令和4年度",データシート3!A:AB,MATCH("ea_"&amp;"中小水（河川）"&amp;"_年間発電",データシート3!$A$1:$AB$1,0),0)/10^3+VLOOKUP(BC87&amp;"_令和4年度",データシート3!A:AB,MATCH("ea_"&amp;"中小水（農業用水路）"&amp;"_年間発電",データシート3!$A$1:$AB$1,0),0)/10^3</f>
        <v>112730.65799999998</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1150.3630000000001</v>
      </c>
      <c r="BI87" s="953">
        <f t="shared" si="26"/>
        <v>138817.12</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4157.3822919190306</v>
      </c>
      <c r="BK87" s="953">
        <f t="shared" si="21"/>
        <v>134659.73770808097</v>
      </c>
      <c r="BL87" s="953">
        <f t="shared" si="22"/>
        <v>0</v>
      </c>
      <c r="BM87" s="953">
        <f t="shared" si="23"/>
        <v>134659.73770808097</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20430</v>
      </c>
      <c r="AY88" s="20" t="str">
        <f>IF(IFERROR(比較地域マスタ!$AE23,"")=0,"",IFERROR(比較地域マスタ!$AE23,""))</f>
        <v>大桑村</v>
      </c>
      <c r="AZ88" s="18"/>
      <c r="BA88" s="24">
        <v>17</v>
      </c>
      <c r="BB88" s="24">
        <v>1</v>
      </c>
      <c r="BC88" s="20" t="str">
        <f t="shared" si="24"/>
        <v>20430</v>
      </c>
      <c r="BD88" s="20" t="str">
        <f t="shared" si="25"/>
        <v>大桑村</v>
      </c>
      <c r="BE88" s="953">
        <f>VLOOKUP(BC88&amp;"_令和4年度",データシート3!A:AB,MATCH("ea_"&amp;"太陽光（建物系）"&amp;"_年間発電",データシート3!$A$1:$AB$1,0),0)/10^3+VLOOKUP(BC88&amp;"_令和4年度",データシート3!A:AB,MATCH("ea_"&amp;"太陽光（土地系）"&amp;"_年間発電",データシート3!$A$1:$AB$1,0),0)/10^3</f>
        <v>79025.146999999997</v>
      </c>
      <c r="BF88" s="953">
        <f>VLOOKUP(BC88&amp;"_令和4年度",データシート3!A:AB,MATCH("ea_"&amp;"風力（陸上）"&amp;"_年間発電",データシート3!$A$1:$AB$1,0),0)/10^3</f>
        <v>33092.442000000003</v>
      </c>
      <c r="BG88" s="953">
        <f>VLOOKUP(BC88&amp;"_令和4年度",データシート3!A:AB,MATCH("ea_"&amp;"中小水（河川）"&amp;"_年間発電",データシート3!$A$1:$AB$1,0),0)/10^3+VLOOKUP(BC88&amp;"_令和4年度",データシート3!A:AB,MATCH("ea_"&amp;"中小水（農業用水路）"&amp;"_年間発電",データシート3!$A$1:$AB$1,0),0)/10^3</f>
        <v>120134.93799999998</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232252.527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31396.63904973631</v>
      </c>
      <c r="BK88" s="953">
        <f t="shared" si="21"/>
        <v>200855.88795026368</v>
      </c>
      <c r="BL88" s="953">
        <f t="shared" si="22"/>
        <v>0</v>
      </c>
      <c r="BM88" s="953">
        <f t="shared" si="23"/>
        <v>200855.88795026368</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20417</v>
      </c>
      <c r="AY89" s="20" t="str">
        <f>IF(IFERROR(比較地域マスタ!$AE24,"")=0,"",IFERROR(比較地域マスタ!$AE24,""))</f>
        <v>大鹿村</v>
      </c>
      <c r="AZ89" s="18"/>
      <c r="BA89" s="24">
        <v>18</v>
      </c>
      <c r="BB89" s="24">
        <v>1</v>
      </c>
      <c r="BC89" s="20" t="str">
        <f t="shared" si="24"/>
        <v>20417</v>
      </c>
      <c r="BD89" s="20" t="str">
        <f t="shared" si="25"/>
        <v>大鹿村</v>
      </c>
      <c r="BE89" s="953">
        <f>VLOOKUP(BC89&amp;"_令和4年度",データシート3!A:AB,MATCH("ea_"&amp;"太陽光（建物系）"&amp;"_年間発電",データシート3!$A$1:$AB$1,0),0)/10^3+VLOOKUP(BC89&amp;"_令和4年度",データシート3!A:AB,MATCH("ea_"&amp;"太陽光（土地系）"&amp;"_年間発電",データシート3!$A$1:$AB$1,0),0)/10^3</f>
        <v>95139.457999999999</v>
      </c>
      <c r="BF89" s="953">
        <f>VLOOKUP(BC89&amp;"_令和4年度",データシート3!A:AB,MATCH("ea_"&amp;"風力（陸上）"&amp;"_年間発電",データシート3!$A$1:$AB$1,0),0)/10^3</f>
        <v>204.946</v>
      </c>
      <c r="BG89" s="953">
        <f>VLOOKUP(BC89&amp;"_令和4年度",データシート3!A:AB,MATCH("ea_"&amp;"中小水（河川）"&amp;"_年間発電",データシート3!$A$1:$AB$1,0),0)/10^3+VLOOKUP(BC89&amp;"_令和4年度",データシート3!A:AB,MATCH("ea_"&amp;"中小水（農業用水路）"&amp;"_年間発電",データシート3!$A$1:$AB$1,0),0)/10^3</f>
        <v>19257.496999999999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114601.901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4644.268797318111</v>
      </c>
      <c r="BK89" s="953">
        <f t="shared" si="21"/>
        <v>109957.63220268188</v>
      </c>
      <c r="BL89" s="953">
        <f t="shared" si="22"/>
        <v>0</v>
      </c>
      <c r="BM89" s="953">
        <f t="shared" si="23"/>
        <v>109957.63220268188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20212</v>
      </c>
      <c r="AY90" s="20" t="str">
        <f>IF(IFERROR(比較地域マスタ!$AE25,"")=0,"",IFERROR(比較地域マスタ!$AE25,""))</f>
        <v>大町市</v>
      </c>
      <c r="AZ90" s="18"/>
      <c r="BA90" s="24">
        <v>19</v>
      </c>
      <c r="BB90" s="24">
        <v>1</v>
      </c>
      <c r="BC90" s="20" t="str">
        <f t="shared" si="24"/>
        <v>20212</v>
      </c>
      <c r="BD90" s="20" t="str">
        <f t="shared" si="25"/>
        <v>大町市</v>
      </c>
      <c r="BE90" s="953">
        <f>VLOOKUP(BC90&amp;"_令和4年度",データシート3!A:AB,MATCH("ea_"&amp;"太陽光（建物系）"&amp;"_年間発電",データシート3!$A$1:$AB$1,0),0)/10^3+VLOOKUP(BC90&amp;"_令和4年度",データシート3!A:AB,MATCH("ea_"&amp;"太陽光（土地系）"&amp;"_年間発電",データシート3!$A$1:$AB$1,0),0)/10^3</f>
        <v>1421862.436</v>
      </c>
      <c r="BF90" s="953">
        <f>VLOOKUP(BC90&amp;"_令和4年度",データシート3!A:AB,MATCH("ea_"&amp;"風力（陸上）"&amp;"_年間発電",データシート3!$A$1:$AB$1,0),0)/10^3</f>
        <v>121244.734</v>
      </c>
      <c r="BG90" s="953">
        <f>VLOOKUP(BC90&amp;"_令和4年度",データシート3!A:AB,MATCH("ea_"&amp;"中小水（河川）"&amp;"_年間発電",データシート3!$A$1:$AB$1,0),0)/10^3+VLOOKUP(BC90&amp;"_令和4年度",データシート3!A:AB,MATCH("ea_"&amp;"中小水（農業用水路）"&amp;"_年間発電",データシート3!$A$1:$AB$1,0),0)/10^3</f>
        <v>179466.2208408</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1722573.3908408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179544.0851780946</v>
      </c>
      <c r="BK90" s="953">
        <f t="shared" si="21"/>
        <v>1543029.3056627053</v>
      </c>
      <c r="BL90" s="953">
        <f t="shared" si="22"/>
        <v>0</v>
      </c>
      <c r="BM90" s="953">
        <f t="shared" si="23"/>
        <v>1543029.3056627053</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20204</v>
      </c>
      <c r="AY91" s="20" t="str">
        <f>IF(IFERROR(比較地域マスタ!$AE26,"")=0,"",IFERROR(比較地域マスタ!$AE26,""))</f>
        <v>岡谷市</v>
      </c>
      <c r="BA91" s="24">
        <v>20</v>
      </c>
      <c r="BB91" s="24">
        <v>1</v>
      </c>
      <c r="BC91" s="20" t="str">
        <f t="shared" si="24"/>
        <v>20204</v>
      </c>
      <c r="BD91" s="20" t="str">
        <f t="shared" si="25"/>
        <v>岡谷市</v>
      </c>
      <c r="BE91" s="953">
        <f>VLOOKUP(BC91&amp;"_令和4年度",データシート3!A:AB,MATCH("ea_"&amp;"太陽光（建物系）"&amp;"_年間発電",データシート3!$A$1:$AB$1,0),0)/10^3+VLOOKUP(BC91&amp;"_令和4年度",データシート3!A:AB,MATCH("ea_"&amp;"太陽光（土地系）"&amp;"_年間発電",データシート3!$A$1:$AB$1,0),0)/10^3</f>
        <v>407039.02700000006</v>
      </c>
      <c r="BF91" s="953">
        <f>VLOOKUP(BC91&amp;"_令和4年度",データシート3!A:AB,MATCH("ea_"&amp;"風力（陸上）"&amp;"_年間発電",データシート3!$A$1:$AB$1,0),0)/10^3</f>
        <v>29061.311000000002</v>
      </c>
      <c r="BG91" s="953">
        <f>VLOOKUP(BC91&amp;"_令和4年度",データシート3!A:AB,MATCH("ea_"&amp;"中小水（河川）"&amp;"_年間発電",データシート3!$A$1:$AB$1,0),0)/10^3+VLOOKUP(BC91&amp;"_令和4年度",データシート3!A:AB,MATCH("ea_"&amp;"中小水（農業用水路）"&amp;"_年間発電",データシート3!$A$1:$AB$1,0),0)/10^3</f>
        <v>2718.5259999999998</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438818.86400000006</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319766.08736371394</v>
      </c>
      <c r="BK91" s="953">
        <f t="shared" si="21"/>
        <v>119052.77663628611</v>
      </c>
      <c r="BL91" s="953">
        <f t="shared" si="22"/>
        <v>0</v>
      </c>
      <c r="BM91" s="953">
        <f t="shared" si="23"/>
        <v>119052.77663628611</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20588</v>
      </c>
      <c r="AY92" s="20" t="str">
        <f>IF(IFERROR(比較地域マスタ!$AE27,"")=0,"",IFERROR(比較地域マスタ!$AE27,""))</f>
        <v>小川村</v>
      </c>
      <c r="AZ92" s="18"/>
      <c r="BA92" s="24">
        <v>21</v>
      </c>
      <c r="BB92" s="24">
        <v>1</v>
      </c>
      <c r="BC92" s="20" t="str">
        <f t="shared" si="24"/>
        <v>20588</v>
      </c>
      <c r="BD92" s="20" t="str">
        <f t="shared" si="25"/>
        <v>小川村</v>
      </c>
      <c r="BE92" s="953">
        <f>VLOOKUP(BC92&amp;"_令和4年度",データシート3!A:AB,MATCH("ea_"&amp;"太陽光（建物系）"&amp;"_年間発電",データシート3!$A$1:$AB$1,0),0)/10^3+VLOOKUP(BC92&amp;"_令和4年度",データシート3!A:AB,MATCH("ea_"&amp;"太陽光（土地系）"&amp;"_年間発電",データシート3!$A$1:$AB$1,0),0)/10^3</f>
        <v>111365.88999999998</v>
      </c>
      <c r="BF92" s="953">
        <f>VLOOKUP(BC92&amp;"_令和4年度",データシート3!A:AB,MATCH("ea_"&amp;"風力（陸上）"&amp;"_年間発電",データシート3!$A$1:$AB$1,0),0)/10^3</f>
        <v>15411.501</v>
      </c>
      <c r="BG92" s="953">
        <f>VLOOKUP(BC92&amp;"_令和4年度",データシート3!A:AB,MATCH("ea_"&amp;"中小水（河川）"&amp;"_年間発電",データシート3!$A$1:$AB$1,0),0)/10^3+VLOOKUP(BC92&amp;"_令和4年度",データシート3!A:AB,MATCH("ea_"&amp;"中小水（農業用水路）"&amp;"_年間発電",データシート3!$A$1:$AB$1,0),0)/10^3</f>
        <v>6752.0780000000004</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133529.46899999998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10775.409285096242</v>
      </c>
      <c r="BK92" s="953">
        <f>BI92-BJ92</f>
        <v>122754.05971490373</v>
      </c>
      <c r="BL92" s="953">
        <f t="shared" si="22"/>
        <v>0</v>
      </c>
      <c r="BM92" s="953">
        <f t="shared" si="23"/>
        <v>122754.05971490373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20486</v>
      </c>
      <c r="AY93" s="20" t="str">
        <f>IF(IFERROR(比較地域マスタ!$AE28,"")=0,"",IFERROR(比較地域マスタ!$AE28,""))</f>
        <v>小谷村</v>
      </c>
      <c r="AZ93" s="18"/>
      <c r="BA93" s="24">
        <v>22</v>
      </c>
      <c r="BB93" s="24">
        <v>1</v>
      </c>
      <c r="BC93" s="20" t="str">
        <f t="shared" si="24"/>
        <v>20486</v>
      </c>
      <c r="BD93" s="20" t="str">
        <f t="shared" si="25"/>
        <v>小谷村</v>
      </c>
      <c r="BE93" s="953">
        <f>VLOOKUP(BC93&amp;"_令和4年度",データシート3!A:AB,MATCH("ea_"&amp;"太陽光（建物系）"&amp;"_年間発電",データシート3!$A$1:$AB$1,0),0)/10^3+VLOOKUP(BC93&amp;"_令和4年度",データシート3!A:AB,MATCH("ea_"&amp;"太陽光（土地系）"&amp;"_年間発電",データシート3!$A$1:$AB$1,0),0)/10^3</f>
        <v>122020.71699999998</v>
      </c>
      <c r="BF93" s="953">
        <f>VLOOKUP(BC93&amp;"_令和4年度",データシート3!A:AB,MATCH("ea_"&amp;"風力（陸上）"&amp;"_年間発電",データシート3!$A$1:$AB$1,0),0)/10^3</f>
        <v>123375.09699999999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73946.118000000002</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475375.97</v>
      </c>
      <c r="BI93" s="953">
        <f t="shared" si="26"/>
        <v>794717.902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14725.843913923945</v>
      </c>
      <c r="BK93" s="953">
        <f t="shared" si="21"/>
        <v>779992.05808607605</v>
      </c>
      <c r="BL93" s="953">
        <f t="shared" si="22"/>
        <v>0</v>
      </c>
      <c r="BM93" s="953">
        <f t="shared" si="23"/>
        <v>779992.05808607605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20541</v>
      </c>
      <c r="AY94" s="20" t="str">
        <f>IF(IFERROR(比較地域マスタ!$AE29,"")=0,"",IFERROR(比較地域マスタ!$AE29,""))</f>
        <v>小布施町</v>
      </c>
      <c r="AZ94" s="18"/>
      <c r="BA94" s="24">
        <v>23</v>
      </c>
      <c r="BB94" s="24">
        <v>1</v>
      </c>
      <c r="BC94" s="20" t="str">
        <f t="shared" si="24"/>
        <v>20541</v>
      </c>
      <c r="BD94" s="20" t="str">
        <f t="shared" si="25"/>
        <v>小布施町</v>
      </c>
      <c r="BE94" s="953">
        <f>VLOOKUP(BC94&amp;"_令和4年度",データシート3!A:AB,MATCH("ea_"&amp;"太陽光（建物系）"&amp;"_年間発電",データシート3!$A$1:$AB$1,0),0)/10^3+VLOOKUP(BC94&amp;"_令和4年度",データシート3!A:AB,MATCH("ea_"&amp;"太陽光（土地系）"&amp;"_年間発電",データシート3!$A$1:$AB$1,0),0)/10^3</f>
        <v>318790.82</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8842.8410000000003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327633.66100000002</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43021.520473906501</v>
      </c>
      <c r="BK94" s="953">
        <f t="shared" si="21"/>
        <v>284612.14052609354</v>
      </c>
      <c r="BL94" s="953">
        <f t="shared" si="22"/>
        <v>0</v>
      </c>
      <c r="BM94" s="953">
        <f t="shared" si="23"/>
        <v>284612.14052609354</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20446</v>
      </c>
      <c r="AY95" s="20" t="str">
        <f>IF(IFERROR(比較地域マスタ!$AE30,"")=0,"",IFERROR(比較地域マスタ!$AE30,""))</f>
        <v>麻績村</v>
      </c>
      <c r="AZ95" s="18"/>
      <c r="BA95" s="24">
        <v>24</v>
      </c>
      <c r="BB95" s="24">
        <v>1</v>
      </c>
      <c r="BC95" s="20" t="str">
        <f t="shared" si="24"/>
        <v>20446</v>
      </c>
      <c r="BD95" s="20" t="str">
        <f t="shared" si="25"/>
        <v>麻績村</v>
      </c>
      <c r="BE95" s="953">
        <f>VLOOKUP(BC95&amp;"_令和4年度",データシート3!A:AB,MATCH("ea_"&amp;"太陽光（建物系）"&amp;"_年間発電",データシート3!$A$1:$AB$1,0),0)/10^3+VLOOKUP(BC95&amp;"_令和4年度",データシート3!A:AB,MATCH("ea_"&amp;"太陽光（土地系）"&amp;"_年間発電",データシート3!$A$1:$AB$1,0),0)/10^3</f>
        <v>154445.28200000004</v>
      </c>
      <c r="BF95" s="953">
        <f>VLOOKUP(BC95&amp;"_令和4年度",データシート3!A:AB,MATCH("ea_"&amp;"風力（陸上）"&amp;"_年間発電",データシート3!$A$1:$AB$1,0),0)/10^3</f>
        <v>22819.098999999995</v>
      </c>
      <c r="BG95" s="953">
        <f>VLOOKUP(BC95&amp;"_令和4年度",データシート3!A:AB,MATCH("ea_"&amp;"中小水（河川）"&amp;"_年間発電",データシート3!$A$1:$AB$1,0),0)/10^3+VLOOKUP(BC95&amp;"_令和4年度",データシート3!A:AB,MATCH("ea_"&amp;"中小水（農業用水路）"&amp;"_年間発電",データシート3!$A$1:$AB$1,0),0)/10^3</f>
        <v>271.15300000000008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177535.53400000001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12081.900264896534</v>
      </c>
      <c r="BK95" s="953">
        <f t="shared" si="21"/>
        <v>165453.63373510347</v>
      </c>
      <c r="BL95" s="953">
        <f t="shared" si="22"/>
        <v>0</v>
      </c>
      <c r="BM95" s="953">
        <f t="shared" si="23"/>
        <v>165453.63373510347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20321</v>
      </c>
      <c r="AY96" s="20" t="str">
        <f>IF(IFERROR(比較地域マスタ!$AE31,"")=0,"",IFERROR(比較地域マスタ!$AE31,""))</f>
        <v>軽井沢町</v>
      </c>
      <c r="AZ96" s="18"/>
      <c r="BA96" s="24">
        <v>25</v>
      </c>
      <c r="BB96" s="24">
        <v>1</v>
      </c>
      <c r="BC96" s="20" t="str">
        <f t="shared" si="24"/>
        <v>20321</v>
      </c>
      <c r="BD96" s="20" t="str">
        <f t="shared" si="25"/>
        <v>軽井沢町</v>
      </c>
      <c r="BE96" s="953">
        <f>VLOOKUP(BC96&amp;"_令和4年度",データシート3!A:AB,MATCH("ea_"&amp;"太陽光（建物系）"&amp;"_年間発電",データシート3!$A$1:$AB$1,0),0)/10^3+VLOOKUP(BC96&amp;"_令和4年度",データシート3!A:AB,MATCH("ea_"&amp;"太陽光（土地系）"&amp;"_年間発電",データシート3!$A$1:$AB$1,0),0)/10^3</f>
        <v>579866.272</v>
      </c>
      <c r="BF96" s="953">
        <f>VLOOKUP(BC96&amp;"_令和4年度",データシート3!A:AB,MATCH("ea_"&amp;"風力（陸上）"&amp;"_年間発電",データシート3!$A$1:$AB$1,0),0)/10^3</f>
        <v>77552.880999999994</v>
      </c>
      <c r="BG96" s="953">
        <f>VLOOKUP(BC96&amp;"_令和4年度",データシート3!A:AB,MATCH("ea_"&amp;"中小水（河川）"&amp;"_年間発電",データシート3!$A$1:$AB$1,0),0)/10^3+VLOOKUP(BC96&amp;"_令和4年度",データシート3!A:AB,MATCH("ea_"&amp;"中小水（農業用水路）"&amp;"_年間発電",データシート3!$A$1:$AB$1,0),0)/10^3</f>
        <v>696.14300000000014</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1734.375</v>
      </c>
      <c r="BI96" s="953">
        <f t="shared" si="26"/>
        <v>659849.67099999997</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144842.90214058189</v>
      </c>
      <c r="BK96" s="953">
        <f t="shared" si="21"/>
        <v>515006.76885941811</v>
      </c>
      <c r="BL96" s="953">
        <f t="shared" si="22"/>
        <v>0</v>
      </c>
      <c r="BM96" s="953">
        <f t="shared" si="23"/>
        <v>515006.76885941811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20304</v>
      </c>
      <c r="AY97" s="20" t="str">
        <f>IF(IFERROR(比較地域マスタ!$AE32,"")=0,"",IFERROR(比較地域マスタ!$AE32,""))</f>
        <v>川上村</v>
      </c>
      <c r="AZ97" s="18"/>
      <c r="BA97" s="24">
        <v>26</v>
      </c>
      <c r="BB97" s="24">
        <v>1</v>
      </c>
      <c r="BC97" s="20" t="str">
        <f t="shared" si="24"/>
        <v>20304</v>
      </c>
      <c r="BD97" s="20" t="str">
        <f t="shared" si="25"/>
        <v>川上村</v>
      </c>
      <c r="BE97" s="953">
        <f>VLOOKUP(BC97&amp;"_令和4年度",データシート3!A:AB,MATCH("ea_"&amp;"太陽光（建物系）"&amp;"_年間発電",データシート3!$A$1:$AB$1,0),0)/10^3+VLOOKUP(BC97&amp;"_令和4年度",データシート3!A:AB,MATCH("ea_"&amp;"太陽光（土地系）"&amp;"_年間発電",データシート3!$A$1:$AB$1,0),0)/10^3</f>
        <v>1133398.4989999998</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70111.298999999999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192.3</v>
      </c>
      <c r="BI97" s="953">
        <f t="shared" si="26"/>
        <v>1203702.098</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12735.449140660698</v>
      </c>
      <c r="BK97" s="953">
        <f t="shared" si="21"/>
        <v>1190966.6488593393</v>
      </c>
      <c r="BL97" s="953">
        <f t="shared" si="22"/>
        <v>0</v>
      </c>
      <c r="BM97" s="953">
        <f t="shared" si="23"/>
        <v>1190966.6488593393</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20562</v>
      </c>
      <c r="AY98" s="20" t="str">
        <f>IF(IFERROR(比較地域マスタ!$AE33,"")=0,"",IFERROR(比較地域マスタ!$AE33,""))</f>
        <v>木島平村</v>
      </c>
      <c r="AZ98" s="18"/>
      <c r="BA98" s="24">
        <v>27</v>
      </c>
      <c r="BB98" s="24">
        <v>1</v>
      </c>
      <c r="BC98" s="20" t="str">
        <f t="shared" si="24"/>
        <v>20562</v>
      </c>
      <c r="BD98" s="20" t="str">
        <f t="shared" si="25"/>
        <v>木島平村</v>
      </c>
      <c r="BE98" s="953">
        <f>VLOOKUP(BC98&amp;"_令和4年度",データシート3!A:AB,MATCH("ea_"&amp;"太陽光（建物系）"&amp;"_年間発電",データシート3!$A$1:$AB$1,0),0)/10^3+VLOOKUP(BC98&amp;"_令和4年度",データシート3!A:AB,MATCH("ea_"&amp;"太陽光（土地系）"&amp;"_年間発電",データシート3!$A$1:$AB$1,0),0)/10^3</f>
        <v>281450.25900000002</v>
      </c>
      <c r="BF98" s="953">
        <f>VLOOKUP(BC98&amp;"_令和4年度",データシート3!A:AB,MATCH("ea_"&amp;"風力（陸上）"&amp;"_年間発電",データシート3!$A$1:$AB$1,0),0)/10^3</f>
        <v>586.00599999999997</v>
      </c>
      <c r="BG98" s="953">
        <f>VLOOKUP(BC98&amp;"_令和4年度",データシート3!A:AB,MATCH("ea_"&amp;"中小水（河川）"&amp;"_年間発電",データシート3!$A$1:$AB$1,0),0)/10^3+VLOOKUP(BC98&amp;"_令和4年度",データシート3!A:AB,MATCH("ea_"&amp;"中小水（農業用水路）"&amp;"_年間発電",データシート3!$A$1:$AB$1,0),0)/10^3</f>
        <v>33901.01999999999</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6275.7340000000004</v>
      </c>
      <c r="BI98" s="953">
        <f t="shared" si="26"/>
        <v>322213.01900000003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17609.826084538676</v>
      </c>
      <c r="BK98" s="953">
        <f t="shared" si="21"/>
        <v>304603.19291546138</v>
      </c>
      <c r="BL98" s="953">
        <f t="shared" si="22"/>
        <v>0</v>
      </c>
      <c r="BM98" s="953">
        <f t="shared" si="23"/>
        <v>304603.19291546138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20432</v>
      </c>
      <c r="AY99" s="20" t="str">
        <f>IF(IFERROR(比較地域マスタ!$AE34,"")=0,"",IFERROR(比較地域マスタ!$AE34,""))</f>
        <v>木曽町</v>
      </c>
      <c r="AZ99" s="18"/>
      <c r="BA99" s="24">
        <v>28</v>
      </c>
      <c r="BB99" s="24">
        <v>1</v>
      </c>
      <c r="BC99" s="20" t="str">
        <f t="shared" si="24"/>
        <v>20432</v>
      </c>
      <c r="BD99" s="20" t="str">
        <f t="shared" si="25"/>
        <v>木曽町</v>
      </c>
      <c r="BE99" s="953">
        <f>VLOOKUP(BC99&amp;"_令和4年度",データシート3!A:AB,MATCH("ea_"&amp;"太陽光（建物系）"&amp;"_年間発電",データシート3!$A$1:$AB$1,0),0)/10^3+VLOOKUP(BC99&amp;"_令和4年度",データシート3!A:AB,MATCH("ea_"&amp;"太陽光（土地系）"&amp;"_年間発電",データシート3!$A$1:$AB$1,0),0)/10^3</f>
        <v>453207.61099999998</v>
      </c>
      <c r="BF99" s="953">
        <f>VLOOKUP(BC99&amp;"_令和4年度",データシート3!A:AB,MATCH("ea_"&amp;"風力（陸上）"&amp;"_年間発電",データシート3!$A$1:$AB$1,0),0)/10^3</f>
        <v>44204.911</v>
      </c>
      <c r="BG99" s="953">
        <f>VLOOKUP(BC99&amp;"_令和4年度",データシート3!A:AB,MATCH("ea_"&amp;"中小水（河川）"&amp;"_年間発電",データシート3!$A$1:$AB$1,0),0)/10^3+VLOOKUP(BC99&amp;"_令和4年度",データシート3!A:AB,MATCH("ea_"&amp;"中小水（農業用水路）"&amp;"_年間発電",データシート3!$A$1:$AB$1,0),0)/10^3</f>
        <v>211461.18700000001</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4395.1719999999996</v>
      </c>
      <c r="BI99" s="953">
        <f t="shared" si="26"/>
        <v>713268.88100000005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65249.005736524057</v>
      </c>
      <c r="BK99" s="953">
        <f t="shared" si="21"/>
        <v>648019.87526347605</v>
      </c>
      <c r="BL99" s="953">
        <f t="shared" si="22"/>
        <v>0</v>
      </c>
      <c r="BM99" s="953">
        <f t="shared" si="23"/>
        <v>648019.87526347605</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20425</v>
      </c>
      <c r="AY100" s="20" t="str">
        <f>IF(IFERROR(比較地域マスタ!$AE35,"")=0,"",IFERROR(比較地域マスタ!$AE35,""))</f>
        <v>木祖村</v>
      </c>
      <c r="AZ100" s="18"/>
      <c r="BA100" s="24">
        <v>29</v>
      </c>
      <c r="BB100" s="24">
        <v>1</v>
      </c>
      <c r="BC100" s="20" t="str">
        <f t="shared" si="24"/>
        <v>20425</v>
      </c>
      <c r="BD100" s="20" t="str">
        <f t="shared" si="25"/>
        <v>木祖村</v>
      </c>
      <c r="BE100" s="953">
        <f>VLOOKUP(BC100&amp;"_令和4年度",データシート3!A:AB,MATCH("ea_"&amp;"太陽光（建物系）"&amp;"_年間発電",データシート3!$A$1:$AB$1,0),0)/10^3+VLOOKUP(BC100&amp;"_令和4年度",データシート3!A:AB,MATCH("ea_"&amp;"太陽光（土地系）"&amp;"_年間発電",データシート3!$A$1:$AB$1,0),0)/10^3</f>
        <v>106566.53200000004</v>
      </c>
      <c r="BF100" s="953">
        <f>VLOOKUP(BC100&amp;"_令和4年度",データシート3!A:AB,MATCH("ea_"&amp;"風力（陸上）"&amp;"_年間発電",データシート3!$A$1:$AB$1,0),0)/10^3</f>
        <v>10878.163</v>
      </c>
      <c r="BG100" s="953">
        <f>VLOOKUP(BC100&amp;"_令和4年度",データシート3!A:AB,MATCH("ea_"&amp;"中小水（河川）"&amp;"_年間発電",データシート3!$A$1:$AB$1,0),0)/10^3+VLOOKUP(BC100&amp;"_令和4年度",データシート3!A:AB,MATCH("ea_"&amp;"中小水（農業用水路）"&amp;"_年間発電",データシート3!$A$1:$AB$1,0),0)/10^3</f>
        <v>42320.857000000004</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159765.55200000003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11613.042871597341</v>
      </c>
      <c r="BK100" s="953">
        <f t="shared" si="21"/>
        <v>148152.50912840269</v>
      </c>
      <c r="BL100" s="953">
        <f t="shared" si="22"/>
        <v>0</v>
      </c>
      <c r="BM100" s="953">
        <f t="shared" si="23"/>
        <v>148152.50912840269</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20307</v>
      </c>
      <c r="AY101" s="20" t="str">
        <f>IF(IFERROR(比較地域マスタ!$AE36,"")=0,"",IFERROR(比較地域マスタ!$AE36,""))</f>
        <v>北相木村</v>
      </c>
      <c r="AZ101" s="18"/>
      <c r="BA101" s="24">
        <v>30</v>
      </c>
      <c r="BB101" s="24">
        <v>1</v>
      </c>
      <c r="BC101" s="20" t="str">
        <f t="shared" si="24"/>
        <v>20307</v>
      </c>
      <c r="BD101" s="20" t="str">
        <f t="shared" si="25"/>
        <v>北相木村</v>
      </c>
      <c r="BE101" s="953">
        <f>VLOOKUP(BC101&amp;"_令和4年度",データシート3!A:AB,MATCH("ea_"&amp;"太陽光（建物系）"&amp;"_年間発電",データシート3!$A$1:$AB$1,0),0)/10^3+VLOOKUP(BC101&amp;"_令和4年度",データシート3!A:AB,MATCH("ea_"&amp;"太陽光（土地系）"&amp;"_年間発電",データシート3!$A$1:$AB$1,0),0)/10^3</f>
        <v>82695.428</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11012.236000000003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93707.664000000004</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2448.1346433579083</v>
      </c>
      <c r="BK101" s="953">
        <f t="shared" si="21"/>
        <v>91259.529356642102</v>
      </c>
      <c r="BL101" s="953">
        <f t="shared" si="22"/>
        <v>0</v>
      </c>
      <c r="BM101" s="953">
        <f t="shared" si="23"/>
        <v>91259.529356642102</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20303</v>
      </c>
      <c r="AY102" s="20" t="str">
        <f>IF(IFERROR(比較地域マスタ!$AE37,"")=0,"",IFERROR(比較地域マスタ!$AE37,""))</f>
        <v>小海町</v>
      </c>
      <c r="AZ102" s="18"/>
      <c r="BA102" s="24">
        <v>31</v>
      </c>
      <c r="BB102" s="24">
        <v>1</v>
      </c>
      <c r="BC102" s="20" t="str">
        <f t="shared" si="24"/>
        <v>20303</v>
      </c>
      <c r="BD102" s="20" t="str">
        <f t="shared" si="25"/>
        <v>小海町</v>
      </c>
      <c r="BE102" s="953">
        <f>VLOOKUP(BC102&amp;"_令和4年度",データシート3!A:AB,MATCH("ea_"&amp;"太陽光（建物系）"&amp;"_年間発電",データシート3!$A$1:$AB$1,0),0)/10^3+VLOOKUP(BC102&amp;"_令和4年度",データシート3!A:AB,MATCH("ea_"&amp;"太陽光（土地系）"&amp;"_年間発電",データシート3!$A$1:$AB$1,0),0)/10^3</f>
        <v>398140.92800000001</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27956.850999999999</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3614.201</v>
      </c>
      <c r="BI102" s="953">
        <f t="shared" si="26"/>
        <v>429711.98000000004</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22766.010871445476</v>
      </c>
      <c r="BK102" s="953">
        <f t="shared" si="21"/>
        <v>406945.96912855457</v>
      </c>
      <c r="BL102" s="953">
        <f t="shared" si="22"/>
        <v>0</v>
      </c>
      <c r="BM102" s="953">
        <f t="shared" si="23"/>
        <v>406945.96912855457</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20210</v>
      </c>
      <c r="AY103" s="20" t="str">
        <f>IF(IFERROR(比較地域マスタ!$AE38,"")=0,"",IFERROR(比較地域マスタ!$AE38,""))</f>
        <v>駒ヶ根市</v>
      </c>
      <c r="AZ103" s="18"/>
      <c r="BA103" s="24">
        <v>32</v>
      </c>
      <c r="BB103" s="24">
        <v>1</v>
      </c>
      <c r="BC103" s="20" t="str">
        <f t="shared" si="24"/>
        <v>20210</v>
      </c>
      <c r="BD103" s="20" t="str">
        <f t="shared" si="25"/>
        <v>駒ヶ根市</v>
      </c>
      <c r="BE103" s="953">
        <f>VLOOKUP(BC103&amp;"_令和4年度",データシート3!A:AB,MATCH("ea_"&amp;"太陽光（建物系）"&amp;"_年間発電",データシート3!$A$1:$AB$1,0),0)/10^3+VLOOKUP(BC103&amp;"_令和4年度",データシート3!A:AB,MATCH("ea_"&amp;"太陽光（土地系）"&amp;"_年間発電",データシート3!$A$1:$AB$1,0),0)/10^3</f>
        <v>934639.64100000006</v>
      </c>
      <c r="BF103" s="953">
        <f>VLOOKUP(BC103&amp;"_令和4年度",データシート3!A:AB,MATCH("ea_"&amp;"風力（陸上）"&amp;"_年間発電",データシート3!$A$1:$AB$1,0),0)/10^3</f>
        <v>9390.1399999999976</v>
      </c>
      <c r="BG103" s="953">
        <f>VLOOKUP(BC103&amp;"_令和4年度",データシート3!A:AB,MATCH("ea_"&amp;"中小水（河川）"&amp;"_年間発電",データシート3!$A$1:$AB$1,0),0)/10^3+VLOOKUP(BC103&amp;"_令和4年度",データシート3!A:AB,MATCH("ea_"&amp;"中小水（農業用水路）"&amp;"_年間発電",データシート3!$A$1:$AB$1,0),0)/10^3</f>
        <v>87774.231</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1031804.0120000001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266781.58858320251</v>
      </c>
      <c r="BK103" s="953">
        <f t="shared" si="21"/>
        <v>765022.42341679754</v>
      </c>
      <c r="BL103" s="953">
        <f t="shared" si="22"/>
        <v>0</v>
      </c>
      <c r="BM103" s="953">
        <f t="shared" si="23"/>
        <v>765022.42341679754</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20208</v>
      </c>
      <c r="AY104" s="20" t="str">
        <f>IF(IFERROR(比較地域マスタ!$AE39,"")=0,"",IFERROR(比較地域マスタ!$AE39,""))</f>
        <v>小諸市</v>
      </c>
      <c r="AZ104" s="18"/>
      <c r="BA104" s="24">
        <v>33</v>
      </c>
      <c r="BB104" s="24">
        <v>1</v>
      </c>
      <c r="BC104" s="20" t="str">
        <f t="shared" si="24"/>
        <v>20208</v>
      </c>
      <c r="BD104" s="20" t="str">
        <f t="shared" si="25"/>
        <v>小諸市</v>
      </c>
      <c r="BE104" s="953">
        <f>VLOOKUP(BC104&amp;"_令和4年度",データシート3!A:AB,MATCH("ea_"&amp;"太陽光（建物系）"&amp;"_年間発電",データシート3!$A$1:$AB$1,0),0)/10^3+VLOOKUP(BC104&amp;"_令和4年度",データシート3!A:AB,MATCH("ea_"&amp;"太陽光（土地系）"&amp;"_年間発電",データシート3!$A$1:$AB$1,0),0)/10^3</f>
        <v>1352141.4309999999</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7906.6620000000003</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3472.9189999999999</v>
      </c>
      <c r="BI104" s="953">
        <f t="shared" si="26"/>
        <v>1363521.0119999999</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288619.10359686724</v>
      </c>
      <c r="BK104" s="953">
        <f t="shared" ref="BK104:BK135" si="27">BI104-BJ104</f>
        <v>1074901.9084031326</v>
      </c>
      <c r="BL104" s="953">
        <f t="shared" ref="BL104:BL135" si="28">IF(BK104&gt;0,0,BK104)</f>
        <v>0</v>
      </c>
      <c r="BM104" s="953">
        <f t="shared" ref="BM104:BM135" si="29">IF(BK104&gt;0,BK104,0)</f>
        <v>1074901.9084031326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20602</v>
      </c>
      <c r="AY105" s="20" t="str">
        <f>IF(IFERROR(比較地域マスタ!$AE40,"")=0,"",IFERROR(比較地域マスタ!$AE40,""))</f>
        <v>栄村</v>
      </c>
      <c r="AZ105" s="18"/>
      <c r="BA105" s="24">
        <v>34</v>
      </c>
      <c r="BB105" s="24">
        <v>1</v>
      </c>
      <c r="BC105" s="20" t="str">
        <f t="shared" si="24"/>
        <v>20602</v>
      </c>
      <c r="BD105" s="20" t="str">
        <f t="shared" si="25"/>
        <v>栄村</v>
      </c>
      <c r="BE105" s="953">
        <f>VLOOKUP(BC105&amp;"_令和4年度",データシート3!A:AB,MATCH("ea_"&amp;"太陽光（建物系）"&amp;"_年間発電",データシート3!$A$1:$AB$1,0),0)/10^3+VLOOKUP(BC105&amp;"_令和4年度",データシート3!A:AB,MATCH("ea_"&amp;"太陽光（土地系）"&amp;"_年間発電",データシート3!$A$1:$AB$1,0),0)/10^3</f>
        <v>185687.61799999999</v>
      </c>
      <c r="BF105" s="953">
        <f>VLOOKUP(BC105&amp;"_令和4年度",データシート3!A:AB,MATCH("ea_"&amp;"風力（陸上）"&amp;"_年間発電",データシート3!$A$1:$AB$1,0),0)/10^3</f>
        <v>175751.14600000001</v>
      </c>
      <c r="BG105" s="953">
        <f>VLOOKUP(BC105&amp;"_令和4年度",データシート3!A:AB,MATCH("ea_"&amp;"中小水（河川）"&amp;"_年間発電",データシート3!$A$1:$AB$1,0),0)/10^3+VLOOKUP(BC105&amp;"_令和4年度",データシート3!A:AB,MATCH("ea_"&amp;"中小水（農業用水路）"&amp;"_年間発電",データシート3!$A$1:$AB$1,0),0)/10^3</f>
        <v>165731.98300000001</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1411630.0190000001</v>
      </c>
      <c r="BI105" s="953">
        <f t="shared" si="26"/>
        <v>1938800.7660000001</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8004.2450363193047</v>
      </c>
      <c r="BK105" s="953">
        <f t="shared" si="27"/>
        <v>1930796.5209636807</v>
      </c>
      <c r="BL105" s="953">
        <f t="shared" si="28"/>
        <v>0</v>
      </c>
      <c r="BM105" s="953">
        <f t="shared" si="29"/>
        <v>1930796.5209636807</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20521</v>
      </c>
      <c r="AY106" s="20" t="str">
        <f>IF(IFERROR(比較地域マスタ!$AE41,"")=0,"",IFERROR(比較地域マスタ!$AE41,""))</f>
        <v>坂城町</v>
      </c>
      <c r="AZ106" s="18"/>
      <c r="BA106" s="24">
        <v>35</v>
      </c>
      <c r="BB106" s="24">
        <v>1</v>
      </c>
      <c r="BC106" s="20" t="str">
        <f t="shared" si="24"/>
        <v>20521</v>
      </c>
      <c r="BD106" s="20" t="str">
        <f t="shared" si="25"/>
        <v>坂城町</v>
      </c>
      <c r="BE106" s="953">
        <f>VLOOKUP(BC106&amp;"_令和4年度",データシート3!A:AB,MATCH("ea_"&amp;"太陽光（建物系）"&amp;"_年間発電",データシート3!$A$1:$AB$1,0),0)/10^3+VLOOKUP(BC106&amp;"_令和4年度",データシート3!A:AB,MATCH("ea_"&amp;"太陽光（土地系）"&amp;"_年間発電",データシート3!$A$1:$AB$1,0),0)/10^3</f>
        <v>291121.13</v>
      </c>
      <c r="BF106" s="953">
        <f>VLOOKUP(BC106&amp;"_令和4年度",データシート3!A:AB,MATCH("ea_"&amp;"風力（陸上）"&amp;"_年間発電",データシート3!$A$1:$AB$1,0),0)/10^3</f>
        <v>43978.587</v>
      </c>
      <c r="BG106" s="953">
        <f>VLOOKUP(BC106&amp;"_令和4年度",データシート3!A:AB,MATCH("ea_"&amp;"中小水（河川）"&amp;"_年間発電",データシート3!$A$1:$AB$1,0),0)/10^3+VLOOKUP(BC106&amp;"_令和4年度",データシート3!A:AB,MATCH("ea_"&amp;"中小水（農業用水路）"&amp;"_年間発電",データシート3!$A$1:$AB$1,0),0)/10^3</f>
        <v>3905.2069999999999</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339004.924</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197924.54326689491</v>
      </c>
      <c r="BK106" s="953">
        <f t="shared" si="27"/>
        <v>141080.38073310509</v>
      </c>
      <c r="BL106" s="953">
        <f t="shared" si="28"/>
        <v>0</v>
      </c>
      <c r="BM106" s="953">
        <f t="shared" si="29"/>
        <v>141080.38073310509</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20217</v>
      </c>
      <c r="AY107" s="20" t="str">
        <f>IF(IFERROR(比較地域マスタ!$AE42,"")=0,"",IFERROR(比較地域マスタ!$AE42,""))</f>
        <v>佐久市</v>
      </c>
      <c r="AZ107" s="18"/>
      <c r="BA107" s="24">
        <v>36</v>
      </c>
      <c r="BB107" s="24">
        <v>1</v>
      </c>
      <c r="BC107" s="20" t="str">
        <f t="shared" si="24"/>
        <v>20217</v>
      </c>
      <c r="BD107" s="20" t="str">
        <f t="shared" si="25"/>
        <v>佐久市</v>
      </c>
      <c r="BE107" s="953">
        <f>VLOOKUP(BC107&amp;"_令和4年度",データシート3!A:AB,MATCH("ea_"&amp;"太陽光（建物系）"&amp;"_年間発電",データシート3!$A$1:$AB$1,0),0)/10^3+VLOOKUP(BC107&amp;"_令和4年度",データシート3!A:AB,MATCH("ea_"&amp;"太陽光（土地系）"&amp;"_年間発電",データシート3!$A$1:$AB$1,0),0)/10^3</f>
        <v>3699577.0439999998</v>
      </c>
      <c r="BF107" s="953">
        <f>VLOOKUP(BC107&amp;"_令和4年度",データシート3!A:AB,MATCH("ea_"&amp;"風力（陸上）"&amp;"_年間発電",データシート3!$A$1:$AB$1,0),0)/10^3</f>
        <v>557409.11899999983</v>
      </c>
      <c r="BG107" s="953">
        <f>VLOOKUP(BC107&amp;"_令和4年度",データシート3!A:AB,MATCH("ea_"&amp;"中小水（河川）"&amp;"_年間発電",データシート3!$A$1:$AB$1,0),0)/10^3+VLOOKUP(BC107&amp;"_令和4年度",データシート3!A:AB,MATCH("ea_"&amp;"中小水（農業用水路）"&amp;"_年間発電",データシート3!$A$1:$AB$1,0),0)/10^3</f>
        <v>26151.634999999998</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12735.183000000003</v>
      </c>
      <c r="BI107" s="953">
        <f t="shared" si="26"/>
        <v>4295872.9809999997</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590844.37099047902</v>
      </c>
      <c r="BK107" s="953">
        <f t="shared" si="27"/>
        <v>3705028.6100095208</v>
      </c>
      <c r="BL107" s="953">
        <f t="shared" si="28"/>
        <v>0</v>
      </c>
      <c r="BM107" s="953">
        <f t="shared" si="29"/>
        <v>3705028.6100095208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20309</v>
      </c>
      <c r="AY108" s="20" t="str">
        <f>IF(IFERROR(比較地域マスタ!$AE43,"")=0,"",IFERROR(比較地域マスタ!$AE43,""))</f>
        <v>佐久穂町</v>
      </c>
      <c r="AZ108" s="18"/>
      <c r="BA108" s="24">
        <v>37</v>
      </c>
      <c r="BB108" s="24">
        <v>1</v>
      </c>
      <c r="BC108" s="20" t="str">
        <f t="shared" si="24"/>
        <v>20309</v>
      </c>
      <c r="BD108" s="20" t="str">
        <f t="shared" si="25"/>
        <v>佐久穂町</v>
      </c>
      <c r="BE108" s="953">
        <f>VLOOKUP(BC108&amp;"_令和4年度",データシート3!A:AB,MATCH("ea_"&amp;"太陽光（建物系）"&amp;"_年間発電",データシート3!$A$1:$AB$1,0),0)/10^3+VLOOKUP(BC108&amp;"_令和4年度",データシート3!A:AB,MATCH("ea_"&amp;"太陽光（土地系）"&amp;"_年間発電",データシート3!$A$1:$AB$1,0),0)/10^3</f>
        <v>573517.375</v>
      </c>
      <c r="BF108" s="953">
        <f>VLOOKUP(BC108&amp;"_令和4年度",データシート3!A:AB,MATCH("ea_"&amp;"風力（陸上）"&amp;"_年間発電",データシート3!$A$1:$AB$1,0),0)/10^3</f>
        <v>38606.230000000003</v>
      </c>
      <c r="BG108" s="953">
        <f>VLOOKUP(BC108&amp;"_令和4年度",データシート3!A:AB,MATCH("ea_"&amp;"中小水（河川）"&amp;"_年間発電",データシート3!$A$1:$AB$1,0),0)/10^3+VLOOKUP(BC108&amp;"_令和4年度",データシート3!A:AB,MATCH("ea_"&amp;"中小水（農業用水路）"&amp;"_年間発電",データシート3!$A$1:$AB$1,0),0)/10^3</f>
        <v>69957.279999999999</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682080.88500000001</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40187.963019220515</v>
      </c>
      <c r="BK108" s="953">
        <f t="shared" si="27"/>
        <v>641892.9219807795</v>
      </c>
      <c r="BL108" s="953">
        <f t="shared" si="28"/>
        <v>0</v>
      </c>
      <c r="BM108" s="953">
        <f t="shared" si="29"/>
        <v>641892.9219807795</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20215</v>
      </c>
      <c r="AY109" s="20" t="str">
        <f>IF(IFERROR(比較地域マスタ!$AE44,"")=0,"",IFERROR(比較地域マスタ!$AE44,""))</f>
        <v>塩尻市</v>
      </c>
      <c r="AZ109" s="18"/>
      <c r="BA109" s="24">
        <v>38</v>
      </c>
      <c r="BB109" s="24">
        <v>1</v>
      </c>
      <c r="BC109" s="20" t="str">
        <f t="shared" si="24"/>
        <v>20215</v>
      </c>
      <c r="BD109" s="20" t="str">
        <f t="shared" si="25"/>
        <v>塩尻市</v>
      </c>
      <c r="BE109" s="953">
        <f>VLOOKUP(BC109&amp;"_令和4年度",データシート3!A:AB,MATCH("ea_"&amp;"太陽光（建物系）"&amp;"_年間発電",データシート3!$A$1:$AB$1,0),0)/10^3+VLOOKUP(BC109&amp;"_令和4年度",データシート3!A:AB,MATCH("ea_"&amp;"太陽光（土地系）"&amp;"_年間発電",データシート3!$A$1:$AB$1,0),0)/10^3</f>
        <v>1916052.773</v>
      </c>
      <c r="BF109" s="953">
        <f>VLOOKUP(BC109&amp;"_令和4年度",データシート3!A:AB,MATCH("ea_"&amp;"風力（陸上）"&amp;"_年間発電",データシート3!$A$1:$AB$1,0),0)/10^3</f>
        <v>69276.498000000007</v>
      </c>
      <c r="BG109" s="953">
        <f>VLOOKUP(BC109&amp;"_令和4年度",データシート3!A:AB,MATCH("ea_"&amp;"中小水（河川）"&amp;"_年間発電",データシート3!$A$1:$AB$1,0),0)/10^3+VLOOKUP(BC109&amp;"_令和4年度",データシート3!A:AB,MATCH("ea_"&amp;"中小水（農業用水路）"&amp;"_年間発電",データシート3!$A$1:$AB$1,0),0)/10^3</f>
        <v>110659.19899999998</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2095988.47</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712738.49157944904</v>
      </c>
      <c r="BK109" s="953">
        <f t="shared" si="27"/>
        <v>1383249.9784205509</v>
      </c>
      <c r="BL109" s="953">
        <f t="shared" si="28"/>
        <v>0</v>
      </c>
      <c r="BM109" s="953">
        <f t="shared" si="29"/>
        <v>1383249.9784205509</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20583</v>
      </c>
      <c r="AY110" s="20" t="str">
        <f>IF(IFERROR(比較地域マスタ!$AE45,"")=0,"",IFERROR(比較地域マスタ!$AE45,""))</f>
        <v>信濃町</v>
      </c>
      <c r="AZ110" s="18"/>
      <c r="BA110" s="24">
        <v>39</v>
      </c>
      <c r="BB110" s="24">
        <v>1</v>
      </c>
      <c r="BC110" s="20" t="str">
        <f t="shared" si="24"/>
        <v>20583</v>
      </c>
      <c r="BD110" s="20" t="str">
        <f t="shared" si="25"/>
        <v>信濃町</v>
      </c>
      <c r="BE110" s="953">
        <f>VLOOKUP(BC110&amp;"_令和4年度",データシート3!A:AB,MATCH("ea_"&amp;"太陽光（建物系）"&amp;"_年間発電",データシート3!$A$1:$AB$1,0),0)/10^3+VLOOKUP(BC110&amp;"_令和4年度",データシート3!A:AB,MATCH("ea_"&amp;"太陽光（土地系）"&amp;"_年間発電",データシート3!$A$1:$AB$1,0),0)/10^3</f>
        <v>698601.87300000002</v>
      </c>
      <c r="BF110" s="953">
        <f>VLOOKUP(BC110&amp;"_令和4年度",データシート3!A:AB,MATCH("ea_"&amp;"風力（陸上）"&amp;"_年間発電",データシート3!$A$1:$AB$1,0),0)/10^3</f>
        <v>63784.15800000001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40359.383999999998</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11384.671</v>
      </c>
      <c r="BI110" s="953">
        <f t="shared" si="26"/>
        <v>814130.08600000001</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50824.988510589661</v>
      </c>
      <c r="BK110" s="953">
        <f t="shared" si="27"/>
        <v>763305.09748941031</v>
      </c>
      <c r="BL110" s="953">
        <f t="shared" si="28"/>
        <v>0</v>
      </c>
      <c r="BM110" s="953">
        <f t="shared" si="29"/>
        <v>763305.09748941031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20411</v>
      </c>
      <c r="AY111" s="20" t="str">
        <f>IF(IFERROR(比較地域マスタ!$AE46,"")=0,"",IFERROR(比較地域マスタ!$AE46,""))</f>
        <v>下條村</v>
      </c>
      <c r="AZ111" s="18"/>
      <c r="BA111" s="24">
        <v>40</v>
      </c>
      <c r="BB111" s="24">
        <v>1</v>
      </c>
      <c r="BC111" s="20" t="str">
        <f t="shared" si="24"/>
        <v>20411</v>
      </c>
      <c r="BD111" s="20" t="str">
        <f t="shared" si="25"/>
        <v>下條村</v>
      </c>
      <c r="BE111" s="953">
        <f>VLOOKUP(BC111&amp;"_令和4年度",データシート3!A:AB,MATCH("ea_"&amp;"太陽光（建物系）"&amp;"_年間発電",データシート3!$A$1:$AB$1,0),0)/10^3+VLOOKUP(BC111&amp;"_令和4年度",データシート3!A:AB,MATCH("ea_"&amp;"太陽光（土地系）"&amp;"_年間発電",データシート3!$A$1:$AB$1,0),0)/10^3</f>
        <v>154689.58300000001</v>
      </c>
      <c r="BF111" s="953">
        <f>VLOOKUP(BC111&amp;"_令和4年度",データシート3!A:AB,MATCH("ea_"&amp;"風力（陸上）"&amp;"_年間発電",データシート3!$A$1:$AB$1,0),0)/10^3</f>
        <v>53187.059000000001</v>
      </c>
      <c r="BG111" s="953">
        <f>VLOOKUP(BC111&amp;"_令和4年度",データシート3!A:AB,MATCH("ea_"&amp;"中小水（河川）"&amp;"_年間発電",データシート3!$A$1:$AB$1,0),0)/10^3+VLOOKUP(BC111&amp;"_令和4年度",データシート3!A:AB,MATCH("ea_"&amp;"中小水（農業用水路）"&amp;"_年間発電",データシート3!$A$1:$AB$1,0),0)/10^3</f>
        <v>253.376</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208130.01800000001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19011.609227424051</v>
      </c>
      <c r="BK111" s="953">
        <f t="shared" si="27"/>
        <v>189118.40877257596</v>
      </c>
      <c r="BL111" s="953">
        <f t="shared" si="28"/>
        <v>0</v>
      </c>
      <c r="BM111" s="953">
        <f t="shared" si="29"/>
        <v>189118.40877257596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20361</v>
      </c>
      <c r="AY112" s="20" t="str">
        <f>IF(IFERROR(比較地域マスタ!$AE47,"")=0,"",IFERROR(比較地域マスタ!$AE47,""))</f>
        <v>下諏訪町</v>
      </c>
      <c r="AZ112" s="18"/>
      <c r="BA112" s="24">
        <v>41</v>
      </c>
      <c r="BB112" s="24">
        <v>1</v>
      </c>
      <c r="BC112" s="20" t="str">
        <f t="shared" si="24"/>
        <v>20361</v>
      </c>
      <c r="BD112" s="20" t="str">
        <f t="shared" si="25"/>
        <v>下諏訪町</v>
      </c>
      <c r="BE112" s="953">
        <f>VLOOKUP(BC112&amp;"_令和4年度",データシート3!A:AB,MATCH("ea_"&amp;"太陽光（建物系）"&amp;"_年間発電",データシート3!$A$1:$AB$1,0),0)/10^3+VLOOKUP(BC112&amp;"_令和4年度",データシート3!A:AB,MATCH("ea_"&amp;"太陽光（土地系）"&amp;"_年間発電",データシート3!$A$1:$AB$1,0),0)/10^3</f>
        <v>141635.51599999997</v>
      </c>
      <c r="BF112" s="953">
        <f>VLOOKUP(BC112&amp;"_令和4年度",データシート3!A:AB,MATCH("ea_"&amp;"風力（陸上）"&amp;"_年間発電",データシート3!$A$1:$AB$1,0),0)/10^3</f>
        <v>0</v>
      </c>
      <c r="BG112" s="953">
        <f>VLOOKUP(BC112&amp;"_令和4年度",データシート3!A:AB,MATCH("ea_"&amp;"中小水（河川）"&amp;"_年間発電",データシート3!$A$1:$AB$1,0),0)/10^3+VLOOKUP(BC112&amp;"_令和4年度",データシート3!A:AB,MATCH("ea_"&amp;"中小水（農業用水路）"&amp;"_年間発電",データシート3!$A$1:$AB$1,0),0)/10^3</f>
        <v>9904.5429999999997</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86.093000000000004</v>
      </c>
      <c r="BI112" s="953">
        <f t="shared" si="26"/>
        <v>151626.15199999997</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98016.568870370102</v>
      </c>
      <c r="BK112" s="953">
        <f t="shared" si="27"/>
        <v>53609.583129629871</v>
      </c>
      <c r="BL112" s="953">
        <f t="shared" si="28"/>
        <v>0</v>
      </c>
      <c r="BM112" s="953">
        <f t="shared" si="29"/>
        <v>53609.583129629871</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20207</v>
      </c>
      <c r="AY113" s="20" t="str">
        <f>IF(IFERROR(比較地域マスタ!$AE48,"")=0,"",IFERROR(比較地域マスタ!$AE48,""))</f>
        <v>須坂市</v>
      </c>
      <c r="AZ113" s="18"/>
      <c r="BA113" s="24">
        <v>42</v>
      </c>
      <c r="BB113" s="24">
        <v>1</v>
      </c>
      <c r="BC113" s="20" t="str">
        <f t="shared" si="24"/>
        <v>20207</v>
      </c>
      <c r="BD113" s="20" t="str">
        <f t="shared" si="25"/>
        <v>須坂市</v>
      </c>
      <c r="BE113" s="953">
        <f>VLOOKUP(BC113&amp;"_令和4年度",データシート3!A:AB,MATCH("ea_"&amp;"太陽光（建物系）"&amp;"_年間発電",データシート3!$A$1:$AB$1,0),0)/10^3+VLOOKUP(BC113&amp;"_令和4年度",データシート3!A:AB,MATCH("ea_"&amp;"太陽光（土地系）"&amp;"_年間発電",データシート3!$A$1:$AB$1,0),0)/10^3</f>
        <v>1045207.277</v>
      </c>
      <c r="BF113" s="953">
        <f>VLOOKUP(BC113&amp;"_令和4年度",データシート3!A:AB,MATCH("ea_"&amp;"風力（陸上）"&amp;"_年間発電",データシート3!$A$1:$AB$1,0),0)/10^3</f>
        <v>21634.652999999998</v>
      </c>
      <c r="BG113" s="953">
        <f>VLOOKUP(BC113&amp;"_令和4年度",データシート3!A:AB,MATCH("ea_"&amp;"中小水（河川）"&amp;"_年間発電",データシート3!$A$1:$AB$1,0),0)/10^3+VLOOKUP(BC113&amp;"_令和4年度",データシート3!A:AB,MATCH("ea_"&amp;"中小水（農業用水路）"&amp;"_年間発電",データシート3!$A$1:$AB$1,0),0)/10^3</f>
        <v>79909.327000000005</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428.01400000000001</v>
      </c>
      <c r="BI113" s="953">
        <f t="shared" si="26"/>
        <v>1147179.2709999999</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293302.24199309526</v>
      </c>
      <c r="BK113" s="953">
        <f t="shared" si="27"/>
        <v>853877.02900690469</v>
      </c>
      <c r="BL113" s="953">
        <f t="shared" si="28"/>
        <v>0</v>
      </c>
      <c r="BM113" s="953">
        <f t="shared" si="29"/>
        <v>853877.02900690469</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20206</v>
      </c>
      <c r="AY114" s="20" t="str">
        <f>IF(IFERROR(比較地域マスタ!$AE49,"")=0,"",IFERROR(比較地域マスタ!$AE49,""))</f>
        <v>諏訪市</v>
      </c>
      <c r="AZ114" s="18"/>
      <c r="BA114" s="24">
        <v>43</v>
      </c>
      <c r="BB114" s="24">
        <v>1</v>
      </c>
      <c r="BC114" s="20" t="str">
        <f t="shared" si="24"/>
        <v>20206</v>
      </c>
      <c r="BD114" s="20" t="str">
        <f t="shared" si="25"/>
        <v>諏訪市</v>
      </c>
      <c r="BE114" s="953">
        <f>VLOOKUP(BC114&amp;"_令和4年度",データシート3!A:AB,MATCH("ea_"&amp;"太陽光（建物系）"&amp;"_年間発電",データシート3!$A$1:$AB$1,0),0)/10^3+VLOOKUP(BC114&amp;"_令和4年度",データシート3!A:AB,MATCH("ea_"&amp;"太陽光（土地系）"&amp;"_年間発電",データシート3!$A$1:$AB$1,0),0)/10^3</f>
        <v>576944.326</v>
      </c>
      <c r="BF114" s="953">
        <f>VLOOKUP(BC114&amp;"_令和4年度",データシート3!A:AB,MATCH("ea_"&amp;"風力（陸上）"&amp;"_年間発電",データシート3!$A$1:$AB$1,0),0)/10^3</f>
        <v>56370.137999999999</v>
      </c>
      <c r="BG114" s="953">
        <f>VLOOKUP(BC114&amp;"_令和4年度",データシート3!A:AB,MATCH("ea_"&amp;"中小水（河川）"&amp;"_年間発電",データシート3!$A$1:$AB$1,0),0)/10^3+VLOOKUP(BC114&amp;"_令和4年度",データシート3!A:AB,MATCH("ea_"&amp;"中小水（農業用水路）"&amp;"_年間発電",データシート3!$A$1:$AB$1,0),0)/10^3</f>
        <v>2646.308</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17.66</v>
      </c>
      <c r="BI114" s="953">
        <f t="shared" si="26"/>
        <v>635978.43200000003</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315912.12609486602</v>
      </c>
      <c r="BK114" s="953">
        <f t="shared" si="27"/>
        <v>320066.30590513401</v>
      </c>
      <c r="BL114" s="953">
        <f t="shared" si="28"/>
        <v>0</v>
      </c>
      <c r="BM114" s="953">
        <f t="shared" si="29"/>
        <v>320066.30590513401</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20415</v>
      </c>
      <c r="AY115" s="20" t="str">
        <f>IF(IFERROR(比較地域マスタ!$AE50,"")=0,"",IFERROR(比較地域マスタ!$AE50,""))</f>
        <v>喬木村</v>
      </c>
      <c r="AZ115" s="18"/>
      <c r="BA115" s="24">
        <v>44</v>
      </c>
      <c r="BB115" s="24">
        <v>1</v>
      </c>
      <c r="BC115" s="20" t="str">
        <f t="shared" si="24"/>
        <v>20415</v>
      </c>
      <c r="BD115" s="20" t="str">
        <f t="shared" si="25"/>
        <v>喬木村</v>
      </c>
      <c r="BE115" s="953">
        <f>VLOOKUP(BC115&amp;"_令和4年度",データシート3!A:AB,MATCH("ea_"&amp;"太陽光（建物系）"&amp;"_年間発電",データシート3!$A$1:$AB$1,0),0)/10^3+VLOOKUP(BC115&amp;"_令和4年度",データシート3!A:AB,MATCH("ea_"&amp;"太陽光（土地系）"&amp;"_年間発電",データシート3!$A$1:$AB$1,0),0)/10^3</f>
        <v>201542.83900000001</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3370.2469999999998</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204913.08600000001</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24637.263685986978</v>
      </c>
      <c r="BK115" s="953">
        <f t="shared" si="27"/>
        <v>180275.82231401303</v>
      </c>
      <c r="BL115" s="953">
        <f t="shared" si="28"/>
        <v>0</v>
      </c>
      <c r="BM115" s="953">
        <f t="shared" si="29"/>
        <v>180275.82231401303</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20403</v>
      </c>
      <c r="AY116" s="20" t="str">
        <f>IF(IFERROR(比較地域マスタ!$AE51,"")=0,"",IFERROR(比較地域マスタ!$AE51,""))</f>
        <v>高森町</v>
      </c>
      <c r="AZ116" s="18"/>
      <c r="BA116" s="24">
        <v>45</v>
      </c>
      <c r="BB116" s="24">
        <v>1</v>
      </c>
      <c r="BC116" s="20" t="str">
        <f t="shared" si="24"/>
        <v>20403</v>
      </c>
      <c r="BD116" s="20" t="str">
        <f t="shared" si="25"/>
        <v>高森町</v>
      </c>
      <c r="BE116" s="953">
        <f>VLOOKUP(BC116&amp;"_令和4年度",データシート3!A:AB,MATCH("ea_"&amp;"太陽光（建物系）"&amp;"_年間発電",データシート3!$A$1:$AB$1,0),0)/10^3+VLOOKUP(BC116&amp;"_令和4年度",データシート3!A:AB,MATCH("ea_"&amp;"太陽光（土地系）"&amp;"_年間発電",データシート3!$A$1:$AB$1,0),0)/10^3</f>
        <v>408831.00699999998</v>
      </c>
      <c r="BF116" s="953">
        <f>VLOOKUP(BC116&amp;"_令和4年度",データシート3!A:AB,MATCH("ea_"&amp;"風力（陸上）"&amp;"_年間発電",データシート3!$A$1:$AB$1,0),0)/10^3</f>
        <v>13188.794</v>
      </c>
      <c r="BG116" s="953">
        <f>VLOOKUP(BC116&amp;"_令和4年度",データシート3!A:AB,MATCH("ea_"&amp;"中小水（河川）"&amp;"_年間発電",データシート3!$A$1:$AB$1,0),0)/10^3+VLOOKUP(BC116&amp;"_令和4年度",データシート3!A:AB,MATCH("ea_"&amp;"中小水（農業用水路）"&amp;"_年間発電",データシート3!$A$1:$AB$1,0),0)/10^3</f>
        <v>1838.866</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423858.66699999996</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62017.162563960148</v>
      </c>
      <c r="BK116" s="953">
        <f t="shared" si="27"/>
        <v>361841.50443603983</v>
      </c>
      <c r="BL116" s="953">
        <f t="shared" si="28"/>
        <v>0</v>
      </c>
      <c r="BM116" s="953">
        <f t="shared" si="29"/>
        <v>361841.50443603983</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20543</v>
      </c>
      <c r="AY117" s="20" t="str">
        <f>IF(IFERROR(比較地域マスタ!$AE52,"")=0,"",IFERROR(比較地域マスタ!$AE52,""))</f>
        <v>高山村</v>
      </c>
      <c r="AZ117" s="18"/>
      <c r="BA117" s="24">
        <v>46</v>
      </c>
      <c r="BB117" s="24">
        <v>1</v>
      </c>
      <c r="BC117" s="20" t="str">
        <f t="shared" si="24"/>
        <v>20543</v>
      </c>
      <c r="BD117" s="20" t="str">
        <f t="shared" si="25"/>
        <v>高山村</v>
      </c>
      <c r="BE117" s="953">
        <f>VLOOKUP(BC117&amp;"_令和4年度",データシート3!A:AB,MATCH("ea_"&amp;"太陽光（建物系）"&amp;"_年間発電",データシート3!$A$1:$AB$1,0),0)/10^3+VLOOKUP(BC117&amp;"_令和4年度",データシート3!A:AB,MATCH("ea_"&amp;"太陽光（土地系）"&amp;"_年間発電",データシート3!$A$1:$AB$1,0),0)/10^3</f>
        <v>330717.60799999995</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59761.038999999997</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14.717000000000002</v>
      </c>
      <c r="BI117" s="953">
        <f t="shared" si="26"/>
        <v>390493.36399999994</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34095.336075085455</v>
      </c>
      <c r="BK117" s="953">
        <f t="shared" si="27"/>
        <v>356398.0279249145</v>
      </c>
      <c r="BL117" s="953">
        <f t="shared" si="28"/>
        <v>0</v>
      </c>
      <c r="BM117" s="953">
        <f t="shared" si="29"/>
        <v>356398.0279249145</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20382</v>
      </c>
      <c r="AY118" s="20" t="str">
        <f>IF(IFERROR(比較地域マスタ!$AE53,"")=0,"",IFERROR(比較地域マスタ!$AE53,""))</f>
        <v>辰野町</v>
      </c>
      <c r="AZ118" s="18"/>
      <c r="BA118" s="24">
        <v>47</v>
      </c>
      <c r="BB118" s="24">
        <v>1</v>
      </c>
      <c r="BC118" s="20" t="str">
        <f t="shared" si="24"/>
        <v>20382</v>
      </c>
      <c r="BD118" s="20" t="str">
        <f t="shared" si="25"/>
        <v>辰野町</v>
      </c>
      <c r="BE118" s="953">
        <f>VLOOKUP(BC118&amp;"_令和4年度",データシート3!A:AB,MATCH("ea_"&amp;"太陽光（建物系）"&amp;"_年間発電",データシート3!$A$1:$AB$1,0),0)/10^3+VLOOKUP(BC118&amp;"_令和4年度",データシート3!A:AB,MATCH("ea_"&amp;"太陽光（土地系）"&amp;"_年間発電",データシート3!$A$1:$AB$1,0),0)/10^3</f>
        <v>474667.99100000004</v>
      </c>
      <c r="BF118" s="953">
        <f>VLOOKUP(BC118&amp;"_令和4年度",データシート3!A:AB,MATCH("ea_"&amp;"風力（陸上）"&amp;"_年間発電",データシート3!$A$1:$AB$1,0),0)/10^3</f>
        <v>44683.936000000002</v>
      </c>
      <c r="BG118" s="953">
        <f>VLOOKUP(BC118&amp;"_令和4年度",データシート3!A:AB,MATCH("ea_"&amp;"中小水（河川）"&amp;"_年間発電",データシート3!$A$1:$AB$1,0),0)/10^3+VLOOKUP(BC118&amp;"_令和4年度",データシート3!A:AB,MATCH("ea_"&amp;"中小水（農業用水路）"&amp;"_年間発電",データシート3!$A$1:$AB$1,0),0)/10^3</f>
        <v>36981.985000000001</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556333.91200000001</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132838.88194074237</v>
      </c>
      <c r="BK118" s="953">
        <f t="shared" si="27"/>
        <v>423495.03005925764</v>
      </c>
      <c r="BL118" s="953">
        <f t="shared" si="28"/>
        <v>0</v>
      </c>
      <c r="BM118" s="953">
        <f t="shared" si="29"/>
        <v>423495.03005925764</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20324</v>
      </c>
      <c r="AY119" s="20" t="str">
        <f>IF(IFERROR(比較地域マスタ!$AE54,"")=0,"",IFERROR(比較地域マスタ!$AE54,""))</f>
        <v>立科町</v>
      </c>
      <c r="AZ119" s="18"/>
      <c r="BA119" s="24">
        <v>48</v>
      </c>
      <c r="BB119" s="24">
        <v>1</v>
      </c>
      <c r="BC119" s="20" t="str">
        <f>AX119</f>
        <v>20324</v>
      </c>
      <c r="BD119" s="20" t="str">
        <f t="shared" si="25"/>
        <v>立科町</v>
      </c>
      <c r="BE119" s="953">
        <f>VLOOKUP(BC119&amp;"_令和4年度",データシート3!A:AB,MATCH("ea_"&amp;"太陽光（建物系）"&amp;"_年間発電",データシート3!$A$1:$AB$1,0),0)/10^3+VLOOKUP(BC119&amp;"_令和4年度",データシート3!A:AB,MATCH("ea_"&amp;"太陽光（土地系）"&amp;"_年間発電",データシート3!$A$1:$AB$1,0),0)/10^3</f>
        <v>658991.90899999999</v>
      </c>
      <c r="BF119" s="953">
        <f>VLOOKUP(BC119&amp;"_令和4年度",データシート3!A:AB,MATCH("ea_"&amp;"風力（陸上）"&amp;"_年間発電",データシート3!$A$1:$AB$1,0),0)/10^3</f>
        <v>38440.73799999999</v>
      </c>
      <c r="BG119" s="953">
        <f>VLOOKUP(BC119&amp;"_令和4年度",データシート3!A:AB,MATCH("ea_"&amp;"中小水（河川）"&amp;"_年間発電",データシート3!$A$1:$AB$1,0),0)/10^3+VLOOKUP(BC119&amp;"_令和4年度",データシート3!A:AB,MATCH("ea_"&amp;"中小水（農業用水路）"&amp;"_年間発電",データシート3!$A$1:$AB$1,0),0)/10^3</f>
        <v>984.40700000000004</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516.06899999999996</v>
      </c>
      <c r="BI119" s="953">
        <f t="shared" si="26"/>
        <v>698933.12300000002</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36372.274749833603</v>
      </c>
      <c r="BK119" s="953">
        <f t="shared" si="27"/>
        <v>662560.8482501664</v>
      </c>
      <c r="BL119" s="953">
        <f t="shared" si="28"/>
        <v>0</v>
      </c>
      <c r="BM119" s="953">
        <f t="shared" si="29"/>
        <v>662560.8482501664</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20452</v>
      </c>
      <c r="AY120" s="20" t="str">
        <f>IF(IFERROR(比較地域マスタ!$AE55,"")=0,"",IFERROR(比較地域マスタ!$AE55,""))</f>
        <v>筑北村</v>
      </c>
      <c r="AZ120" s="18"/>
      <c r="BA120" s="24">
        <v>49</v>
      </c>
      <c r="BB120" s="24">
        <v>1</v>
      </c>
      <c r="BC120" s="20" t="str">
        <f t="shared" si="24"/>
        <v>20452</v>
      </c>
      <c r="BD120" s="20" t="str">
        <f t="shared" si="25"/>
        <v>筑北村</v>
      </c>
      <c r="BE120" s="953">
        <f>VLOOKUP(BC120&amp;"_令和4年度",データシート3!A:AB,MATCH("ea_"&amp;"太陽光（建物系）"&amp;"_年間発電",データシート3!$A$1:$AB$1,0),0)/10^3+VLOOKUP(BC120&amp;"_令和4年度",データシート3!A:AB,MATCH("ea_"&amp;"太陽光（土地系）"&amp;"_年間発電",データシート3!$A$1:$AB$1,0),0)/10^3</f>
        <v>247389.05799999999</v>
      </c>
      <c r="BF120" s="953">
        <f>VLOOKUP(BC120&amp;"_令和4年度",データシート3!A:AB,MATCH("ea_"&amp;"風力（陸上）"&amp;"_年間発電",データシート3!$A$1:$AB$1,0),0)/10^3</f>
        <v>133024.82999999999</v>
      </c>
      <c r="BG120" s="953">
        <f>VLOOKUP(BC120&amp;"_令和4年度",データシート3!A:AB,MATCH("ea_"&amp;"中小水（河川）"&amp;"_年間発電",データシート3!$A$1:$AB$1,0),0)/10^3+VLOOKUP(BC120&amp;"_令和4年度",データシート3!A:AB,MATCH("ea_"&amp;"中小水（農業用水路）"&amp;"_年間発電",データシート3!$A$1:$AB$1,0),0)/10^3</f>
        <v>3158.81</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383572.69799999997</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15460.553837941874</v>
      </c>
      <c r="BK120" s="953">
        <f t="shared" si="27"/>
        <v>368112.14416205807</v>
      </c>
      <c r="BL120" s="953">
        <f t="shared" si="28"/>
        <v>0</v>
      </c>
      <c r="BM120" s="953">
        <f t="shared" si="29"/>
        <v>368112.14416205807</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20218</v>
      </c>
      <c r="AY121" s="20" t="str">
        <f>IF(IFERROR(比較地域マスタ!$AE56,"")=0,"",IFERROR(比較地域マスタ!$AE56,""))</f>
        <v>千曲市</v>
      </c>
      <c r="AZ121" s="18"/>
      <c r="BA121" s="24">
        <v>50</v>
      </c>
      <c r="BB121" s="24">
        <v>1</v>
      </c>
      <c r="BC121" s="20" t="str">
        <f t="shared" si="24"/>
        <v>20218</v>
      </c>
      <c r="BD121" s="20" t="str">
        <f t="shared" si="25"/>
        <v>千曲市</v>
      </c>
      <c r="BE121" s="953">
        <f>VLOOKUP(BC121&amp;"_令和4年度",データシート3!A:AB,MATCH("ea_"&amp;"太陽光（建物系）"&amp;"_年間発電",データシート3!$A$1:$AB$1,0),0)/10^3+VLOOKUP(BC121&amp;"_令和4年度",データシート3!A:AB,MATCH("ea_"&amp;"太陽光（土地系）"&amp;"_年間発電",データシート3!$A$1:$AB$1,0),0)/10^3</f>
        <v>869533.34700000007</v>
      </c>
      <c r="BF121" s="953">
        <f>VLOOKUP(BC121&amp;"_令和4年度",データシート3!A:AB,MATCH("ea_"&amp;"風力（陸上）"&amp;"_年間発電",データシート3!$A$1:$AB$1,0),0)/10^3</f>
        <v>152517.80100000004</v>
      </c>
      <c r="BG121" s="953">
        <f>VLOOKUP(BC121&amp;"_令和4年度",データシート3!A:AB,MATCH("ea_"&amp;"中小水（河川）"&amp;"_年間発電",データシート3!$A$1:$AB$1,0),0)/10^3+VLOOKUP(BC121&amp;"_令和4年度",データシート3!A:AB,MATCH("ea_"&amp;"中小水（農業用水路）"&amp;"_年間発電",データシート3!$A$1:$AB$1,0),0)/10^3</f>
        <v>7321.527</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2.2080000000000006</v>
      </c>
      <c r="BI121" s="953">
        <f t="shared" si="26"/>
        <v>1029374.883</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355520.04294465017</v>
      </c>
      <c r="BK121" s="953">
        <f t="shared" si="27"/>
        <v>673854.84005534986</v>
      </c>
      <c r="BL121" s="953">
        <f t="shared" si="28"/>
        <v>0</v>
      </c>
      <c r="BM121" s="953">
        <f t="shared" si="29"/>
        <v>673854.84005534986</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20214</v>
      </c>
      <c r="AY122" s="20" t="str">
        <f>IF(IFERROR(比較地域マスタ!$AE57,"")=0,"",IFERROR(比較地域マスタ!$AE57,""))</f>
        <v>茅野市</v>
      </c>
      <c r="AZ122" s="18"/>
      <c r="BA122" s="24">
        <v>51</v>
      </c>
      <c r="BB122" s="24">
        <v>1</v>
      </c>
      <c r="BC122" s="20" t="str">
        <f t="shared" si="24"/>
        <v>20214</v>
      </c>
      <c r="BD122" s="20" t="str">
        <f t="shared" si="25"/>
        <v>茅野市</v>
      </c>
      <c r="BE122" s="953">
        <f>VLOOKUP(BC122&amp;"_令和4年度",データシート3!A:AB,MATCH("ea_"&amp;"太陽光（建物系）"&amp;"_年間発電",データシート3!$A$1:$AB$1,0),0)/10^3+VLOOKUP(BC122&amp;"_令和4年度",データシート3!A:AB,MATCH("ea_"&amp;"太陽光（土地系）"&amp;"_年間発電",データシート3!$A$1:$AB$1,0),0)/10^3</f>
        <v>1814282.5169999998</v>
      </c>
      <c r="BF122" s="953">
        <f>VLOOKUP(BC122&amp;"_令和4年度",データシート3!A:AB,MATCH("ea_"&amp;"風力（陸上）"&amp;"_年間発電",データシート3!$A$1:$AB$1,0),0)/10^3</f>
        <v>10817.993</v>
      </c>
      <c r="BG122" s="953">
        <f>VLOOKUP(BC122&amp;"_令和4年度",データシート3!A:AB,MATCH("ea_"&amp;"中小水（河川）"&amp;"_年間発電",データシート3!$A$1:$AB$1,0),0)/10^3+VLOOKUP(BC122&amp;"_令和4年度",データシート3!A:AB,MATCH("ea_"&amp;"中小水（農業用水路）"&amp;"_年間発電",データシート3!$A$1:$AB$1,0),0)/10^3</f>
        <v>80238.38</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60293.866999999998</v>
      </c>
      <c r="BI122" s="953">
        <f t="shared" si="26"/>
        <v>1965632.7569999998</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378821.58439182671</v>
      </c>
      <c r="BK122" s="953">
        <f t="shared" si="27"/>
        <v>1586811.172608173</v>
      </c>
      <c r="BL122" s="953">
        <f t="shared" si="28"/>
        <v>0</v>
      </c>
      <c r="BM122" s="953">
        <f t="shared" si="29"/>
        <v>1586811.172608173</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20413</v>
      </c>
      <c r="AY123" s="20" t="str">
        <f>IF(IFERROR(比較地域マスタ!$AE58,"")=0,"",IFERROR(比較地域マスタ!$AE58,""))</f>
        <v>天龍村</v>
      </c>
      <c r="AZ123" s="18"/>
      <c r="BA123" s="24">
        <v>52</v>
      </c>
      <c r="BB123" s="24">
        <v>1</v>
      </c>
      <c r="BC123" s="20" t="str">
        <f t="shared" si="24"/>
        <v>20413</v>
      </c>
      <c r="BD123" s="20" t="str">
        <f t="shared" si="25"/>
        <v>天龍村</v>
      </c>
      <c r="BE123" s="953">
        <f>VLOOKUP(BC123&amp;"_令和4年度",データシート3!A:AB,MATCH("ea_"&amp;"太陽光（建物系）"&amp;"_年間発電",データシート3!$A$1:$AB$1,0),0)/10^3+VLOOKUP(BC123&amp;"_令和4年度",データシート3!A:AB,MATCH("ea_"&amp;"太陽光（土地系）"&amp;"_年間発電",データシート3!$A$1:$AB$1,0),0)/10^3</f>
        <v>45080.267</v>
      </c>
      <c r="BF123" s="953">
        <f>VLOOKUP(BC123&amp;"_令和4年度",データシート3!A:AB,MATCH("ea_"&amp;"風力（陸上）"&amp;"_年間発電",データシート3!$A$1:$AB$1,0),0)/10^3</f>
        <v>279968.47399999999</v>
      </c>
      <c r="BG123" s="953">
        <f>VLOOKUP(BC123&amp;"_令和4年度",データシート3!A:AB,MATCH("ea_"&amp;"中小水（河川）"&amp;"_年間発電",データシート3!$A$1:$AB$1,0),0)/10^3+VLOOKUP(BC123&amp;"_令和4年度",データシート3!A:AB,MATCH("ea_"&amp;"中小水（農業用水路）"&amp;"_年間発電",データシート3!$A$1:$AB$1,0),0)/10^3</f>
        <v>5121.2809999999999</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330170.022</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6203.7955894119441</v>
      </c>
      <c r="BK123" s="953">
        <f t="shared" si="27"/>
        <v>323966.22641058807</v>
      </c>
      <c r="BL123" s="953">
        <f t="shared" si="28"/>
        <v>0</v>
      </c>
      <c r="BM123" s="953">
        <f t="shared" si="29"/>
        <v>323966.22641058807</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20219</v>
      </c>
      <c r="AY124" s="20" t="str">
        <f>IF(IFERROR(比較地域マスタ!$AE59,"")=0,"",IFERROR(比較地域マスタ!$AE59,""))</f>
        <v>東御市</v>
      </c>
      <c r="AZ124" s="18"/>
      <c r="BA124" s="24">
        <v>53</v>
      </c>
      <c r="BB124" s="24">
        <v>1</v>
      </c>
      <c r="BC124" s="20" t="str">
        <f t="shared" si="24"/>
        <v>20219</v>
      </c>
      <c r="BD124" s="20" t="str">
        <f t="shared" si="25"/>
        <v>東御市</v>
      </c>
      <c r="BE124" s="953">
        <f>VLOOKUP(BC124&amp;"_令和4年度",データシート3!A:AB,MATCH("ea_"&amp;"太陽光（建物系）"&amp;"_年間発電",データシート3!$A$1:$AB$1,0),0)/10^3+VLOOKUP(BC124&amp;"_令和4年度",データシート3!A:AB,MATCH("ea_"&amp;"太陽光（土地系）"&amp;"_年間発電",データシート3!$A$1:$AB$1,0),0)/10^3</f>
        <v>984480.58199999994</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43920.538</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4345.8710000000001</v>
      </c>
      <c r="BI124" s="953">
        <f t="shared" si="26"/>
        <v>1032746.9909999999</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186305.874865266</v>
      </c>
      <c r="BK124" s="953">
        <f t="shared" si="27"/>
        <v>846441.11613473389</v>
      </c>
      <c r="BL124" s="953">
        <f t="shared" si="28"/>
        <v>0</v>
      </c>
      <c r="BM124" s="953">
        <f t="shared" si="29"/>
        <v>846441.11613473389</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20416</v>
      </c>
      <c r="AY125" s="20" t="str">
        <f>IF(IFERROR(比較地域マスタ!$AE60,"")=0,"",IFERROR(比較地域マスタ!$AE60,""))</f>
        <v>豊丘村</v>
      </c>
      <c r="AZ125" s="18"/>
      <c r="BA125" s="24">
        <v>54</v>
      </c>
      <c r="BB125" s="24">
        <v>1</v>
      </c>
      <c r="BC125" s="20" t="str">
        <f t="shared" si="24"/>
        <v>20416</v>
      </c>
      <c r="BD125" s="20" t="str">
        <f t="shared" si="25"/>
        <v>豊丘村</v>
      </c>
      <c r="BE125" s="953">
        <f>VLOOKUP(BC125&amp;"_令和4年度",データシート3!A:AB,MATCH("ea_"&amp;"太陽光（建物系）"&amp;"_年間発電",データシート3!$A$1:$AB$1,0),0)/10^3+VLOOKUP(BC125&amp;"_令和4年度",データシート3!A:AB,MATCH("ea_"&amp;"太陽光（土地系）"&amp;"_年間発電",データシート3!$A$1:$AB$1,0),0)/10^3</f>
        <v>247200.76200000005</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2581.1469999999999</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249781.90900000004</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34078.788004843213</v>
      </c>
      <c r="BK125" s="953">
        <f t="shared" si="27"/>
        <v>215703.12099515682</v>
      </c>
      <c r="BL125" s="953">
        <f t="shared" si="28"/>
        <v>0</v>
      </c>
      <c r="BM125" s="953">
        <f t="shared" si="29"/>
        <v>215703.12099515682</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20386</v>
      </c>
      <c r="AY126" s="20" t="str">
        <f>IF(IFERROR(比較地域マスタ!$AE61,"")=0,"",IFERROR(比較地域マスタ!$AE61,""))</f>
        <v>中川村</v>
      </c>
      <c r="AZ126" s="18"/>
      <c r="BA126" s="24">
        <v>55</v>
      </c>
      <c r="BB126" s="24">
        <v>1</v>
      </c>
      <c r="BC126" s="20" t="str">
        <f t="shared" si="24"/>
        <v>20386</v>
      </c>
      <c r="BD126" s="20" t="str">
        <f t="shared" si="25"/>
        <v>中川村</v>
      </c>
      <c r="BE126" s="953">
        <f>VLOOKUP(BC126&amp;"_令和4年度",データシート3!A:AB,MATCH("ea_"&amp;"太陽光（建物系）"&amp;"_年間発電",データシート3!$A$1:$AB$1,0),0)/10^3+VLOOKUP(BC126&amp;"_令和4年度",データシート3!A:AB,MATCH("ea_"&amp;"太陽光（土地系）"&amp;"_年間発電",データシート3!$A$1:$AB$1,0),0)/10^3</f>
        <v>298654.54000000004</v>
      </c>
      <c r="BF126" s="953">
        <f>VLOOKUP(BC126&amp;"_令和4年度",データシート3!A:AB,MATCH("ea_"&amp;"風力（陸上）"&amp;"_年間発電",データシート3!$A$1:$AB$1,0),0)/10^3</f>
        <v>9953.2129999999997</v>
      </c>
      <c r="BG126" s="953">
        <f>VLOOKUP(BC126&amp;"_令和4年度",データシート3!A:AB,MATCH("ea_"&amp;"中小水（河川）"&amp;"_年間発電",データシート3!$A$1:$AB$1,0),0)/10^3+VLOOKUP(BC126&amp;"_令和4年度",データシート3!A:AB,MATCH("ea_"&amp;"中小水（農業用水路）"&amp;"_年間発電",データシート3!$A$1:$AB$1,0),0)/10^3</f>
        <v>701.01300000000003</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309308.766</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17432.050235756094</v>
      </c>
      <c r="BK126" s="953">
        <f t="shared" si="27"/>
        <v>291876.71576424391</v>
      </c>
      <c r="BL126" s="953">
        <f t="shared" si="28"/>
        <v>0</v>
      </c>
      <c r="BM126" s="953">
        <f t="shared" si="29"/>
        <v>291876.71576424391</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20211</v>
      </c>
      <c r="AY127" s="20" t="str">
        <f>IF(IFERROR(比較地域マスタ!$AE62,"")=0,"",IFERROR(比較地域マスタ!$AE62,""))</f>
        <v>中野市</v>
      </c>
      <c r="AZ127" s="18"/>
      <c r="BA127" s="24">
        <v>56</v>
      </c>
      <c r="BB127" s="24">
        <v>1</v>
      </c>
      <c r="BC127" s="20" t="str">
        <f t="shared" si="24"/>
        <v>20211</v>
      </c>
      <c r="BD127" s="20" t="str">
        <f t="shared" si="25"/>
        <v>中野市</v>
      </c>
      <c r="BE127" s="953">
        <f>VLOOKUP(BC127&amp;"_令和4年度",データシート3!A:AB,MATCH("ea_"&amp;"太陽光（建物系）"&amp;"_年間発電",データシート3!$A$1:$AB$1,0),0)/10^3+VLOOKUP(BC127&amp;"_令和4年度",データシート3!A:AB,MATCH("ea_"&amp;"太陽光（土地系）"&amp;"_年間発電",データシート3!$A$1:$AB$1,0),0)/10^3</f>
        <v>1313644.1939999999</v>
      </c>
      <c r="BF127" s="953">
        <f>VLOOKUP(BC127&amp;"_令和4年度",データシート3!A:AB,MATCH("ea_"&amp;"風力（陸上）"&amp;"_年間発電",データシート3!$A$1:$AB$1,0),0)/10^3</f>
        <v>76870.054999999993</v>
      </c>
      <c r="BG127" s="953">
        <f>VLOOKUP(BC127&amp;"_令和4年度",データシート3!A:AB,MATCH("ea_"&amp;"中小水（河川）"&amp;"_年間発電",データシート3!$A$1:$AB$1,0),0)/10^3+VLOOKUP(BC127&amp;"_令和4年度",データシート3!A:AB,MATCH("ea_"&amp;"中小水（農業用水路）"&amp;"_年間発電",データシート3!$A$1:$AB$1,0),0)/10^3</f>
        <v>41849.467149580007</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651.21799999999996</v>
      </c>
      <c r="BI127" s="953">
        <f t="shared" si="26"/>
        <v>1433014.9341495798</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268537.48330786475</v>
      </c>
      <c r="BK127" s="953">
        <f t="shared" si="27"/>
        <v>1164477.4508417151</v>
      </c>
      <c r="BL127" s="953">
        <f t="shared" si="28"/>
        <v>0</v>
      </c>
      <c r="BM127" s="953">
        <f t="shared" si="29"/>
        <v>1164477.4508417151</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20201</v>
      </c>
      <c r="AY128" s="20" t="str">
        <f>IF(IFERROR(比較地域マスタ!$AE63,"")=0,"",IFERROR(比較地域マスタ!$AE63,""))</f>
        <v>長野市</v>
      </c>
      <c r="AZ128" s="18"/>
      <c r="BA128" s="24">
        <v>57</v>
      </c>
      <c r="BB128" s="24">
        <v>1</v>
      </c>
      <c r="BC128" s="20" t="str">
        <f t="shared" si="24"/>
        <v>20201</v>
      </c>
      <c r="BD128" s="20" t="str">
        <f t="shared" si="25"/>
        <v>長野市</v>
      </c>
      <c r="BE128" s="953">
        <f>VLOOKUP(BC128&amp;"_令和4年度",データシート3!A:AB,MATCH("ea_"&amp;"太陽光（建物系）"&amp;"_年間発電",データシート3!$A$1:$AB$1,0),0)/10^3+VLOOKUP(BC128&amp;"_令和4年度",データシート3!A:AB,MATCH("ea_"&amp;"太陽光（土地系）"&amp;"_年間発電",データシート3!$A$1:$AB$1,0),0)/10^3</f>
        <v>4394724.983</v>
      </c>
      <c r="BF128" s="953">
        <f>VLOOKUP(BC128&amp;"_令和4年度",データシート3!A:AB,MATCH("ea_"&amp;"風力（陸上）"&amp;"_年間発電",データシート3!$A$1:$AB$1,0),0)/10^3</f>
        <v>188102.25899999999</v>
      </c>
      <c r="BG128" s="953">
        <f>VLOOKUP(BC128&amp;"_令和4年度",データシート3!A:AB,MATCH("ea_"&amp;"中小水（河川）"&amp;"_年間発電",データシート3!$A$1:$AB$1,0),0)/10^3+VLOOKUP(BC128&amp;"_令和4年度",データシート3!A:AB,MATCH("ea_"&amp;"中小水（農業用水路）"&amp;"_年間発電",データシート3!$A$1:$AB$1,0),0)/10^3</f>
        <v>178369.08</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13259.592000000002</v>
      </c>
      <c r="BI128" s="953">
        <f t="shared" si="26"/>
        <v>4774455.9139999999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2295930.215840545</v>
      </c>
      <c r="BK128" s="953">
        <f t="shared" si="27"/>
        <v>2478525.6981594549</v>
      </c>
      <c r="BL128" s="953">
        <f t="shared" si="28"/>
        <v>0</v>
      </c>
      <c r="BM128" s="953">
        <f t="shared" si="29"/>
        <v>2478525.6981594549</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20350</v>
      </c>
      <c r="AY129" s="20" t="str">
        <f>IF(IFERROR(比較地域マスタ!$AE64,"")=0,"",IFERROR(比較地域マスタ!$AE64,""))</f>
        <v>長和町</v>
      </c>
      <c r="AZ129" s="18"/>
      <c r="BA129" s="24">
        <v>58</v>
      </c>
      <c r="BB129" s="24">
        <v>1</v>
      </c>
      <c r="BC129" s="20" t="str">
        <f t="shared" si="24"/>
        <v>20350</v>
      </c>
      <c r="BD129" s="20" t="str">
        <f t="shared" si="25"/>
        <v>長和町</v>
      </c>
      <c r="BE129" s="953">
        <f>VLOOKUP(BC129&amp;"_令和4年度",データシート3!A:AB,MATCH("ea_"&amp;"太陽光（建物系）"&amp;"_年間発電",データシート3!$A$1:$AB$1,0),0)/10^3+VLOOKUP(BC129&amp;"_令和4年度",データシート3!A:AB,MATCH("ea_"&amp;"太陽光（土地系）"&amp;"_年間発電",データシート3!$A$1:$AB$1,0),0)/10^3</f>
        <v>392990.69900000002</v>
      </c>
      <c r="BF129" s="953">
        <f>VLOOKUP(BC129&amp;"_令和4年度",データシート3!A:AB,MATCH("ea_"&amp;"風力（陸上）"&amp;"_年間発電",データシート3!$A$1:$AB$1,0),0)/10^3</f>
        <v>237825.43700000001</v>
      </c>
      <c r="BG129" s="953">
        <f>VLOOKUP(BC129&amp;"_令和4年度",データシート3!A:AB,MATCH("ea_"&amp;"中小水（河川）"&amp;"_年間発電",データシート3!$A$1:$AB$1,0),0)/10^3+VLOOKUP(BC129&amp;"_令和4年度",データシート3!A:AB,MATCH("ea_"&amp;"中小水（農業用水路）"&amp;"_年間発電",データシート3!$A$1:$AB$1,0),0)/10^3</f>
        <v>51751.029000000002</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393.42899999999997</v>
      </c>
      <c r="BI129" s="953">
        <f t="shared" si="26"/>
        <v>682960.59400000004</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27506.164636983114</v>
      </c>
      <c r="BK129" s="953">
        <f t="shared" si="27"/>
        <v>655454.42936301697</v>
      </c>
      <c r="BL129" s="953">
        <f t="shared" si="28"/>
        <v>0</v>
      </c>
      <c r="BM129" s="953">
        <f t="shared" si="29"/>
        <v>655454.42936301697</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20423</v>
      </c>
      <c r="AY130" s="20" t="str">
        <f>IF(IFERROR(比較地域マスタ!$AE65,"")=0,"",IFERROR(比較地域マスタ!$AE65,""))</f>
        <v>南木曽町</v>
      </c>
      <c r="AZ130" s="18"/>
      <c r="BA130" s="24">
        <v>59</v>
      </c>
      <c r="BB130" s="24">
        <v>1</v>
      </c>
      <c r="BC130" s="20" t="str">
        <f t="shared" si="24"/>
        <v>20423</v>
      </c>
      <c r="BD130" s="20" t="str">
        <f t="shared" si="25"/>
        <v>南木曽町</v>
      </c>
      <c r="BE130" s="953">
        <f>VLOOKUP(BC130&amp;"_令和4年度",データシート3!A:AB,MATCH("ea_"&amp;"太陽光（建物系）"&amp;"_年間発電",データシート3!$A$1:$AB$1,0),0)/10^3+VLOOKUP(BC130&amp;"_令和4年度",データシート3!A:AB,MATCH("ea_"&amp;"太陽光（土地系）"&amp;"_年間発電",データシート3!$A$1:$AB$1,0),0)/10^3</f>
        <v>124413.981</v>
      </c>
      <c r="BF130" s="953">
        <f>VLOOKUP(BC130&amp;"_令和4年度",データシート3!A:AB,MATCH("ea_"&amp;"風力（陸上）"&amp;"_年間発電",データシート3!$A$1:$AB$1,0),0)/10^3</f>
        <v>53728.029000000002</v>
      </c>
      <c r="BG130" s="953">
        <f>VLOOKUP(BC130&amp;"_令和4年度",データシート3!A:AB,MATCH("ea_"&amp;"中小水（河川）"&amp;"_年間発電",データシート3!$A$1:$AB$1,0),0)/10^3+VLOOKUP(BC130&amp;"_令和4年度",データシート3!A:AB,MATCH("ea_"&amp;"中小水（農業用水路）"&amp;"_年間発電",データシート3!$A$1:$AB$1,0),0)/10^3</f>
        <v>81400.710000000006</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259542.72000000003</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21861.712095052997</v>
      </c>
      <c r="BK130" s="953">
        <f t="shared" si="27"/>
        <v>237681.00790494704</v>
      </c>
      <c r="BL130" s="953">
        <f t="shared" si="28"/>
        <v>0</v>
      </c>
      <c r="BM130" s="953">
        <f t="shared" si="29"/>
        <v>237681.00790494704</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20410</v>
      </c>
      <c r="AY131" s="20" t="str">
        <f>IF(IFERROR(比較地域マスタ!$AE66,"")=0,"",IFERROR(比較地域マスタ!$AE66,""))</f>
        <v>根羽村</v>
      </c>
      <c r="AZ131" s="18"/>
      <c r="BA131" s="24">
        <v>60</v>
      </c>
      <c r="BB131" s="24">
        <v>1</v>
      </c>
      <c r="BC131" s="20" t="str">
        <f t="shared" si="24"/>
        <v>20410</v>
      </c>
      <c r="BD131" s="20" t="str">
        <f t="shared" si="25"/>
        <v>根羽村</v>
      </c>
      <c r="BE131" s="953">
        <f>VLOOKUP(BC131&amp;"_令和4年度",データシート3!A:AB,MATCH("ea_"&amp;"太陽光（建物系）"&amp;"_年間発電",データシート3!$A$1:$AB$1,0),0)/10^3+VLOOKUP(BC131&amp;"_令和4年度",データシート3!A:AB,MATCH("ea_"&amp;"太陽光（土地系）"&amp;"_年間発電",データシート3!$A$1:$AB$1,0),0)/10^3</f>
        <v>44387.286999999997</v>
      </c>
      <c r="BF131" s="953">
        <f>VLOOKUP(BC131&amp;"_令和4年度",データシート3!A:AB,MATCH("ea_"&amp;"風力（陸上）"&amp;"_年間発電",データシート3!$A$1:$AB$1,0),0)/10^3</f>
        <v>301162.86200000002</v>
      </c>
      <c r="BG131" s="953">
        <f>VLOOKUP(BC131&amp;"_令和4年度",データシート3!A:AB,MATCH("ea_"&amp;"中小水（河川）"&amp;"_年間発電",データシート3!$A$1:$AB$1,0),0)/10^3+VLOOKUP(BC131&amp;"_令和4年度",データシート3!A:AB,MATCH("ea_"&amp;"中小水（農業用水路）"&amp;"_年間発電",データシート3!$A$1:$AB$1,0),0)/10^3</f>
        <v>43359.898000000001</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388910.04700000002</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4559.4716729914026</v>
      </c>
      <c r="BK131" s="953">
        <f t="shared" si="27"/>
        <v>384350.57532700861</v>
      </c>
      <c r="BL131" s="953">
        <f t="shared" si="28"/>
        <v>0</v>
      </c>
      <c r="BM131" s="953">
        <f t="shared" si="29"/>
        <v>384350.57532700861</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20563</v>
      </c>
      <c r="AY132" s="20" t="str">
        <f>IF(IFERROR(比較地域マスタ!$AE67,"")=0,"",IFERROR(比較地域マスタ!$AE67,""))</f>
        <v>野沢温泉村</v>
      </c>
      <c r="AZ132" s="18"/>
      <c r="BA132" s="24">
        <v>61</v>
      </c>
      <c r="BB132" s="24">
        <v>1</v>
      </c>
      <c r="BC132" s="20" t="str">
        <f t="shared" si="24"/>
        <v>20563</v>
      </c>
      <c r="BD132" s="20" t="str">
        <f t="shared" si="25"/>
        <v>野沢温泉村</v>
      </c>
      <c r="BE132" s="953">
        <f>VLOOKUP(BC132&amp;"_令和4年度",データシート3!A:AB,MATCH("ea_"&amp;"太陽光（建物系）"&amp;"_年間発電",データシート3!$A$1:$AB$1,0),0)/10^3+VLOOKUP(BC132&amp;"_令和4年度",データシート3!A:AB,MATCH("ea_"&amp;"太陽光（土地系）"&amp;"_年間発電",データシート3!$A$1:$AB$1,0),0)/10^3</f>
        <v>95364.312000000005</v>
      </c>
      <c r="BF132" s="953">
        <f>VLOOKUP(BC132&amp;"_令和4年度",データシート3!A:AB,MATCH("ea_"&amp;"風力（陸上）"&amp;"_年間発電",データシート3!$A$1:$AB$1,0),0)/10^3</f>
        <v>3544.6669999999999</v>
      </c>
      <c r="BG132" s="953">
        <f>VLOOKUP(BC132&amp;"_令和4年度",データシート3!A:AB,MATCH("ea_"&amp;"中小水（河川）"&amp;"_年間発電",データシート3!$A$1:$AB$1,0),0)/10^3+VLOOKUP(BC132&amp;"_令和4年度",データシート3!A:AB,MATCH("ea_"&amp;"中小水（農業用水路）"&amp;"_年間発電",データシート3!$A$1:$AB$1,0),0)/10^3</f>
        <v>12303.364</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981492.51100000006</v>
      </c>
      <c r="BI132" s="953">
        <f t="shared" si="26"/>
        <v>1092704.8540000001</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18580.575385272659</v>
      </c>
      <c r="BK132" s="953">
        <f t="shared" si="27"/>
        <v>1074124.2786147273</v>
      </c>
      <c r="BL132" s="953">
        <f t="shared" si="28"/>
        <v>0</v>
      </c>
      <c r="BM132" s="953">
        <f t="shared" si="29"/>
        <v>1074124.2786147273</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20485</v>
      </c>
      <c r="AY133" s="20" t="str">
        <f>IF(IFERROR(比較地域マスタ!$AE68,"")=0,"",IFERROR(比較地域マスタ!$AE68,""))</f>
        <v>白馬村</v>
      </c>
      <c r="AZ133" s="18"/>
      <c r="BA133" s="24">
        <v>62</v>
      </c>
      <c r="BB133" s="24">
        <v>1</v>
      </c>
      <c r="BC133" s="20" t="str">
        <f t="shared" si="24"/>
        <v>20485</v>
      </c>
      <c r="BD133" s="20" t="str">
        <f t="shared" si="25"/>
        <v>白馬村</v>
      </c>
      <c r="BE133" s="953">
        <f>VLOOKUP(BC133&amp;"_令和4年度",データシート3!A:AB,MATCH("ea_"&amp;"太陽光（建物系）"&amp;"_年間発電",データシート3!$A$1:$AB$1,0),0)/10^3+VLOOKUP(BC133&amp;"_令和4年度",データシート3!A:AB,MATCH("ea_"&amp;"太陽光（土地系）"&amp;"_年間発電",データシート3!$A$1:$AB$1,0),0)/10^3</f>
        <v>382730.50400000002</v>
      </c>
      <c r="BF133" s="953">
        <f>VLOOKUP(BC133&amp;"_令和4年度",データシート3!A:AB,MATCH("ea_"&amp;"風力（陸上）"&amp;"_年間発電",データシート3!$A$1:$AB$1,0),0)/10^3</f>
        <v>91049.876000000004</v>
      </c>
      <c r="BG133" s="953">
        <f>VLOOKUP(BC133&amp;"_令和4年度",データシート3!A:AB,MATCH("ea_"&amp;"中小水（河川）"&amp;"_年間発電",データシート3!$A$1:$AB$1,0),0)/10^3+VLOOKUP(BC133&amp;"_令和4年度",データシート3!A:AB,MATCH("ea_"&amp;"中小水（農業用水路）"&amp;"_年間発電",データシート3!$A$1:$AB$1,0),0)/10^3</f>
        <v>24982.098999999995</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360.07100000000008</v>
      </c>
      <c r="BI133" s="953">
        <f t="shared" si="26"/>
        <v>499122.55</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54648.462202137736</v>
      </c>
      <c r="BK133" s="953">
        <f t="shared" si="27"/>
        <v>444474.08779786224</v>
      </c>
      <c r="BL133" s="953">
        <f t="shared" si="28"/>
        <v>0</v>
      </c>
      <c r="BM133" s="953">
        <f t="shared" si="29"/>
        <v>444474.08779786224</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t="str">
        <f>比較地域マスタ!AD69</f>
        <v>20363</v>
      </c>
      <c r="AY134" s="20" t="str">
        <f>IF(IFERROR(比較地域マスタ!$AE69,"")=0,"",IFERROR(比較地域マスタ!$AE69,""))</f>
        <v>原村</v>
      </c>
      <c r="AZ134" s="18"/>
      <c r="BA134" s="24">
        <v>63</v>
      </c>
      <c r="BB134" s="24">
        <v>1</v>
      </c>
      <c r="BC134" s="20" t="str">
        <f t="shared" si="24"/>
        <v>20363</v>
      </c>
      <c r="BD134" s="20" t="str">
        <f t="shared" si="25"/>
        <v>原村</v>
      </c>
      <c r="BE134" s="953">
        <f>VLOOKUP(BC134&amp;"_令和4年度",データシート3!A:AB,MATCH("ea_"&amp;"太陽光（建物系）"&amp;"_年間発電",データシート3!$A$1:$AB$1,0),0)/10^3+VLOOKUP(BC134&amp;"_令和4年度",データシート3!A:AB,MATCH("ea_"&amp;"太陽光（土地系）"&amp;"_年間発電",データシート3!$A$1:$AB$1,0),0)/10^3</f>
        <v>674954.28299999982</v>
      </c>
      <c r="BF134" s="953">
        <f>VLOOKUP(BC134&amp;"_令和4年度",データシート3!A:AB,MATCH("ea_"&amp;"風力（陸上）"&amp;"_年間発電",データシート3!$A$1:$AB$1,0),0)/10^3</f>
        <v>0</v>
      </c>
      <c r="BG134" s="953">
        <f>VLOOKUP(BC134&amp;"_令和4年度",データシート3!A:AB,MATCH("ea_"&amp;"中小水（河川）"&amp;"_年間発電",データシート3!$A$1:$AB$1,0),0)/10^3+VLOOKUP(BC134&amp;"_令和4年度",データシート3!A:AB,MATCH("ea_"&amp;"中小水（農業用水路）"&amp;"_年間発電",データシート3!$A$1:$AB$1,0),0)/10^3</f>
        <v>4787.9459999999999</v>
      </c>
      <c r="BH134" s="953">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404.221</v>
      </c>
      <c r="BI134" s="953">
        <f t="shared" si="26"/>
        <v>680146.44999999984</v>
      </c>
      <c r="BJ134" s="953">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31768.713347450896</v>
      </c>
      <c r="BK134" s="953">
        <f t="shared" si="27"/>
        <v>648377.73665254889</v>
      </c>
      <c r="BL134" s="953">
        <f t="shared" si="28"/>
        <v>0</v>
      </c>
      <c r="BM134" s="953">
        <f t="shared" si="29"/>
        <v>648377.73665254889</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t="str">
        <f>比較地域マスタ!AD70</f>
        <v>20409</v>
      </c>
      <c r="AY135" s="20" t="str">
        <f>IF(IFERROR(比較地域マスタ!$AE70,"")=0,"",IFERROR(比較地域マスタ!$AE70,""))</f>
        <v>平谷村</v>
      </c>
      <c r="AZ135" s="18"/>
      <c r="BA135" s="24">
        <v>64</v>
      </c>
      <c r="BB135" s="24">
        <v>1</v>
      </c>
      <c r="BC135" s="20" t="str">
        <f t="shared" si="24"/>
        <v>20409</v>
      </c>
      <c r="BD135" s="20" t="str">
        <f t="shared" si="25"/>
        <v>平谷村</v>
      </c>
      <c r="BE135" s="953">
        <f>VLOOKUP(BC135&amp;"_令和4年度",データシート3!A:AB,MATCH("ea_"&amp;"太陽光（建物系）"&amp;"_年間発電",データシート3!$A$1:$AB$1,0),0)/10^3+VLOOKUP(BC135&amp;"_令和4年度",データシート3!A:AB,MATCH("ea_"&amp;"太陽光（土地系）"&amp;"_年間発電",データシート3!$A$1:$AB$1,0),0)/10^3</f>
        <v>17131.398999999998</v>
      </c>
      <c r="BF135" s="953">
        <f>VLOOKUP(BC135&amp;"_令和4年度",データシート3!A:AB,MATCH("ea_"&amp;"風力（陸上）"&amp;"_年間発電",データシート3!$A$1:$AB$1,0),0)/10^3</f>
        <v>156842.81200000001</v>
      </c>
      <c r="BG135" s="953">
        <f>VLOOKUP(BC135&amp;"_令和4年度",データシート3!A:AB,MATCH("ea_"&amp;"中小水（河川）"&amp;"_年間発電",データシート3!$A$1:$AB$1,0),0)/10^3+VLOOKUP(BC135&amp;"_令和4年度",データシート3!A:AB,MATCH("ea_"&amp;"中小水（農業用水路）"&amp;"_年間発電",データシート3!$A$1:$AB$1,0),0)/10^3</f>
        <v>9952.6869999999999</v>
      </c>
      <c r="BH135" s="953">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0</v>
      </c>
      <c r="BI135" s="953">
        <f t="shared" si="26"/>
        <v>183926.89800000002</v>
      </c>
      <c r="BJ135" s="953">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2387.8516943102786</v>
      </c>
      <c r="BK135" s="953">
        <f t="shared" si="27"/>
        <v>181539.04630568973</v>
      </c>
      <c r="BL135" s="953">
        <f t="shared" si="28"/>
        <v>0</v>
      </c>
      <c r="BM135" s="953">
        <f t="shared" si="29"/>
        <v>181539.04630568973</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t="str">
        <f>比較地域マスタ!AD71</f>
        <v>20362</v>
      </c>
      <c r="AY136" s="20" t="str">
        <f>IF(IFERROR(比較地域マスタ!$AE71,"")=0,"",IFERROR(比較地域マスタ!$AE71,""))</f>
        <v>富士見町</v>
      </c>
      <c r="AZ136" s="18"/>
      <c r="BA136" s="24">
        <v>65</v>
      </c>
      <c r="BB136" s="24">
        <v>1</v>
      </c>
      <c r="BC136" s="20" t="str">
        <f t="shared" si="24"/>
        <v>20362</v>
      </c>
      <c r="BD136" s="20" t="str">
        <f t="shared" si="25"/>
        <v>富士見町</v>
      </c>
      <c r="BE136" s="953">
        <f>VLOOKUP(BC136&amp;"_令和4年度",データシート3!A:AB,MATCH("ea_"&amp;"太陽光（建物系）"&amp;"_年間発電",データシート3!$A$1:$AB$1,0),0)/10^3+VLOOKUP(BC136&amp;"_令和4年度",データシート3!A:AB,MATCH("ea_"&amp;"太陽光（土地系）"&amp;"_年間発電",データシート3!$A$1:$AB$1,0),0)/10^3</f>
        <v>889644.65099999995</v>
      </c>
      <c r="BF136" s="953">
        <f>VLOOKUP(BC136&amp;"_令和4年度",データシート3!A:AB,MATCH("ea_"&amp;"風力（陸上）"&amp;"_年間発電",データシート3!$A$1:$AB$1,0),0)/10^3</f>
        <v>819.01099999999985</v>
      </c>
      <c r="BG136" s="953">
        <f>VLOOKUP(BC136&amp;"_令和4年度",データシート3!A:AB,MATCH("ea_"&amp;"中小水（河川）"&amp;"_年間発電",データシート3!$A$1:$AB$1,0),0)/10^3+VLOOKUP(BC136&amp;"_令和4年度",データシート3!A:AB,MATCH("ea_"&amp;"中小水（農業用水路）"&amp;"_年間発電",データシート3!$A$1:$AB$1,0),0)/10^3</f>
        <v>49340.436000000009</v>
      </c>
      <c r="BH136" s="953">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1013.4969999999998</v>
      </c>
      <c r="BI136" s="953">
        <f t="shared" si="26"/>
        <v>940817.59499999997</v>
      </c>
      <c r="BJ136" s="953">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92746.095472958041</v>
      </c>
      <c r="BK136" s="953">
        <f t="shared" ref="BK136:BK167" si="30">BI136-BJ136</f>
        <v>848071.49952704192</v>
      </c>
      <c r="BL136" s="953">
        <f t="shared" ref="BL136:BL167" si="31">IF(BK136&gt;0,0,BK136)</f>
        <v>0</v>
      </c>
      <c r="BM136" s="953">
        <f t="shared" ref="BM136:BM167" si="32">IF(BK136&gt;0,BK136,0)</f>
        <v>848071.49952704192</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t="str">
        <f>比較地域マスタ!AD72</f>
        <v>20402</v>
      </c>
      <c r="AY137" s="20" t="str">
        <f>IF(IFERROR(比較地域マスタ!$AE72,"")=0,"",IFERROR(比較地域マスタ!$AE72,""))</f>
        <v>松川町</v>
      </c>
      <c r="AZ137" s="18"/>
      <c r="BA137" s="24">
        <v>66</v>
      </c>
      <c r="BB137" s="24">
        <v>1</v>
      </c>
      <c r="BC137" s="20" t="str">
        <f t="shared" ref="BC137:BC180" si="33">AX137</f>
        <v>20402</v>
      </c>
      <c r="BD137" s="20" t="str">
        <f t="shared" ref="BD137:BD180" si="34">AY137</f>
        <v>松川町</v>
      </c>
      <c r="BE137" s="953">
        <f>VLOOKUP(BC137&amp;"_令和4年度",データシート3!A:AB,MATCH("ea_"&amp;"太陽光（建物系）"&amp;"_年間発電",データシート3!$A$1:$AB$1,0),0)/10^3+VLOOKUP(BC137&amp;"_令和4年度",データシート3!A:AB,MATCH("ea_"&amp;"太陽光（土地系）"&amp;"_年間発電",データシート3!$A$1:$AB$1,0),0)/10^3</f>
        <v>437749.74400000001</v>
      </c>
      <c r="BF137" s="953">
        <f>VLOOKUP(BC137&amp;"_令和4年度",データシート3!A:AB,MATCH("ea_"&amp;"風力（陸上）"&amp;"_年間発電",データシート3!$A$1:$AB$1,0),0)/10^3</f>
        <v>8581.2479999999996</v>
      </c>
      <c r="BG137" s="953">
        <f>VLOOKUP(BC137&amp;"_令和4年度",データシート3!A:AB,MATCH("ea_"&amp;"中小水（河川）"&amp;"_年間発電",データシート3!$A$1:$AB$1,0),0)/10^3+VLOOKUP(BC137&amp;"_令和4年度",データシート3!A:AB,MATCH("ea_"&amp;"中小水（農業用水路）"&amp;"_年間発電",データシート3!$A$1:$AB$1,0),0)/10^3</f>
        <v>5842.0820000000003</v>
      </c>
      <c r="BH137" s="953">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0</v>
      </c>
      <c r="BI137" s="953">
        <f t="shared" ref="BI137:BI200" si="35">SUM(BE137:BH137)</f>
        <v>452173.07400000002</v>
      </c>
      <c r="BJ137" s="953">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69256.291857258489</v>
      </c>
      <c r="BK137" s="953">
        <f t="shared" si="30"/>
        <v>382916.78214274155</v>
      </c>
      <c r="BL137" s="953">
        <f t="shared" si="31"/>
        <v>0</v>
      </c>
      <c r="BM137" s="953">
        <f t="shared" si="32"/>
        <v>382916.78214274155</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t="str">
        <f>比較地域マスタ!AD73</f>
        <v>20482</v>
      </c>
      <c r="AY138" s="20" t="str">
        <f>IF(IFERROR(比較地域マスタ!$AE73,"")=0,"",IFERROR(比較地域マスタ!$AE73,""))</f>
        <v>松川村</v>
      </c>
      <c r="AZ138" s="18"/>
      <c r="BA138" s="24">
        <v>67</v>
      </c>
      <c r="BB138" s="24">
        <v>1</v>
      </c>
      <c r="BC138" s="20" t="str">
        <f t="shared" si="33"/>
        <v>20482</v>
      </c>
      <c r="BD138" s="20" t="str">
        <f t="shared" si="34"/>
        <v>松川村</v>
      </c>
      <c r="BE138" s="953">
        <f>VLOOKUP(BC138&amp;"_令和4年度",データシート3!A:AB,MATCH("ea_"&amp;"太陽光（建物系）"&amp;"_年間発電",データシート3!$A$1:$AB$1,0),0)/10^3+VLOOKUP(BC138&amp;"_令和4年度",データシート3!A:AB,MATCH("ea_"&amp;"太陽光（土地系）"&amp;"_年間発電",データシート3!$A$1:$AB$1,0),0)/10^3</f>
        <v>561793.03499999992</v>
      </c>
      <c r="BF138" s="953">
        <f>VLOOKUP(BC138&amp;"_令和4年度",データシート3!A:AB,MATCH("ea_"&amp;"風力（陸上）"&amp;"_年間発電",データシート3!$A$1:$AB$1,0),0)/10^3</f>
        <v>0</v>
      </c>
      <c r="BG138" s="953">
        <f>VLOOKUP(BC138&amp;"_令和4年度",データシート3!A:AB,MATCH("ea_"&amp;"中小水（河川）"&amp;"_年間発電",データシート3!$A$1:$AB$1,0),0)/10^3+VLOOKUP(BC138&amp;"_令和4年度",データシート3!A:AB,MATCH("ea_"&amp;"中小水（農業用水路）"&amp;"_年間発電",データシート3!$A$1:$AB$1,0),0)/10^3</f>
        <v>21666.649000000001</v>
      </c>
      <c r="BH138" s="953">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0</v>
      </c>
      <c r="BI138" s="953">
        <f t="shared" si="35"/>
        <v>583459.68399999989</v>
      </c>
      <c r="BJ138" s="953">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37861.753394008701</v>
      </c>
      <c r="BK138" s="953">
        <f t="shared" si="30"/>
        <v>545597.93060599116</v>
      </c>
      <c r="BL138" s="953">
        <f t="shared" si="31"/>
        <v>0</v>
      </c>
      <c r="BM138" s="953">
        <f t="shared" si="32"/>
        <v>545597.93060599116</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t="str">
        <f>比較地域マスタ!AD74</f>
        <v>20202</v>
      </c>
      <c r="AY139" s="20" t="str">
        <f>IF(IFERROR(比較地域マスタ!$AE74,"")=0,"",IFERROR(比較地域マスタ!$AE74,""))</f>
        <v>松本市</v>
      </c>
      <c r="AZ139" s="18"/>
      <c r="BA139" s="24">
        <v>68</v>
      </c>
      <c r="BB139" s="24">
        <v>1</v>
      </c>
      <c r="BC139" s="20" t="str">
        <f t="shared" si="33"/>
        <v>20202</v>
      </c>
      <c r="BD139" s="20" t="str">
        <f t="shared" si="34"/>
        <v>松本市</v>
      </c>
      <c r="BE139" s="953">
        <f>VLOOKUP(BC139&amp;"_令和4年度",データシート3!A:AB,MATCH("ea_"&amp;"太陽光（建物系）"&amp;"_年間発電",データシート3!$A$1:$AB$1,0),0)/10^3+VLOOKUP(BC139&amp;"_令和4年度",データシート3!A:AB,MATCH("ea_"&amp;"太陽光（土地系）"&amp;"_年間発電",データシート3!$A$1:$AB$1,0),0)/10^3</f>
        <v>4740867.7369999997</v>
      </c>
      <c r="BF139" s="953">
        <f>VLOOKUP(BC139&amp;"_令和4年度",データシート3!A:AB,MATCH("ea_"&amp;"風力（陸上）"&amp;"_年間発電",データシート3!$A$1:$AB$1,0),0)/10^3</f>
        <v>27961.835999999996</v>
      </c>
      <c r="BG139" s="953">
        <f>VLOOKUP(BC139&amp;"_令和4年度",データシート3!A:AB,MATCH("ea_"&amp;"中小水（河川）"&amp;"_年間発電",データシート3!$A$1:$AB$1,0),0)/10^3+VLOOKUP(BC139&amp;"_令和4年度",データシート3!A:AB,MATCH("ea_"&amp;"中小水（農業用水路）"&amp;"_年間発電",データシート3!$A$1:$AB$1,0),0)/10^3</f>
        <v>407823.07904436003</v>
      </c>
      <c r="BH139" s="953">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31030.39</v>
      </c>
      <c r="BI139" s="953">
        <f t="shared" si="35"/>
        <v>5207683.0420443593</v>
      </c>
      <c r="BJ139" s="953">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1610443.9467910239</v>
      </c>
      <c r="BK139" s="953">
        <f t="shared" si="30"/>
        <v>3597239.0952533353</v>
      </c>
      <c r="BL139" s="953">
        <f t="shared" si="31"/>
        <v>0</v>
      </c>
      <c r="BM139" s="953">
        <f t="shared" si="32"/>
        <v>3597239.0952533353</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t="str">
        <f>比較地域マスタ!AD75</f>
        <v>20306</v>
      </c>
      <c r="AY140" s="20" t="str">
        <f>IF(IFERROR(比較地域マスタ!$AE75,"")=0,"",IFERROR(比較地域マスタ!$AE75,""))</f>
        <v>南相木村</v>
      </c>
      <c r="AZ140" s="18"/>
      <c r="BA140" s="24">
        <v>69</v>
      </c>
      <c r="BB140" s="24">
        <v>1</v>
      </c>
      <c r="BC140" s="20" t="str">
        <f t="shared" si="33"/>
        <v>20306</v>
      </c>
      <c r="BD140" s="20" t="str">
        <f t="shared" si="34"/>
        <v>南相木村</v>
      </c>
      <c r="BE140" s="953">
        <f>VLOOKUP(BC140&amp;"_令和4年度",データシート3!A:AB,MATCH("ea_"&amp;"太陽光（建物系）"&amp;"_年間発電",データシート3!$A$1:$AB$1,0),0)/10^3+VLOOKUP(BC140&amp;"_令和4年度",データシート3!A:AB,MATCH("ea_"&amp;"太陽光（土地系）"&amp;"_年間発電",データシート3!$A$1:$AB$1,0),0)/10^3</f>
        <v>111891.037</v>
      </c>
      <c r="BF140" s="953">
        <f>VLOOKUP(BC140&amp;"_令和4年度",データシート3!A:AB,MATCH("ea_"&amp;"風力（陸上）"&amp;"_年間発電",データシート3!$A$1:$AB$1,0),0)/10^3</f>
        <v>323.59100000000001</v>
      </c>
      <c r="BG140" s="953">
        <f>VLOOKUP(BC140&amp;"_令和4年度",データシート3!A:AB,MATCH("ea_"&amp;"中小水（河川）"&amp;"_年間発電",データシート3!$A$1:$AB$1,0),0)/10^3+VLOOKUP(BC140&amp;"_令和4年度",データシート3!A:AB,MATCH("ea_"&amp;"中小水（農業用水路）"&amp;"_年間発電",データシート3!$A$1:$AB$1,0),0)/10^3</f>
        <v>8418.3130000000001</v>
      </c>
      <c r="BH140" s="953">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0</v>
      </c>
      <c r="BI140" s="953">
        <f t="shared" si="35"/>
        <v>120632.94099999999</v>
      </c>
      <c r="BJ140" s="953">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3342.6946084661072</v>
      </c>
      <c r="BK140" s="953">
        <f t="shared" si="30"/>
        <v>117290.24639153389</v>
      </c>
      <c r="BL140" s="953">
        <f t="shared" si="31"/>
        <v>0</v>
      </c>
      <c r="BM140" s="953">
        <f t="shared" si="32"/>
        <v>117290.24639153389</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t="str">
        <f>比較地域マスタ!AD76</f>
        <v>20305</v>
      </c>
      <c r="AY141" s="20" t="str">
        <f>IF(IFERROR(比較地域マスタ!$AE76,"")=0,"",IFERROR(比較地域マスタ!$AE76,""))</f>
        <v>南牧村</v>
      </c>
      <c r="AZ141" s="18"/>
      <c r="BA141" s="24">
        <v>70</v>
      </c>
      <c r="BB141" s="24">
        <v>1</v>
      </c>
      <c r="BC141" s="20" t="str">
        <f t="shared" si="33"/>
        <v>20305</v>
      </c>
      <c r="BD141" s="20" t="str">
        <f t="shared" si="34"/>
        <v>南牧村</v>
      </c>
      <c r="BE141" s="953">
        <f>VLOOKUP(BC141&amp;"_令和4年度",データシート3!A:AB,MATCH("ea_"&amp;"太陽光（建物系）"&amp;"_年間発電",データシート3!$A$1:$AB$1,0),0)/10^3+VLOOKUP(BC141&amp;"_令和4年度",データシート3!A:AB,MATCH("ea_"&amp;"太陽光（土地系）"&amp;"_年間発電",データシート3!$A$1:$AB$1,0),0)/10^3</f>
        <v>1151863.2590000001</v>
      </c>
      <c r="BF141" s="953">
        <f>VLOOKUP(BC141&amp;"_令和4年度",データシート3!A:AB,MATCH("ea_"&amp;"風力（陸上）"&amp;"_年間発電",データシート3!$A$1:$AB$1,0),0)/10^3</f>
        <v>0</v>
      </c>
      <c r="BG141" s="953">
        <f>VLOOKUP(BC141&amp;"_令和4年度",データシート3!A:AB,MATCH("ea_"&amp;"中小水（河川）"&amp;"_年間発電",データシート3!$A$1:$AB$1,0),0)/10^3+VLOOKUP(BC141&amp;"_令和4年度",データシート3!A:AB,MATCH("ea_"&amp;"中小水（農業用水路）"&amp;"_年間発電",データシート3!$A$1:$AB$1,0),0)/10^3</f>
        <v>38016.972999999998</v>
      </c>
      <c r="BH141" s="953">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10272.325999999999</v>
      </c>
      <c r="BI141" s="953">
        <f t="shared" si="35"/>
        <v>1200152.558</v>
      </c>
      <c r="BJ141" s="953">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21639.423015842258</v>
      </c>
      <c r="BK141" s="953">
        <f t="shared" si="30"/>
        <v>1178513.1349841577</v>
      </c>
      <c r="BL141" s="953">
        <f t="shared" si="31"/>
        <v>0</v>
      </c>
      <c r="BM141" s="953">
        <f t="shared" si="32"/>
        <v>1178513.1349841577</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t="str">
        <f>比較地域マスタ!AD77</f>
        <v>20385</v>
      </c>
      <c r="AY142" s="20" t="str">
        <f>IF(IFERROR(比較地域マスタ!$AE77,"")=0,"",IFERROR(比較地域マスタ!$AE77,""))</f>
        <v>南箕輪村</v>
      </c>
      <c r="AZ142" s="18"/>
      <c r="BA142" s="24">
        <v>71</v>
      </c>
      <c r="BB142" s="24">
        <v>1</v>
      </c>
      <c r="BC142" s="20" t="str">
        <f t="shared" si="33"/>
        <v>20385</v>
      </c>
      <c r="BD142" s="20" t="str">
        <f t="shared" si="34"/>
        <v>南箕輪村</v>
      </c>
      <c r="BE142" s="953">
        <f>VLOOKUP(BC142&amp;"_令和4年度",データシート3!A:AB,MATCH("ea_"&amp;"太陽光（建物系）"&amp;"_年間発電",データシート3!$A$1:$AB$1,0),0)/10^3+VLOOKUP(BC142&amp;"_令和4年度",データシート3!A:AB,MATCH("ea_"&amp;"太陽光（土地系）"&amp;"_年間発電",データシート3!$A$1:$AB$1,0),0)/10^3</f>
        <v>530902.16499999992</v>
      </c>
      <c r="BF142" s="953">
        <f>VLOOKUP(BC142&amp;"_令和4年度",データシート3!A:AB,MATCH("ea_"&amp;"風力（陸上）"&amp;"_年間発電",データシート3!$A$1:$AB$1,0),0)/10^3</f>
        <v>330.73700000000002</v>
      </c>
      <c r="BG142" s="953">
        <f>VLOOKUP(BC142&amp;"_令和4年度",データシート3!A:AB,MATCH("ea_"&amp;"中小水（河川）"&amp;"_年間発電",データシート3!$A$1:$AB$1,0),0)/10^3+VLOOKUP(BC142&amp;"_令和4年度",データシート3!A:AB,MATCH("ea_"&amp;"中小水（農業用水路）"&amp;"_年間発電",データシート3!$A$1:$AB$1,0),0)/10^3</f>
        <v>12521.759</v>
      </c>
      <c r="BH142" s="953">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0</v>
      </c>
      <c r="BI142" s="953">
        <f t="shared" si="35"/>
        <v>543754.66099999985</v>
      </c>
      <c r="BJ142" s="953">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131567.29378471614</v>
      </c>
      <c r="BK142" s="953">
        <f t="shared" si="30"/>
        <v>412187.36721528368</v>
      </c>
      <c r="BL142" s="953">
        <f t="shared" si="31"/>
        <v>0</v>
      </c>
      <c r="BM142" s="953">
        <f t="shared" si="32"/>
        <v>412187.36721528368</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t="str">
        <f>比較地域マスタ!AD78</f>
        <v>20383</v>
      </c>
      <c r="AY143" s="20" t="str">
        <f>IF(IFERROR(比較地域マスタ!$AE78,"")=0,"",IFERROR(比較地域マスタ!$AE78,""))</f>
        <v>箕輪町</v>
      </c>
      <c r="AZ143" s="18"/>
      <c r="BA143" s="24">
        <v>72</v>
      </c>
      <c r="BB143" s="24">
        <v>1</v>
      </c>
      <c r="BC143" s="20" t="str">
        <f t="shared" si="33"/>
        <v>20383</v>
      </c>
      <c r="BD143" s="20" t="str">
        <f t="shared" si="34"/>
        <v>箕輪町</v>
      </c>
      <c r="BE143" s="953">
        <f>VLOOKUP(BC143&amp;"_令和4年度",データシート3!A:AB,MATCH("ea_"&amp;"太陽光（建物系）"&amp;"_年間発電",データシート3!$A$1:$AB$1,0),0)/10^3+VLOOKUP(BC143&amp;"_令和4年度",データシート3!A:AB,MATCH("ea_"&amp;"太陽光（土地系）"&amp;"_年間発電",データシート3!$A$1:$AB$1,0),0)/10^3</f>
        <v>779076.00800000003</v>
      </c>
      <c r="BF143" s="953">
        <f>VLOOKUP(BC143&amp;"_令和4年度",データシート3!A:AB,MATCH("ea_"&amp;"風力（陸上）"&amp;"_年間発電",データシート3!$A$1:$AB$1,0),0)/10^3</f>
        <v>711.85</v>
      </c>
      <c r="BG143" s="953">
        <f>VLOOKUP(BC143&amp;"_令和4年度",データシート3!A:AB,MATCH("ea_"&amp;"中小水（河川）"&amp;"_年間発電",データシート3!$A$1:$AB$1,0),0)/10^3+VLOOKUP(BC143&amp;"_令和4年度",データシート3!A:AB,MATCH("ea_"&amp;"中小水（農業用水路）"&amp;"_年間発電",データシート3!$A$1:$AB$1,0),0)/10^3</f>
        <v>24958.904706710004</v>
      </c>
      <c r="BH143" s="953">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0</v>
      </c>
      <c r="BI143" s="953">
        <f t="shared" si="35"/>
        <v>804746.76270671003</v>
      </c>
      <c r="BJ143" s="953">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193372.24555970728</v>
      </c>
      <c r="BK143" s="953">
        <f t="shared" si="30"/>
        <v>611374.51714700274</v>
      </c>
      <c r="BL143" s="953">
        <f t="shared" si="31"/>
        <v>0</v>
      </c>
      <c r="BM143" s="953">
        <f t="shared" si="32"/>
        <v>611374.51714700274</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t="str">
        <f>比較地域マスタ!AD79</f>
        <v>20388</v>
      </c>
      <c r="AY144" s="20" t="str">
        <f>IF(IFERROR(比較地域マスタ!$AE79,"")=0,"",IFERROR(比較地域マスタ!$AE79,""))</f>
        <v>宮田村</v>
      </c>
      <c r="AZ144" s="18"/>
      <c r="BA144" s="24">
        <v>73</v>
      </c>
      <c r="BB144" s="24">
        <v>1</v>
      </c>
      <c r="BC144" s="20" t="str">
        <f t="shared" si="33"/>
        <v>20388</v>
      </c>
      <c r="BD144" s="20" t="str">
        <f t="shared" si="34"/>
        <v>宮田村</v>
      </c>
      <c r="BE144" s="953">
        <f>VLOOKUP(BC144&amp;"_令和4年度",データシート3!A:AB,MATCH("ea_"&amp;"太陽光（建物系）"&amp;"_年間発電",データシート3!$A$1:$AB$1,0),0)/10^3+VLOOKUP(BC144&amp;"_令和4年度",データシート3!A:AB,MATCH("ea_"&amp;"太陽光（土地系）"&amp;"_年間発電",データシート3!$A$1:$AB$1,0),0)/10^3</f>
        <v>288133.93699999998</v>
      </c>
      <c r="BF144" s="953">
        <f>VLOOKUP(BC144&amp;"_令和4年度",データシート3!A:AB,MATCH("ea_"&amp;"風力（陸上）"&amp;"_年間発電",データシート3!$A$1:$AB$1,0),0)/10^3</f>
        <v>3293.0819999999999</v>
      </c>
      <c r="BG144" s="953">
        <f>VLOOKUP(BC144&amp;"_令和4年度",データシート3!A:AB,MATCH("ea_"&amp;"中小水（河川）"&amp;"_年間発電",データシート3!$A$1:$AB$1,0),0)/10^3+VLOOKUP(BC144&amp;"_令和4年度",データシート3!A:AB,MATCH("ea_"&amp;"中小水（農業用水路）"&amp;"_年間発電",データシート3!$A$1:$AB$1,0),0)/10^3</f>
        <v>51683.252</v>
      </c>
      <c r="BH144" s="953">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0</v>
      </c>
      <c r="BI144" s="953">
        <f t="shared" si="35"/>
        <v>343110.27099999995</v>
      </c>
      <c r="BJ144" s="953">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66834.919841715106</v>
      </c>
      <c r="BK144" s="953">
        <f t="shared" si="30"/>
        <v>276275.35115828482</v>
      </c>
      <c r="BL144" s="953">
        <f t="shared" si="31"/>
        <v>0</v>
      </c>
      <c r="BM144" s="953">
        <f t="shared" si="32"/>
        <v>276275.35115828482</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t="str">
        <f>比較地域マスタ!AD80</f>
        <v>20323</v>
      </c>
      <c r="AY145" s="20" t="str">
        <f>IF(IFERROR(比較地域マスタ!$AE80,"")=0,"",IFERROR(比較地域マスタ!$AE80,""))</f>
        <v>御代田町</v>
      </c>
      <c r="AZ145" s="18"/>
      <c r="BA145" s="24">
        <v>74</v>
      </c>
      <c r="BB145" s="24">
        <v>1</v>
      </c>
      <c r="BC145" s="20" t="str">
        <f t="shared" si="33"/>
        <v>20323</v>
      </c>
      <c r="BD145" s="20" t="str">
        <f t="shared" si="34"/>
        <v>御代田町</v>
      </c>
      <c r="BE145" s="953">
        <f>VLOOKUP(BC145&amp;"_令和4年度",データシート3!A:AB,MATCH("ea_"&amp;"太陽光（建物系）"&amp;"_年間発電",データシート3!$A$1:$AB$1,0),0)/10^3+VLOOKUP(BC145&amp;"_令和4年度",データシート3!A:AB,MATCH("ea_"&amp;"太陽光（土地系）"&amp;"_年間発電",データシート3!$A$1:$AB$1,0),0)/10^3</f>
        <v>482562.11200000008</v>
      </c>
      <c r="BF145" s="953">
        <f>VLOOKUP(BC145&amp;"_令和4年度",データシート3!A:AB,MATCH("ea_"&amp;"風力（陸上）"&amp;"_年間発電",データシート3!$A$1:$AB$1,0),0)/10^3</f>
        <v>54736.241999999998</v>
      </c>
      <c r="BG145" s="953">
        <f>VLOOKUP(BC145&amp;"_令和4年度",データシート3!A:AB,MATCH("ea_"&amp;"中小水（河川）"&amp;"_年間発電",データシート3!$A$1:$AB$1,0),0)/10^3+VLOOKUP(BC145&amp;"_令和4年度",データシート3!A:AB,MATCH("ea_"&amp;"中小水（農業用水路）"&amp;"_年間発電",データシート3!$A$1:$AB$1,0),0)/10^3</f>
        <v>4784.7785781899984</v>
      </c>
      <c r="BH145" s="953">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387.29700000000003</v>
      </c>
      <c r="BI145" s="953">
        <f t="shared" si="35"/>
        <v>542470.42957819009</v>
      </c>
      <c r="BJ145" s="953">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186289.60505969942</v>
      </c>
      <c r="BK145" s="953">
        <f t="shared" si="30"/>
        <v>356180.8245184907</v>
      </c>
      <c r="BL145" s="953">
        <f t="shared" si="31"/>
        <v>0</v>
      </c>
      <c r="BM145" s="953">
        <f t="shared" si="32"/>
        <v>356180.8245184907</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t="str">
        <f>比較地域マスタ!AD81</f>
        <v>20414</v>
      </c>
      <c r="AY146" s="20" t="str">
        <f>IF(IFERROR(比較地域マスタ!$AE81,"")=0,"",IFERROR(比較地域マスタ!$AE81,""))</f>
        <v>泰阜村</v>
      </c>
      <c r="AZ146" s="18"/>
      <c r="BA146" s="24">
        <v>75</v>
      </c>
      <c r="BB146" s="24">
        <v>1</v>
      </c>
      <c r="BC146" s="20" t="str">
        <f t="shared" si="33"/>
        <v>20414</v>
      </c>
      <c r="BD146" s="20" t="str">
        <f t="shared" si="34"/>
        <v>泰阜村</v>
      </c>
      <c r="BE146" s="953">
        <f>VLOOKUP(BC146&amp;"_令和4年度",データシート3!A:AB,MATCH("ea_"&amp;"太陽光（建物系）"&amp;"_年間発電",データシート3!$A$1:$AB$1,0),0)/10^3+VLOOKUP(BC146&amp;"_令和4年度",データシート3!A:AB,MATCH("ea_"&amp;"太陽光（土地系）"&amp;"_年間発電",データシート3!$A$1:$AB$1,0),0)/10^3</f>
        <v>75407.837</v>
      </c>
      <c r="BF146" s="953">
        <f>VLOOKUP(BC146&amp;"_令和4年度",データシート3!A:AB,MATCH("ea_"&amp;"風力（陸上）"&amp;"_年間発電",データシート3!$A$1:$AB$1,0),0)/10^3</f>
        <v>168.94200000000001</v>
      </c>
      <c r="BG146" s="953">
        <f>VLOOKUP(BC146&amp;"_令和4年度",データシート3!A:AB,MATCH("ea_"&amp;"中小水（河川）"&amp;"_年間発電",データシート3!$A$1:$AB$1,0),0)/10^3+VLOOKUP(BC146&amp;"_令和4年度",データシート3!A:AB,MATCH("ea_"&amp;"中小水（農業用水路）"&amp;"_年間発電",データシート3!$A$1:$AB$1,0),0)/10^3</f>
        <v>1302.8279999999997</v>
      </c>
      <c r="BH146" s="953">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0</v>
      </c>
      <c r="BI146" s="953">
        <f t="shared" si="35"/>
        <v>76879.606999999989</v>
      </c>
      <c r="BJ146" s="953">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7192.8258370197464</v>
      </c>
      <c r="BK146" s="953">
        <f t="shared" si="30"/>
        <v>69686.781162980245</v>
      </c>
      <c r="BL146" s="953">
        <f t="shared" si="31"/>
        <v>0</v>
      </c>
      <c r="BM146" s="953">
        <f t="shared" si="32"/>
        <v>69686.781162980245</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t="str">
        <f>比較地域マスタ!AD82</f>
        <v>20450</v>
      </c>
      <c r="AY147" s="20" t="str">
        <f>IF(IFERROR(比較地域マスタ!$AE82,"")=0,"",IFERROR(比較地域マスタ!$AE82,""))</f>
        <v>山形村</v>
      </c>
      <c r="AZ147" s="18"/>
      <c r="BA147" s="24">
        <v>76</v>
      </c>
      <c r="BB147" s="24">
        <v>1</v>
      </c>
      <c r="BC147" s="20" t="str">
        <f t="shared" si="33"/>
        <v>20450</v>
      </c>
      <c r="BD147" s="20" t="str">
        <f t="shared" si="34"/>
        <v>山形村</v>
      </c>
      <c r="BE147" s="953">
        <f>VLOOKUP(BC147&amp;"_令和4年度",データシート3!A:AB,MATCH("ea_"&amp;"太陽光（建物系）"&amp;"_年間発電",データシート3!$A$1:$AB$1,0),0)/10^3+VLOOKUP(BC147&amp;"_令和4年度",データシート3!A:AB,MATCH("ea_"&amp;"太陽光（土地系）"&amp;"_年間発電",データシート3!$A$1:$AB$1,0),0)/10^3</f>
        <v>421162.772</v>
      </c>
      <c r="BF147" s="953">
        <f>VLOOKUP(BC147&amp;"_令和4年度",データシート3!A:AB,MATCH("ea_"&amp;"風力（陸上）"&amp;"_年間発電",データシート3!$A$1:$AB$1,0),0)/10^3</f>
        <v>2272.2860000000005</v>
      </c>
      <c r="BG147" s="953">
        <f>VLOOKUP(BC147&amp;"_令和4年度",データシート3!A:AB,MATCH("ea_"&amp;"中小水（河川）"&amp;"_年間発電",データシート3!$A$1:$AB$1,0),0)/10^3+VLOOKUP(BC147&amp;"_令和4年度",データシート3!A:AB,MATCH("ea_"&amp;"中小水（農業用水路）"&amp;"_年間発電",データシート3!$A$1:$AB$1,0),0)/10^3</f>
        <v>7107.0910000000013</v>
      </c>
      <c r="BH147" s="953">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0</v>
      </c>
      <c r="BI147" s="953">
        <f t="shared" si="35"/>
        <v>430542.14900000003</v>
      </c>
      <c r="BJ147" s="953">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39362.744552983844</v>
      </c>
      <c r="BK147" s="953">
        <f t="shared" si="30"/>
        <v>391179.40444701619</v>
      </c>
      <c r="BL147" s="953">
        <f t="shared" si="31"/>
        <v>0</v>
      </c>
      <c r="BM147" s="953">
        <f t="shared" si="32"/>
        <v>391179.40444701619</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t="str">
        <f>比較地域マスタ!AD83</f>
        <v>20561</v>
      </c>
      <c r="AY148" s="20" t="str">
        <f>IF(IFERROR(比較地域マスタ!$AE83,"")=0,"",IFERROR(比較地域マスタ!$AE83,""))</f>
        <v>山ノ内町</v>
      </c>
      <c r="AZ148" s="18"/>
      <c r="BA148" s="24">
        <v>77</v>
      </c>
      <c r="BB148" s="24">
        <v>1</v>
      </c>
      <c r="BC148" s="20" t="str">
        <f t="shared" si="33"/>
        <v>20561</v>
      </c>
      <c r="BD148" s="20" t="str">
        <f t="shared" si="34"/>
        <v>山ノ内町</v>
      </c>
      <c r="BE148" s="953">
        <f>VLOOKUP(BC148&amp;"_令和4年度",データシート3!A:AB,MATCH("ea_"&amp;"太陽光（建物系）"&amp;"_年間発電",データシート3!$A$1:$AB$1,0),0)/10^3+VLOOKUP(BC148&amp;"_令和4年度",データシート3!A:AB,MATCH("ea_"&amp;"太陽光（土地系）"&amp;"_年間発電",データシート3!$A$1:$AB$1,0),0)/10^3</f>
        <v>457802.337</v>
      </c>
      <c r="BF148" s="953">
        <f>VLOOKUP(BC148&amp;"_令和4年度",データシート3!A:AB,MATCH("ea_"&amp;"風力（陸上）"&amp;"_年間発電",データシート3!$A$1:$AB$1,0),0)/10^3</f>
        <v>4550.6809999999996</v>
      </c>
      <c r="BG148" s="953">
        <f>VLOOKUP(BC148&amp;"_令和4年度",データシート3!A:AB,MATCH("ea_"&amp;"中小水（河川）"&amp;"_年間発電",データシート3!$A$1:$AB$1,0),0)/10^3+VLOOKUP(BC148&amp;"_令和4年度",データシート3!A:AB,MATCH("ea_"&amp;"中小水（農業用水路）"&amp;"_年間発電",データシート3!$A$1:$AB$1,0),0)/10^3</f>
        <v>115530.769</v>
      </c>
      <c r="BH148" s="953">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1211118.8870000001</v>
      </c>
      <c r="BI148" s="953">
        <f t="shared" si="35"/>
        <v>1789002.6740000001</v>
      </c>
      <c r="BJ148" s="953">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53949.107271620829</v>
      </c>
      <c r="BK148" s="953">
        <f t="shared" si="30"/>
        <v>1735053.5667283793</v>
      </c>
      <c r="BL148" s="953">
        <f t="shared" si="31"/>
        <v>0</v>
      </c>
      <c r="BM148" s="953">
        <f t="shared" si="32"/>
        <v>1735053.5667283793</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下條村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20411</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v>
      </c>
      <c r="H7" s="786">
        <f t="shared" si="2"/>
        <v>1</v>
      </c>
      <c r="I7" s="786">
        <f t="shared" si="2"/>
        <v>1</v>
      </c>
      <c r="J7" s="786">
        <f t="shared" si="2"/>
        <v>1</v>
      </c>
      <c r="K7" s="787">
        <f t="shared" si="2"/>
        <v>1</v>
      </c>
      <c r="L7" s="787">
        <f t="shared" si="2"/>
        <v>1</v>
      </c>
      <c r="M7" s="787">
        <f t="shared" si="2"/>
        <v>1</v>
      </c>
      <c r="N7" s="787">
        <f t="shared" si="2"/>
        <v>1</v>
      </c>
      <c r="O7" s="787">
        <f>SUM(O8:O13)</f>
        <v>1</v>
      </c>
      <c r="P7" s="787">
        <f t="shared" si="2"/>
        <v>1</v>
      </c>
      <c r="Q7" s="788">
        <f>SUM(Q8:Q13)</f>
        <v>1</v>
      </c>
      <c r="R7" s="1028">
        <f t="shared" si="2"/>
        <v>4.2969999999999997</v>
      </c>
      <c r="S7" s="1029">
        <f t="shared" si="2"/>
        <v>4.1639999999999997</v>
      </c>
      <c r="T7" s="1029">
        <f t="shared" si="2"/>
        <v>5.0789999999999997</v>
      </c>
      <c r="U7" s="1029">
        <f t="shared" si="2"/>
        <v>4.7709999999999999</v>
      </c>
      <c r="V7" s="1029">
        <f t="shared" si="2"/>
        <v>4.4320000000000004</v>
      </c>
      <c r="W7" s="1029">
        <f t="shared" si="2"/>
        <v>4.3179999999999996</v>
      </c>
      <c r="X7" s="1029">
        <f t="shared" si="2"/>
        <v>4.335</v>
      </c>
      <c r="Y7" s="1029">
        <f t="shared" si="2"/>
        <v>4.4850000000000003</v>
      </c>
      <c r="Z7" s="1029">
        <f>SUM(Z8:Z13)</f>
        <v>4.42</v>
      </c>
      <c r="AA7" s="1029">
        <f>SUM(AA8:AA13)</f>
        <v>3.895</v>
      </c>
      <c r="AB7" s="1030">
        <f t="shared" si="2"/>
        <v>3.218</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v>
      </c>
      <c r="H10" s="803">
        <f>VLOOKUP($D$3&amp;"_"&amp;H$3,データシート1!$A:$BT,MATCH($G$2&amp;"_"&amp;$C10,データシート1!$A$1:$BT$1,0),0)</f>
        <v>1</v>
      </c>
      <c r="I10" s="803">
        <f>VLOOKUP($D$3&amp;"_"&amp;I$3,データシート1!$A:$BT,MATCH($G$2&amp;"_"&amp;$C10,データシート1!$A$1:$BT$1,0),0)</f>
        <v>1</v>
      </c>
      <c r="J10" s="803">
        <f>VLOOKUP($D$3&amp;"_"&amp;J$3,データシート1!$A:$BT,MATCH($G$2&amp;"_"&amp;$C10,データシート1!$A$1:$BT$1,0),0)</f>
        <v>1</v>
      </c>
      <c r="K10" s="804">
        <f>VLOOKUP($D$3&amp;"_"&amp;K$3,データシート1!$A:$BT,MATCH($G$2&amp;"_"&amp;$C10,データシート1!$A$1:$BT$1,0),0)</f>
        <v>1</v>
      </c>
      <c r="L10" s="804">
        <f>VLOOKUP($D$3&amp;"_"&amp;L$3,データシート1!$A:$BT,MATCH($G$2&amp;"_"&amp;$C10,データシート1!$A$1:$BT$1,0),0)</f>
        <v>1</v>
      </c>
      <c r="M10" s="804">
        <f>VLOOKUP($D$3&amp;"_"&amp;M$3,データシート1!$A:$BT,MATCH($G$2&amp;"_"&amp;$C10,データシート1!$A$1:$BT$1,0),0)</f>
        <v>1</v>
      </c>
      <c r="N10" s="804">
        <f>VLOOKUP($D$3&amp;"_"&amp;N$3,データシート1!$A:$BT,MATCH($G$2&amp;"_"&amp;$C10,データシート1!$A$1:$BT$1,0),0)</f>
        <v>1</v>
      </c>
      <c r="O10" s="804">
        <f>VLOOKUP($D$3&amp;"_"&amp;O$3,データシート1!$A:$BT,MATCH($G$2&amp;"_"&amp;$C10,データシート1!$A$1:$BT$1,0),0)</f>
        <v>1</v>
      </c>
      <c r="P10" s="804">
        <f>VLOOKUP($D$3&amp;"_"&amp;P$3,データシート1!$A:$BT,MATCH($G$2&amp;"_"&amp;$C10,データシート1!$A$1:$BT$1,0),0)</f>
        <v>1</v>
      </c>
      <c r="Q10" s="805">
        <f>VLOOKUP($D$3&amp;"_"&amp;Q$3,データシート1!$A:$BT,MATCH($G$2&amp;"_"&amp;$C10,データシート1!$A$1:$BT$1,0),0)</f>
        <v>1</v>
      </c>
      <c r="R10" s="1034">
        <f>VLOOKUP($D$3&amp;"_"&amp;R$3,データシート1!$A:$BT,MATCH($R$2&amp;"_"&amp;$C10,データシート1!$A$1:$BT$1,0),0)</f>
        <v>4.2969999999999997</v>
      </c>
      <c r="S10" s="1035">
        <f>VLOOKUP($D$3&amp;"_"&amp;S$3,データシート1!$A:$BT,MATCH($R$2&amp;"_"&amp;$C10,データシート1!$A$1:$BT$1,0),0)</f>
        <v>4.1639999999999997</v>
      </c>
      <c r="T10" s="1035">
        <f>VLOOKUP($D$3&amp;"_"&amp;T$3,データシート1!$A:$BT,MATCH($R$2&amp;"_"&amp;$C10,データシート1!$A$1:$BT$1,0),0)</f>
        <v>5.0789999999999997</v>
      </c>
      <c r="U10" s="1035">
        <f>VLOOKUP($D$3&amp;"_"&amp;U$3,データシート1!$A:$BT,MATCH($R$2&amp;"_"&amp;$C10,データシート1!$A$1:$BT$1,0),0)</f>
        <v>4.7709999999999999</v>
      </c>
      <c r="V10" s="1035">
        <f>VLOOKUP($D$3&amp;"_"&amp;V$3,データシート1!$A:$BT,MATCH($R$2&amp;"_"&amp;$C10,データシート1!$A$1:$BT$1,0),0)</f>
        <v>4.4320000000000004</v>
      </c>
      <c r="W10" s="1035">
        <f>VLOOKUP($D$3&amp;"_"&amp;W$3,データシート1!$A:$BT,MATCH($R$2&amp;"_"&amp;$C10,データシート1!$A$1:$BT$1,0),0)</f>
        <v>4.3179999999999996</v>
      </c>
      <c r="X10" s="1035">
        <f>VLOOKUP($D$3&amp;"_"&amp;X$3,データシート1!$A:$BT,MATCH($R$2&amp;"_"&amp;$C10,データシート1!$A$1:$BT$1,0),0)</f>
        <v>4.335</v>
      </c>
      <c r="Y10" s="1035">
        <f>VLOOKUP($D$3&amp;"_"&amp;Y$3,データシート1!$A:$BT,MATCH($R$2&amp;"_"&amp;$C10,データシート1!$A$1:$BT$1,0),0)</f>
        <v>4.4850000000000003</v>
      </c>
      <c r="Z10" s="1035">
        <f>VLOOKUP($D$3&amp;"_"&amp;Z$3,データシート1!$A:$BT,MATCH($R$2&amp;"_"&amp;$C10,データシート1!$A$1:$BT$1,0),0)</f>
        <v>4.42</v>
      </c>
      <c r="AA10" s="1035">
        <f>VLOOKUP($D$3&amp;"_"&amp;AA$3,データシート1!$A:$BT,MATCH($R$2&amp;"_"&amp;$C10,データシート1!$A$1:$BT$1,0),0)</f>
        <v>3.895</v>
      </c>
      <c r="AB10" s="1036">
        <f>VLOOKUP($D$3&amp;"_"&amp;AB$3,データシート1!$A:$BT,MATCH($R$2&amp;"_"&amp;$C10,データシート1!$A$1:$BT$1,0),0)</f>
        <v>3.218</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v>
      </c>
      <c r="H26" s="829">
        <f>VLOOKUP($D$3&amp;"_"&amp;H$3,データシート2!$A:$SI,MATCH($G$2&amp;"_"&amp;$B26,データシート2!$A$1:$SI$1,0),0)</f>
        <v>1</v>
      </c>
      <c r="I26" s="829">
        <f>VLOOKUP($D$3&amp;"_"&amp;I$3,データシート2!$A:$SI,MATCH($G$2&amp;"_"&amp;$B26,データシート2!$A$1:$SI$1,0),0)</f>
        <v>1</v>
      </c>
      <c r="J26" s="829">
        <f>VLOOKUP($D$3&amp;"_"&amp;J$3,データシート2!$A:$SI,MATCH($G$2&amp;"_"&amp;$B26,データシート2!$A$1:$SI$1,0),0)</f>
        <v>1</v>
      </c>
      <c r="K26" s="830">
        <f>VLOOKUP($D$3&amp;"_"&amp;K$3,データシート2!$A:$SI,MATCH($G$2&amp;"_"&amp;$B26,データシート2!$A$1:$SI$1,0),0)</f>
        <v>1</v>
      </c>
      <c r="L26" s="830">
        <f>VLOOKUP($D$3&amp;"_"&amp;L$3,データシート2!$A:$SI,MATCH($G$2&amp;"_"&amp;$B26,データシート2!$A$1:$SI$1,0),0)</f>
        <v>1</v>
      </c>
      <c r="M26" s="830">
        <f>VLOOKUP($D$3&amp;"_"&amp;M$3,データシート2!$A:$SI,MATCH($G$2&amp;"_"&amp;$B26,データシート2!$A$1:$SI$1,0),0)</f>
        <v>1</v>
      </c>
      <c r="N26" s="830">
        <f>VLOOKUP($D$3&amp;"_"&amp;N$3,データシート2!$A:$SI,MATCH($G$2&amp;"_"&amp;$B26,データシート2!$A$1:$SI$1,0),0)</f>
        <v>1</v>
      </c>
      <c r="O26" s="830">
        <f>VLOOKUP($D$3&amp;"_"&amp;O$3,データシート2!$A:$SI,MATCH($G$2&amp;"_"&amp;$B26,データシート2!$A$1:$SI$1,0),0)</f>
        <v>1</v>
      </c>
      <c r="P26" s="830">
        <f>VLOOKUP($D$3&amp;"_"&amp;P$3,データシート2!$A:$SI,MATCH($G$2&amp;"_"&amp;$B26,データシート2!$A$1:$SI$1,0),0)</f>
        <v>1</v>
      </c>
      <c r="Q26" s="831">
        <f>VLOOKUP($D$3&amp;"_"&amp;Q$3,データシート2!$A:$SI,MATCH($G$2&amp;"_"&amp;$B26,データシート2!$A$1:$SI$1,0),0)</f>
        <v>1</v>
      </c>
      <c r="R26" s="1043">
        <f>VLOOKUP($D$3&amp;"_"&amp;R$3,データシート2!$A:$SI,MATCH($R$2&amp;"_"&amp;$B26,データシート2!$A$1:$SI$1,0),0)</f>
        <v>4.2969999999999997</v>
      </c>
      <c r="S26" s="1044">
        <f>VLOOKUP($D$3&amp;"_"&amp;S$3,データシート2!$A:$SI,MATCH($R$2&amp;"_"&amp;$B26,データシート2!$A$1:$SI$1,0),0)</f>
        <v>4.1639999999999997</v>
      </c>
      <c r="T26" s="1044">
        <f>VLOOKUP($D$3&amp;"_"&amp;T$3,データシート2!$A:$SI,MATCH($R$2&amp;"_"&amp;$B26,データシート2!$A$1:$SI$1,0),0)</f>
        <v>5.0789999999999997</v>
      </c>
      <c r="U26" s="1044">
        <f>VLOOKUP($D$3&amp;"_"&amp;U$3,データシート2!$A:$SI,MATCH($R$2&amp;"_"&amp;$B26,データシート2!$A$1:$SI$1,0),0)</f>
        <v>4.7709999999999999</v>
      </c>
      <c r="V26" s="1044">
        <f>VLOOKUP($D$3&amp;"_"&amp;V$3,データシート2!$A:$SI,MATCH($R$2&amp;"_"&amp;$B26,データシート2!$A$1:$SI$1,0),0)</f>
        <v>4.4320000000000004</v>
      </c>
      <c r="W26" s="1044">
        <f>VLOOKUP($D$3&amp;"_"&amp;W$3,データシート2!$A:$SI,MATCH($R$2&amp;"_"&amp;$B26,データシート2!$A$1:$SI$1,0),0)</f>
        <v>4.3179999999999996</v>
      </c>
      <c r="X26" s="1044">
        <f>VLOOKUP($D$3&amp;"_"&amp;X$3,データシート2!$A:$SI,MATCH($R$2&amp;"_"&amp;$B26,データシート2!$A$1:$SI$1,0),0)</f>
        <v>4.335</v>
      </c>
      <c r="Y26" s="1044">
        <f>VLOOKUP($D$3&amp;"_"&amp;Y$3,データシート2!$A:$SI,MATCH($R$2&amp;"_"&amp;$B26,データシート2!$A$1:$SI$1,0),0)</f>
        <v>4.4850000000000003</v>
      </c>
      <c r="Z26" s="1044">
        <f>VLOOKUP($D$3&amp;"_"&amp;Z$3,データシート2!$A:$SI,MATCH($R$2&amp;"_"&amp;$B26,データシート2!$A$1:$SI$1,0),0)</f>
        <v>4.42</v>
      </c>
      <c r="AA26" s="1044">
        <f>VLOOKUP($D$3&amp;"_"&amp;AA$3,データシート2!$A:$SI,MATCH($R$2&amp;"_"&amp;$B26,データシート2!$A$1:$SI$1,0),0)</f>
        <v>3.895</v>
      </c>
      <c r="AB26" s="1045">
        <f>VLOOKUP($D$3&amp;"_"&amp;AB$3,データシート2!$A:$SI,MATCH($R$2&amp;"_"&amp;$B26,データシート2!$A$1:$SI$1,0),0)</f>
        <v>3.218</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1</v>
      </c>
      <c r="H48" s="866">
        <f>VLOOKUP($D$3&amp;"_"&amp;H$3,データシート2!$A:$SI,MATCH($G$2&amp;"_"&amp;$C48,データシート2!$A$1:$SI$1,0),0)</f>
        <v>1</v>
      </c>
      <c r="I48" s="866">
        <f>VLOOKUP($D$3&amp;"_"&amp;I$3,データシート2!$A:$SI,MATCH($G$2&amp;"_"&amp;$C48,データシート2!$A$1:$SI$1,0),0)</f>
        <v>1</v>
      </c>
      <c r="J48" s="866">
        <f>VLOOKUP($D$3&amp;"_"&amp;J$3,データシート2!$A:$SI,MATCH($G$2&amp;"_"&amp;$C48,データシート2!$A$1:$SI$1,0),0)</f>
        <v>1</v>
      </c>
      <c r="K48" s="867">
        <f>VLOOKUP($D$3&amp;"_"&amp;K$3,データシート2!$A:$SI,MATCH($G$2&amp;"_"&amp;$C48,データシート2!$A$1:$SI$1,0),0)</f>
        <v>1</v>
      </c>
      <c r="L48" s="867">
        <f>VLOOKUP($D$3&amp;"_"&amp;L$3,データシート2!$A:$SI,MATCH($G$2&amp;"_"&amp;$C48,データシート2!$A$1:$SI$1,0),0)</f>
        <v>1</v>
      </c>
      <c r="M48" s="867">
        <f>VLOOKUP($D$3&amp;"_"&amp;M$3,データシート2!$A:$SI,MATCH($G$2&amp;"_"&amp;$C48,データシート2!$A$1:$SI$1,0),0)</f>
        <v>1</v>
      </c>
      <c r="N48" s="867">
        <f>VLOOKUP($D$3&amp;"_"&amp;N$3,データシート2!$A:$SI,MATCH($G$2&amp;"_"&amp;$C48,データシート2!$A$1:$SI$1,0),0)</f>
        <v>1</v>
      </c>
      <c r="O48" s="867">
        <f>VLOOKUP($D$3&amp;"_"&amp;O$3,データシート2!$A:$SI,MATCH($G$2&amp;"_"&amp;$C48,データシート2!$A$1:$SI$1,0),0)</f>
        <v>1</v>
      </c>
      <c r="P48" s="867">
        <f>VLOOKUP($D$3&amp;"_"&amp;P$3,データシート2!$A:$SI,MATCH($G$2&amp;"_"&amp;$C48,データシート2!$A$1:$SI$1,0),0)</f>
        <v>1</v>
      </c>
      <c r="Q48" s="868">
        <f>VLOOKUP($D$3&amp;"_"&amp;Q$3,データシート2!$A:$SI,MATCH($G$2&amp;"_"&amp;$C48,データシート2!$A$1:$SI$1,0),0)</f>
        <v>1</v>
      </c>
      <c r="R48" s="1056">
        <f>VLOOKUP($D$3&amp;"_"&amp;R$3,データシート2!$A:$SI,MATCH($R$2&amp;"_"&amp;$C48,データシート2!$A$1:$SI$1,0),0)</f>
        <v>4.2969999999999997</v>
      </c>
      <c r="S48" s="1057">
        <f>VLOOKUP($D$3&amp;"_"&amp;S$3,データシート2!$A:$SI,MATCH($R$2&amp;"_"&amp;$C48,データシート2!$A$1:$SI$1,0),0)</f>
        <v>4.1639999999999997</v>
      </c>
      <c r="T48" s="1057">
        <f>VLOOKUP($D$3&amp;"_"&amp;T$3,データシート2!$A:$SI,MATCH($R$2&amp;"_"&amp;$C48,データシート2!$A$1:$SI$1,0),0)</f>
        <v>5.0789999999999997</v>
      </c>
      <c r="U48" s="1057">
        <f>VLOOKUP($D$3&amp;"_"&amp;U$3,データシート2!$A:$SI,MATCH($R$2&amp;"_"&amp;$C48,データシート2!$A$1:$SI$1,0),0)</f>
        <v>4.7709999999999999</v>
      </c>
      <c r="V48" s="1057">
        <f>VLOOKUP($D$3&amp;"_"&amp;V$3,データシート2!$A:$SI,MATCH($R$2&amp;"_"&amp;$C48,データシート2!$A$1:$SI$1,0),0)</f>
        <v>4.4320000000000004</v>
      </c>
      <c r="W48" s="1057">
        <f>VLOOKUP($D$3&amp;"_"&amp;W$3,データシート2!$A:$SI,MATCH($R$2&amp;"_"&amp;$C48,データシート2!$A$1:$SI$1,0),0)</f>
        <v>4.3179999999999996</v>
      </c>
      <c r="X48" s="1057">
        <f>VLOOKUP($D$3&amp;"_"&amp;X$3,データシート2!$A:$SI,MATCH($R$2&amp;"_"&amp;$C48,データシート2!$A$1:$SI$1,0),0)</f>
        <v>4.335</v>
      </c>
      <c r="Y48" s="1057">
        <f>VLOOKUP($D$3&amp;"_"&amp;Y$3,データシート2!$A:$SI,MATCH($R$2&amp;"_"&amp;$C48,データシート2!$A$1:$SI$1,0),0)</f>
        <v>4.4850000000000003</v>
      </c>
      <c r="Z48" s="1057">
        <f>VLOOKUP($D$3&amp;"_"&amp;Z$3,データシート2!$A:$SI,MATCH($R$2&amp;"_"&amp;$C48,データシート2!$A$1:$SI$1,0),0)</f>
        <v>4.42</v>
      </c>
      <c r="AA48" s="1057">
        <f>VLOOKUP($D$3&amp;"_"&amp;AA$3,データシート2!$A:$SI,MATCH($R$2&amp;"_"&amp;$C48,データシート2!$A$1:$SI$1,0),0)</f>
        <v>3.895</v>
      </c>
      <c r="AB48" s="1058">
        <f>VLOOKUP($D$3&amp;"_"&amp;AB$3,データシート2!$A:$SI,MATCH($R$2&amp;"_"&amp;$C48,データシート2!$A$1:$SI$1,0),0)</f>
        <v>3.218</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2024-03-14T13:34:28Z</dcterms:created>
  <dcterms:modified xsi:type="dcterms:W3CDTF">2024-03-14T13:34:28Z</dcterms:modified>
  <cp:category/>
  <cp:contentStatus/>
</cp:coreProperties>
</file>