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F2213267-323C-4A10-A1AD-AB05686D5FF3}"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<sst xmlns="http://schemas.openxmlformats.org/spreadsheetml/2006/main" count="24556" uniqueCount="2588">
  <si>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</si>
  <si>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</si>
  <si>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</si>
  <si>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</si>
  <si>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</si>
  <si>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</si>
  <si>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</si>
  <si>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</si>
  <si>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</si>
  <si>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</si>
  <si>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</si>
  <si>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</si>
  <si>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</si>
  <si>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</si>
  <si>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</si>
  <si>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</si>
  <si>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</si>
  <si>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</si>
  <si>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</si>
  <si>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</si>
  <si>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</si>
  <si>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</si>
  <si>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</si>
  <si>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</si>
  <si>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</si>
  <si>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</si>
  <si>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</si>
  <si>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</si>
  <si>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</si>
  <si>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</si>
  <si>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</si>
  <si>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</si>
  <si>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</si>
  <si>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</si>
  <si>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</si>
  <si>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</si>
  <si>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</si>
  <si>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</si>
  <si>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</si>
  <si>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</si>
  <si>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</si>
  <si>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</si>
  <si>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</si>
  <si>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</si>
  <si>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</si>
  <si>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</si>
  <si>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</si>
  <si>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</si>
  <si>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</si>
  <si>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</si>
  <si>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</si>
  <si>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</si>
  <si>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</si>
  <si>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</si>
  <si>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</si>
  <si>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</si>
  <si>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</si>
  <si>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</si>
  <si>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</si>
  <si>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</si>
  <si>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</si>
  <si>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</si>
  <si>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</si>
  <si>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</si>
  <si>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</si>
  <si>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</si>
  <si>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</si>
  <si>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</si>
  <si>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</si>
  <si>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</si>
  <si>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</si>
  <si>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</si>
  <si>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</si>
  <si>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</si>
  <si>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</si>
  <si>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</si>
  <si>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</si>
  <si>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</si>
  <si>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</si>
  <si>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</si>
  <si>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</si>
  <si>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</si>
  <si>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</si>
  <si>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</si>
  <si>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</si>
  <si>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</si>
  <si>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</si>
  <si>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</si>
  <si>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</si>
  <si>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</si>
  <si>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</si>
  <si>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</si>
  <si>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</si>
  <si>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</si>
  <si>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</si>
  <si>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</si>
  <si>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</si>
  <si>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</si>
  <si>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</si>
  <si>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</si>
  <si>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</si>
  <si>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</si>
  <si>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</si>
  <si>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</si>
  <si>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</si>
  <si>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</si>
  <si>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</si>
  <si>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</si>
  <si>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</si>
  <si>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</si>
  <si>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</si>
  <si>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</si>
  <si>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</si>
  <si>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</si>
  <si>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</si>
  <si>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</si>
  <si>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</si>
  <si>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</si>
  <si>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</si>
  <si>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</si>
  <si>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</si>
  <si>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</si>
  <si>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</si>
  <si>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</si>
  <si>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</si>
  <si>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</si>
  <si>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</si>
  <si>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</si>
  <si>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</si>
  <si>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</si>
  <si>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</si>
  <si>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</si>
  <si>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</si>
  <si>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</si>
  <si>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</si>
  <si>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</si>
  <si>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</si>
  <si>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</si>
  <si>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</si>
  <si>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</si>
  <si>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</si>
  <si>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</si>
  <si>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</si>
  <si>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</si>
  <si>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</si>
  <si>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</si>
  <si>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</si>
  <si>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</si>
  <si>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</si>
  <si>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</si>
  <si>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</si>
  <si>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</si>
  <si>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</si>
  <si>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</si>
  <si>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</si>
  <si>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</si>
  <si>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</si>
  <si>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</si>
  <si>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</si>
  <si>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</si>
  <si>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</si>
  <si>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</si>
  <si>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</si>
  <si>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</si>
  <si>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</si>
  <si>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</si>
  <si>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</si>
  <si>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</si>
  <si>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</si>
  <si>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</si>
  <si>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</si>
  <si>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</si>
  <si>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</si>
  <si>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</si>
  <si>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</si>
  <si>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</si>
  <si>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</si>
  <si>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</si>
  <si>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</si>
  <si>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</si>
  <si>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</si>
  <si>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</si>
  <si>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</si>
  <si>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</si>
  <si>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</si>
  <si>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</si>
  <si>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</si>
  <si>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</si>
  <si>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</si>
  <si>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</si>
  <si>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</si>
  <si>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</si>
  <si>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</si>
  <si>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</si>
  <si>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</si>
  <si>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</si>
  <si>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</si>
  <si>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</si>
  <si>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</si>
  <si>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</si>
  <si>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</si>
  <si>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</si>
  <si>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</si>
  <si>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</si>
  <si>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</si>
  <si>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</si>
  <si>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</si>
  <si>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</si>
  <si>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</si>
  <si>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</si>
  <si>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</si>
  <si>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</si>
  <si>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</si>
  <si>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</si>
  <si>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</si>
  <si>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</si>
  <si>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</si>
  <si>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</si>
  <si>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</si>
  <si>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</si>
  <si>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</si>
  <si>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</si>
  <si>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</si>
  <si>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</si>
  <si>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</si>
  <si>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</si>
  <si>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</si>
  <si>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</si>
  <si>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</si>
  <si>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</si>
  <si>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</si>
  <si>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</si>
  <si>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</si>
  <si>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</si>
  <si>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</si>
  <si>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</si>
  <si>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</si>
  <si>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</si>
  <si>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</si>
  <si>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</si>
  <si>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</si>
  <si>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</si>
  <si>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</si>
  <si>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</si>
  <si>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</si>
  <si>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</si>
  <si>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</si>
  <si>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</si>
  <si>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</si>
  <si>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</si>
  <si>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</si>
  <si>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</si>
  <si>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</si>
  <si>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</si>
  <si>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</si>
  <si>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</si>
  <si>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</si>
  <si>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</si>
  <si>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</si>
  <si>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</si>
  <si>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</si>
  <si>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</si>
  <si>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</si>
  <si>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</si>
  <si>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</si>
  <si>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</si>
  <si>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</si>
  <si>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</si>
  <si>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</si>
  <si>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</si>
  <si>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</si>
  <si>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</si>
  <si>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</si>
  <si>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</si>
  <si>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</si>
  <si>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</si>
  <si>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</si>
  <si>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</si>
  <si>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</si>
  <si>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</si>
  <si>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</si>
  <si>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</si>
  <si>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</si>
  <si>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</si>
  <si>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</si>
  <si>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</si>
  <si>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</si>
  <si>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</si>
  <si>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</si>
  <si>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</si>
  <si>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</si>
  <si>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</si>
  <si>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</si>
  <si>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</si>
  <si>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</si>
  <si>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</si>
  <si>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</si>
  <si>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</si>
  <si>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</si>
  <si>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</si>
  <si>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</si>
  <si>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</si>
  <si>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</si>
  <si>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</si>
  <si>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</si>
  <si>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</si>
  <si>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</si>
  <si>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</si>
  <si>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</si>
  <si>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</si>
  <si>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</si>
  <si>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</si>
  <si>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</si>
  <si>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</si>
  <si>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</si>
  <si>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</si>
  <si>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</si>
  <si>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</si>
  <si>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</si>
  <si>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</si>
  <si>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</si>
  <si>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</si>
  <si>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</si>
  <si>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</si>
  <si>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</si>
  <si>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</si>
  <si>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</si>
  <si>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</si>
  <si>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</si>
  <si>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</si>
  <si>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</si>
  <si>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</si>
  <si>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</si>
  <si>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</si>
  <si>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</si>
  <si>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</si>
  <si>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</si>
  <si>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</si>
  <si>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</si>
  <si>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</si>
  <si>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</si>
  <si>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</si>
  <si>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</si>
  <si>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</si>
  <si>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</si>
  <si>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</si>
  <si>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</si>
  <si>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</si>
  <si>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</si>
  <si>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</si>
  <si>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</si>
  <si>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</si>
  <si>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</si>
  <si>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</si>
  <si>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</si>
  <si>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</si>
  <si>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</si>
  <si>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</si>
  <si>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</si>
  <si>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</si>
  <si>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</si>
  <si>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</si>
  <si>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</si>
  <si>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</si>
  <si>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</si>
  <si>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</si>
  <si>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</si>
  <si>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</si>
  <si>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</si>
  <si>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</si>
  <si>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</si>
  <si>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</si>
  <si>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</si>
  <si>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</si>
  <si>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</si>
  <si>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</si>
  <si>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</si>
  <si>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</si>
  <si>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</si>
  <si>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</si>
  <si>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</si>
  <si>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</si>
  <si>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</si>
  <si>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</si>
  <si>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</si>
  <si>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</si>
  <si>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</si>
  <si>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</si>
  <si>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</si>
  <si>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</si>
  <si>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</si>
  <si>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</si>
  <si>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</si>
  <si>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</si>
  <si>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</si>
  <si>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</si>
  <si>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</si>
  <si>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</si>
  <si>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</si>
  <si>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</si>
  <si>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</si>
  <si>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</si>
  <si>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</si>
  <si>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</si>
  <si>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</si>
  <si>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</si>
  <si>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</si>
  <si>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</si>
  <si>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</si>
  <si>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</si>
  <si>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</si>
  <si>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</si>
  <si>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</si>
  <si>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</si>
  <si>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</si>
  <si>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</si>
  <si>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</si>
  <si>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</si>
  <si>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</si>
  <si>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</si>
  <si>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</si>
  <si>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</si>
  <si>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</si>
  <si>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</si>
  <si>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</si>
  <si>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</si>
  <si>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</si>
  <si>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</si>
  <si>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</si>
  <si>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</si>
  <si>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</si>
  <si>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</si>
  <si>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</si>
  <si>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</si>
  <si>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</si>
  <si>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</si>
  <si>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</si>
  <si>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</si>
  <si>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</si>
  <si>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</si>
  <si>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</si>
  <si>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</si>
  <si>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</si>
  <si>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</si>
  <si>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</si>
  <si>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</si>
  <si>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</si>
  <si>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</si>
  <si>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</si>
  <si>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</si>
  <si>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</si>
  <si>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</si>
  <si>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</si>
  <si>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</si>
  <si>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</si>
  <si>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</si>
  <si>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</si>
  <si>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</si>
  <si>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</si>
  <si>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</si>
  <si>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</si>
  <si>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</si>
  <si>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</si>
  <si>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</si>
  <si>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</si>
  <si>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</si>
  <si>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</si>
  <si>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</si>
  <si>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</si>
  <si>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</si>
  <si>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</si>
  <si>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</si>
  <si>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</si>
  <si>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</si>
  <si>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</si>
  <si>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</si>
  <si>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</si>
  <si>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</si>
  <si>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</si>
  <si>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</si>
  <si>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</si>
  <si>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</si>
  <si>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</si>
  <si>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</si>
  <si>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</si>
  <si>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</si>
  <si>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</si>
  <si>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</si>
  <si>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</si>
  <si>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</si>
  <si>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</si>
  <si>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</si>
  <si>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</si>
  <si>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</si>
  <si>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</si>
  <si>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</si>
  <si>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</si>
  <si>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</si>
  <si>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</si>
  <si>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</si>
  <si>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</si>
  <si>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</si>
  <si>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</si>
  <si>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</si>
  <si>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</si>
  <si>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</si>
  <si>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</si>
  <si>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</si>
  <si>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</si>
  <si>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</si>
  <si>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</si>
  <si>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</si>
  <si>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</si>
  <si>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</si>
  <si>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</si>
  <si>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</si>
  <si>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</si>
  <si>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</si>
  <si>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</si>
  <si>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</si>
  <si>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</si>
  <si>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</si>
  <si>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</si>
  <si>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</si>
  <si>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</si>
  <si>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</si>
  <si>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</si>
  <si>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</si>
  <si>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</si>
  <si>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</si>
  <si>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</si>
  <si>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</si>
  <si>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</si>
  <si>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</si>
  <si>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</si>
  <si>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</si>
  <si>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</si>
  <si>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</si>
  <si>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</si>
  <si>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</si>
  <si>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</si>
  <si>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</si>
  <si>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</si>
  <si>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</si>
  <si>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</si>
  <si>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</si>
  <si>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</si>
  <si>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</si>
  <si>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</si>
  <si>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</si>
  <si>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</si>
  <si>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</si>
  <si>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</si>
  <si>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</si>
  <si>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</si>
  <si>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</si>
  <si>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</si>
  <si>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</si>
  <si>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</si>
  <si>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</si>
  <si>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</si>
  <si>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</si>
  <si>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</si>
  <si>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</si>
  <si>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</si>
  <si>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</si>
  <si>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</si>
  <si>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</si>
  <si>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</si>
  <si>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</si>
  <si>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</si>
  <si>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</si>
  <si>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</si>
  <si>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</si>
  <si>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</si>
  <si>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</si>
  <si>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</si>
  <si>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</si>
  <si>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</si>
  <si>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</si>
  <si>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</si>
  <si>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</si>
  <si>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</si>
  <si>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</si>
  <si>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</si>
  <si>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</si>
  <si>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</si>
  <si>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</si>
  <si>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</si>
  <si>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</si>
  <si>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</si>
  <si>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</si>
  <si>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</si>
  <si>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</si>
  <si>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</si>
  <si>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</si>
  <si>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</si>
  <si>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</si>
  <si>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</si>
  <si>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</si>
  <si>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</si>
  <si>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</si>
  <si>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</si>
  <si>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</si>
  <si>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</si>
  <si>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</si>
  <si>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</si>
  <si>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</si>
  <si>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</si>
  <si>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</si>
  <si>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</si>
  <si>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</si>
  <si>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</si>
  <si>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</si>
  <si>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</si>
  <si>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</si>
  <si>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</si>
  <si>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</si>
  <si>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</si>
  <si>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</si>
  <si>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</si>
  <si>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</si>
  <si>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</si>
  <si>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</si>
  <si>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</si>
  <si>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</si>
  <si>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</si>
  <si>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</si>
  <si>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</si>
  <si>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</si>
  <si>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</si>
  <si>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</si>
  <si>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</si>
  <si>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</si>
  <si>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</si>
  <si>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</si>
  <si>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</si>
  <si>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</si>
  <si>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</si>
  <si>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</si>
  <si>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</si>
  <si>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</si>
  <si>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</si>
  <si>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</si>
  <si>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</si>
  <si>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</si>
  <si>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</si>
  <si>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</si>
  <si>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</si>
  <si>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</si>
  <si>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</si>
  <si>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</si>
  <si>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</si>
  <si>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</si>
  <si>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</si>
  <si>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</si>
  <si>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</si>
  <si>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</si>
  <si>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</si>
  <si>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</si>
  <si>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</si>
  <si>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</si>
  <si>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</si>
  <si>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</si>
  <si>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</si>
  <si>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</si>
  <si>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</si>
  <si>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</si>
  <si>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</si>
  <si>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</si>
  <si>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</si>
  <si>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</si>
  <si>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</si>
  <si>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</si>
  <si>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</si>
  <si>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</si>
  <si>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</si>
  <si>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</si>
  <si>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</si>
  <si>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</si>
  <si>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</si>
  <si>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</si>
  <si>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</si>
  <si>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</si>
  <si>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</si>
  <si>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</si>
  <si>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</si>
  <si>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</si>
  <si>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</si>
  <si>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</si>
  <si>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</si>
  <si>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</si>
  <si>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</si>
  <si>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</si>
  <si>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</si>
  <si>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</si>
  <si>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</si>
  <si>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</si>
  <si>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</si>
  <si>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</si>
  <si>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</si>
  <si>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</si>
  <si>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</si>
  <si>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</si>
  <si>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</si>
  <si>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</si>
  <si>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</si>
  <si>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</si>
  <si>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</si>
  <si>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</si>
  <si>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</si>
  <si>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</si>
  <si>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</si>
  <si>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</si>
  <si>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</si>
  <si>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</si>
  <si>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</si>
  <si>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</si>
  <si>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</si>
  <si>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</si>
  <si>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</si>
  <si>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</si>
  <si>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</si>
  <si>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</si>
  <si>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</si>
  <si>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</si>
  <si>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</si>
  <si>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</si>
  <si>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</si>
  <si>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</si>
  <si>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</si>
  <si>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</si>
  <si>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</si>
  <si>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</si>
  <si>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</si>
  <si>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</si>
  <si>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</si>
  <si>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</si>
  <si>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</si>
  <si>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</si>
  <si>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</si>
  <si>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</si>
  <si>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</si>
  <si>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</si>
  <si>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</si>
  <si>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</si>
  <si>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</si>
  <si>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</si>
  <si>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</si>
  <si>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</si>
  <si>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</si>
  <si>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</si>
  <si>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</si>
  <si>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</si>
  <si>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</si>
  <si>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</si>
  <si>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</si>
  <si>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</si>
  <si>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</si>
  <si>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</si>
  <si>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</si>
  <si>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</si>
  <si>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</si>
  <si>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</si>
  <si>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</si>
  <si>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</si>
  <si>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</si>
  <si>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</si>
  <si>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</si>
  <si>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</si>
  <si>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</si>
  <si>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</si>
  <si>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</si>
  <si>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</si>
  <si>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</si>
  <si>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</si>
  <si>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</si>
  <si>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</si>
  <si>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</si>
  <si>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</si>
  <si>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</si>
  <si>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</si>
  <si>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</si>
  <si>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</si>
  <si>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</si>
  <si>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</si>
  <si>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</si>
  <si>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</si>
  <si>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</si>
  <si>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</si>
  <si>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</si>
  <si>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</si>
  <si>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</si>
  <si>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</si>
  <si>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</si>
  <si>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</si>
  <si>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</si>
  <si>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</si>
  <si>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</si>
  <si>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</si>
  <si>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</si>
  <si>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</si>
  <si>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</si>
  <si>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</si>
  <si>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</si>
  <si>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</si>
  <si>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</si>
  <si>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</si>
  <si>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</si>
  <si>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</si>
  <si>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</si>
  <si>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</si>
  <si>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</si>
  <si>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</si>
  <si>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</si>
  <si>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</si>
  <si>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</si>
  <si>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</si>
  <si>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</si>
  <si>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</si>
  <si>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</si>
  <si>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</si>
  <si>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</si>
  <si>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</si>
  <si>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</si>
  <si>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</si>
  <si>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</si>
  <si>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</si>
  <si>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</si>
  <si>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</si>
  <si>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</si>
  <si>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</si>
  <si>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</si>
  <si>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</si>
  <si>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</si>
  <si>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</si>
  <si>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</si>
  <si>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</si>
  <si>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</si>
  <si>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</si>
  <si>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</si>
  <si>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</si>
  <si>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</si>
  <si>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</si>
  <si>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</si>
  <si>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</si>
  <si>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</si>
  <si>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</si>
  <si>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</si>
  <si>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</si>
  <si>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</si>
  <si>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</si>
  <si>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</si>
  <si>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</si>
  <si>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</si>
  <si>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</si>
  <si>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</si>
  <si>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</si>
  <si>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</si>
  <si>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</si>
  <si>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</si>
  <si>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</si>
  <si>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</si>
  <si>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</si>
  <si>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</si>
  <si>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</si>
  <si>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</si>
  <si>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</si>
  <si>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</si>
  <si>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</si>
  <si>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</si>
  <si>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</si>
  <si>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</si>
  <si>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</si>
  <si>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</si>
  <si>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</si>
  <si>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</si>
  <si>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</si>
  <si>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</si>
  <si>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</si>
  <si>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</si>
  <si>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</si>
  <si>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</si>
  <si>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</si>
  <si>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</si>
  <si>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</si>
  <si>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</si>
  <si>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</si>
  <si>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</si>
  <si>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</si>
  <si>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</si>
  <si>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</si>
  <si>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</si>
  <si>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</si>
  <si>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</si>
  <si>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</si>
  <si>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</si>
  <si>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</si>
  <si>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</si>
  <si>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</si>
  <si>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</si>
  <si>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</si>
  <si>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</si>
  <si>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</si>
  <si>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</si>
  <si>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</si>
  <si>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</si>
  <si>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</si>
  <si>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</si>
  <si>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</si>
  <si>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</si>
  <si>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</si>
  <si>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</si>
  <si>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</si>
  <si>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</si>
  <si>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</si>
  <si>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</si>
  <si>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</si>
  <si>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</si>
  <si>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</si>
  <si>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</si>
  <si>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</si>
  <si>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</si>
  <si>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</si>
  <si>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</si>
  <si>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</si>
  <si>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</si>
  <si>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</si>
  <si>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</si>
  <si>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</si>
  <si>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</si>
  <si>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</si>
  <si>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</si>
  <si>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</si>
  <si>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</si>
  <si>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</si>
  <si>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</si>
  <si>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</si>
  <si>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</si>
  <si>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</si>
  <si>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</si>
  <si>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</si>
  <si>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</si>
  <si>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</si>
  <si>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</si>
  <si>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</si>
  <si>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</si>
  <si>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</si>
  <si>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</si>
  <si>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</si>
  <si>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</si>
  <si>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</si>
  <si>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</si>
  <si>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</si>
  <si>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</si>
  <si>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</si>
  <si>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</si>
  <si>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</si>
  <si>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</si>
  <si>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</si>
  <si>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</si>
  <si>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</si>
  <si>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</si>
  <si>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</si>
  <si>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</si>
  <si>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</si>
  <si>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</si>
  <si>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</si>
  <si>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</si>
  <si>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</si>
  <si>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</si>
  <si>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</si>
  <si>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</si>
  <si>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</si>
  <si>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</si>
  <si>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</si>
  <si>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</si>
  <si>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</si>
  <si>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</si>
  <si>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</si>
  <si>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</si>
  <si>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</si>
  <si>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</si>
  <si>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</si>
  <si>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</si>
  <si>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</si>
  <si>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</si>
  <si>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</si>
  <si>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</si>
  <si>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</si>
  <si>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</si>
  <si>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</si>
  <si>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</si>
  <si>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</si>
  <si>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</si>
  <si>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</si>
  <si>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</si>
  <si>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</si>
  <si>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</si>
  <si>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</si>
  <si>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</si>
  <si>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</si>
  <si>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</si>
  <si>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</si>
  <si>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</si>
  <si>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</si>
  <si>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</si>
  <si>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</si>
  <si>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</si>
  <si>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</si>
  <si>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</si>
  <si>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</si>
  <si>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</si>
  <si>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</si>
  <si>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</si>
  <si>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</si>
  <si>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</si>
  <si>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</si>
  <si>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</si>
  <si>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</si>
  <si>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</si>
  <si>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</si>
  <si>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</si>
  <si>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</si>
  <si>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</si>
  <si>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</si>
  <si>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</si>
  <si>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</si>
  <si>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</si>
  <si>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</si>
  <si>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</si>
  <si>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</si>
  <si>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</si>
  <si>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</si>
  <si>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</si>
  <si>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</si>
  <si>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</si>
  <si>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</si>
  <si>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</si>
  <si>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</si>
  <si>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</si>
  <si>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</si>
  <si>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</si>
  <si>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</si>
  <si>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</si>
  <si>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</si>
  <si>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</si>
  <si>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</si>
  <si>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</si>
  <si>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</si>
  <si>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</si>
  <si>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</si>
  <si>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</si>
  <si>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</si>
  <si>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</si>
  <si>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</si>
  <si>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</si>
  <si>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</si>
  <si>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</si>
  <si>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</si>
  <si>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</si>
  <si>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</si>
  <si>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</si>
  <si>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</si>
  <si>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</si>
  <si>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</si>
  <si>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</si>
  <si>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</si>
  <si>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</si>
  <si>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</si>
  <si>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</si>
  <si>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</si>
  <si>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</si>
  <si>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</si>
  <si>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</si>
  <si>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</si>
  <si>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</si>
  <si>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</si>
  <si>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</si>
  <si>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</si>
  <si>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</si>
  <si>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</si>
  <si>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</si>
  <si>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</si>
  <si>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</si>
  <si>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</si>
  <si>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</si>
  <si>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</si>
  <si>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</si>
  <si>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</si>
  <si>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</si>
  <si>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</si>
  <si>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</si>
  <si>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</si>
  <si>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</si>
  <si>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</si>
  <si>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</si>
  <si>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</si>
  <si>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</si>
  <si>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</si>
  <si>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</si>
  <si>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</si>
  <si>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</si>
  <si>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</si>
  <si>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</si>
  <si>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</si>
  <si>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</si>
  <si>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</si>
  <si>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</si>
  <si>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</si>
  <si>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</si>
  <si>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</si>
  <si>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</si>
  <si>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</si>
  <si>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</si>
  <si>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</si>
  <si>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</si>
  <si>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</si>
  <si>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</si>
  <si>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</si>
  <si>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</si>
  <si>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</si>
  <si>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</si>
  <si>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</si>
  <si>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</si>
  <si>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</si>
  <si>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</si>
  <si>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</si>
  <si>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</si>
  <si>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</si>
  <si>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</si>
  <si>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</si>
  <si>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</si>
  <si>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</si>
  <si>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</si>
  <si>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</si>
  <si>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</si>
  <si>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</si>
  <si>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</si>
  <si>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</si>
  <si>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</si>
  <si>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</si>
  <si>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</si>
  <si>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</si>
  <si>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</si>
  <si>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</si>
  <si>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</si>
  <si>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</si>
  <si>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</si>
  <si>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</si>
  <si>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</si>
  <si>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</si>
  <si>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</si>
  <si>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</si>
  <si>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</si>
  <si>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</si>
  <si>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</si>
  <si>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</si>
  <si>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</si>
  <si>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</si>
  <si>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</si>
  <si>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</si>
  <si>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</si>
  <si>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</si>
  <si>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</si>
  <si>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</si>
  <si>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</si>
  <si>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</si>
  <si>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</si>
  <si>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</si>
  <si>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</si>
  <si>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</si>
  <si>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</si>
  <si>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</si>
  <si>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</si>
  <si>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</si>
  <si>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</si>
  <si>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</si>
  <si>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</si>
  <si>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</si>
  <si>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</si>
  <si>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</si>
  <si>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</si>
  <si>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</si>
  <si>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</si>
  <si>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</si>
  <si>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</si>
  <si>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</si>
  <si>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</si>
  <si>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</si>
  <si>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</si>
  <si>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</si>
  <si>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</si>
  <si>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</si>
  <si>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</si>
  <si>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</si>
  <si>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</si>
  <si>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</si>
  <si>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</si>
  <si>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</si>
  <si>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</si>
  <si>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</si>
  <si>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</si>
  <si>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</si>
  <si>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</si>
  <si>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</si>
  <si>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</si>
  <si>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</si>
  <si>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</si>
  <si>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</si>
  <si>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</si>
  <si>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</si>
  <si>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</si>
  <si>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</si>
  <si>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</si>
  <si>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</si>
  <si>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</si>
  <si>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</si>
  <si>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</si>
  <si>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</si>
  <si>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</si>
  <si>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</si>
  <si>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</si>
  <si>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</si>
  <si>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</si>
  <si>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</si>
  <si>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</si>
  <si>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</si>
  <si>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</si>
  <si>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</si>
  <si>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</si>
  <si>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</si>
  <si>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</si>
  <si>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</si>
  <si>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</si>
  <si>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</si>
  <si>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</si>
  <si>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</si>
  <si>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</si>
  <si>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</si>
  <si>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</si>
  <si>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</si>
  <si>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</si>
  <si>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</si>
  <si>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</si>
  <si>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</si>
  <si>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</si>
  <si>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</si>
  <si>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</si>
  <si>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</si>
  <si>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</si>
  <si>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</si>
  <si>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</si>
  <si>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</si>
  <si>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</si>
  <si>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</si>
  <si>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</si>
  <si>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</si>
  <si>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</si>
  <si>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</si>
  <si>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</si>
  <si>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</si>
  <si>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</si>
  <si>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</si>
  <si>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</si>
  <si>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</si>
  <si>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</si>
  <si>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</si>
  <si>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</si>
  <si>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</si>
  <si>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</si>
  <si>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</si>
  <si>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</si>
  <si>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</si>
  <si>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</si>
  <si>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</si>
  <si>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</si>
  <si>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</si>
  <si>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</si>
  <si>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</si>
  <si>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</si>
  <si>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</si>
  <si>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</si>
  <si>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</si>
  <si>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</si>
  <si>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</si>
  <si>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</si>
  <si>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</si>
  <si>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</si>
  <si>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</si>
  <si>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</si>
  <si>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</si>
  <si>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</si>
  <si>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</si>
  <si>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</si>
  <si>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</si>
  <si>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</si>
  <si>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</si>
  <si>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</si>
  <si>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</si>
  <si>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</si>
  <si>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</si>
  <si>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</si>
  <si>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</si>
  <si>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</si>
  <si>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</si>
  <si>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</si>
  <si>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</si>
  <si>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</si>
  <si>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</si>
  <si>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</si>
  <si>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</si>
  <si>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</si>
  <si>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</si>
  <si>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</si>
  <si>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</si>
  <si>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</si>
  <si>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</si>
  <si>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</si>
  <si>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</si>
  <si>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</si>
  <si>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</si>
  <si>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</si>
  <si>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</si>
  <si>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</si>
  <si>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</si>
  <si>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</si>
  <si>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</si>
  <si>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</si>
  <si>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</si>
  <si>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</si>
  <si>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</si>
  <si>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</si>
  <si>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</si>
  <si>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</si>
  <si>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</si>
  <si>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</si>
  <si>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</si>
  <si>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</si>
  <si>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</si>
  <si>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</si>
  <si>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</si>
  <si>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</si>
  <si>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</si>
  <si>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</si>
  <si>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</si>
  <si>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</si>
  <si>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</si>
  <si>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</si>
  <si>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</si>
  <si>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</si>
  <si>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</si>
  <si>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</si>
  <si>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</si>
  <si>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</si>
  <si>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</si>
  <si>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</si>
  <si>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</si>
  <si>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</si>
  <si>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</si>
  <si>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</si>
  <si>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</si>
  <si>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</si>
  <si>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</si>
  <si>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</si>
  <si>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</si>
  <si>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</si>
  <si>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</si>
  <si>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</si>
  <si>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</si>
  <si>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</si>
  <si>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</si>
  <si>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</si>
  <si>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</si>
  <si>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</si>
  <si>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</si>
  <si>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</si>
  <si>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</si>
  <si>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</si>
  <si>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</si>
  <si>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</si>
  <si>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</si>
  <si>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</si>
  <si>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</si>
  <si>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</si>
  <si>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</si>
  <si>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</si>
  <si>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</si>
  <si>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</si>
  <si>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</si>
  <si>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</si>
  <si>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</si>
  <si>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</si>
  <si>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</si>
  <si>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</si>
  <si>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</si>
  <si>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</si>
  <si>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</si>
  <si>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</si>
  <si>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</si>
  <si>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</si>
  <si>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</si>
  <si>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</si>
  <si>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</si>
  <si>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</si>
  <si>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</si>
  <si>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</si>
  <si>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</si>
  <si>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</si>
  <si>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</si>
  <si>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</si>
  <si>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</si>
  <si>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</si>
  <si>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</si>
  <si>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</si>
  <si>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</si>
  <si>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</si>
  <si>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</si>
  <si>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</si>
  <si>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</si>
  <si>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</si>
  <si>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</si>
  <si>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</si>
  <si>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</si>
  <si>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</si>
  <si>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</si>
  <si>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</si>
  <si>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</si>
  <si>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</si>
  <si>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</si>
  <si>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</si>
  <si>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</si>
  <si>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</si>
  <si>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</si>
  <si>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</si>
  <si>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</si>
  <si>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</si>
  <si>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</si>
  <si>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</si>
  <si>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</si>
  <si>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</si>
  <si>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</si>
  <si>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</si>
  <si>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</si>
  <si>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</si>
  <si>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</si>
  <si>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</si>
  <si>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</si>
  <si>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</si>
  <si>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</si>
  <si>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</si>
  <si>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</si>
  <si>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</si>
  <si>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</si>
  <si>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</si>
  <si>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</si>
  <si>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</si>
  <si>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</si>
  <si>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</si>
  <si>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</si>
  <si>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</si>
  <si>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</si>
  <si>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</si>
  <si>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</si>
  <si>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</si>
  <si>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</si>
  <si>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</si>
  <si>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</si>
  <si>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</si>
  <si>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</si>
  <si>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</si>
  <si>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</si>
  <si>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</si>
  <si>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</si>
  <si>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</si>
  <si>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</si>
  <si>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</si>
  <si>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</si>
  <si>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</si>
  <si>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</si>
  <si>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</si>
  <si>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</si>
  <si>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</si>
  <si>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</si>
  <si>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</si>
  <si>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</si>
  <si>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</si>
  <si>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</si>
  <si>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</si>
  <si>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</si>
  <si>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</si>
  <si>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</si>
  <si>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</si>
  <si>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</si>
  <si>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</si>
  <si>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</si>
  <si>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</si>
  <si>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</si>
  <si>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</si>
  <si>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</si>
  <si>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</si>
  <si>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</si>
  <si>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</si>
  <si>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</si>
  <si>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</si>
  <si>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</si>
  <si>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</si>
  <si>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</si>
  <si>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</si>
  <si>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</si>
  <si>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</si>
  <si>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</si>
  <si>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</si>
  <si>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</si>
  <si>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</si>
  <si>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</si>
  <si>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</si>
  <si>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</si>
  <si>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</si>
  <si>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</si>
  <si>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</si>
  <si>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</si>
  <si>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</si>
  <si>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</si>
  <si>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</si>
  <si>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</si>
  <si>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</si>
  <si>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</si>
  <si>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</si>
  <si>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</si>
  <si>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</si>
  <si>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</si>
  <si>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</si>
  <si>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</si>
  <si>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</si>
  <si>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</si>
  <si>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</si>
  <si>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</si>
  <si>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</si>
  <si>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</si>
  <si>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</si>
  <si>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</si>
  <si>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</si>
  <si>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</si>
  <si>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</si>
  <si>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</si>
  <si>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</si>
  <si>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</si>
  <si>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</si>
  <si>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</si>
  <si>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</si>
  <si>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</si>
  <si>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</si>
  <si>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</si>
  <si>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</si>
  <si>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</si>
  <si>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</si>
  <si>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</si>
  <si>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</si>
  <si>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</si>
  <si>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</si>
  <si>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</si>
  <si>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</si>
  <si>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</si>
  <si>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</si>
  <si>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</si>
  <si>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</si>
  <si>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</si>
  <si>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</si>
  <si>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</si>
  <si>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</si>
  <si>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</si>
  <si>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</si>
  <si>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</si>
  <si>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</si>
  <si>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</si>
  <si>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</si>
  <si>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</si>
  <si>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</si>
  <si>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</si>
  <si>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</si>
  <si>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</si>
  <si>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</si>
  <si>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</si>
  <si>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</si>
  <si>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</si>
  <si>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</si>
  <si>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</si>
  <si>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</si>
  <si>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</si>
  <si>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</si>
  <si>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</si>
  <si>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</si>
  <si>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</si>
  <si>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</si>
  <si>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</si>
  <si>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</si>
  <si>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</si>
  <si>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</si>
  <si>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</si>
  <si>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</si>
  <si>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</si>
  <si>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</si>
  <si>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</si>
  <si>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</si>
  <si>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</si>
  <si>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</si>
  <si>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</si>
  <si>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</si>
  <si>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</si>
  <si>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</si>
  <si>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</si>
  <si>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</si>
  <si>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</si>
  <si>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</si>
  <si>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</si>
  <si>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</si>
  <si>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</si>
  <si>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</si>
  <si>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</si>
  <si>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</si>
  <si>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</si>
  <si>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</si>
  <si>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</si>
  <si>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</si>
  <si>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</si>
  <si>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</si>
  <si>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</si>
  <si>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</si>
  <si>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</si>
  <si>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</si>
  <si>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</si>
  <si>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</si>
  <si>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</si>
  <si>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</si>
  <si>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</si>
  <si>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</si>
  <si>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20202</t>
  </si>
  <si>
    <t>松本市</t>
  </si>
  <si>
    <t>20202_令和3年度</t>
  </si>
  <si>
    <t>20202_令和4年度</t>
  </si>
  <si>
    <t>02204</t>
  </si>
  <si>
    <t>黒石市</t>
  </si>
  <si>
    <t>02204_令和3年度</t>
  </si>
  <si>
    <t>02204_令和4年度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</si>
  <si>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</si>
  <si>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</si>
  <si>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</si>
  <si>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</si>
  <si>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</si>
  <si>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</si>
  <si>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</si>
  <si>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</si>
  <si>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</si>
  <si>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</si>
  <si>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</si>
  <si>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</si>
  <si>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</si>
  <si>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</si>
  <si>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</si>
  <si>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</si>
  <si>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</si>
  <si>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20217</t>
  </si>
  <si>
    <t>佐久市</t>
  </si>
  <si>
    <t>20217_令和3年度</t>
  </si>
  <si>
    <t>20217_令和4年度</t>
  </si>
  <si>
    <t>20201</t>
  </si>
  <si>
    <t>長野市</t>
  </si>
  <si>
    <t>20201_令和3年度</t>
  </si>
  <si>
    <t>20201_令和4年度</t>
  </si>
  <si>
    <t>01214_令和4年度</t>
  </si>
  <si>
    <t>01214</t>
  </si>
  <si>
    <t>稚内市</t>
  </si>
  <si>
    <t>01214_令和3年度</t>
  </si>
  <si>
    <t>池田町</t>
  </si>
  <si>
    <t>清水町</t>
  </si>
  <si>
    <t>20324</t>
  </si>
  <si>
    <t>立科町</t>
  </si>
  <si>
    <t>20324_令和3年度</t>
  </si>
  <si>
    <t>20324_令和4年度</t>
  </si>
  <si>
    <t>20543</t>
  </si>
  <si>
    <t>高山村</t>
  </si>
  <si>
    <t>20543_令和3年度</t>
  </si>
  <si>
    <t>20543_令和4年度</t>
  </si>
  <si>
    <t>20416</t>
  </si>
  <si>
    <t>豊丘村</t>
  </si>
  <si>
    <t>20416_令和3年度</t>
  </si>
  <si>
    <t>20416_令和4年度</t>
  </si>
  <si>
    <t>20361</t>
  </si>
  <si>
    <t>下諏訪町</t>
  </si>
  <si>
    <t>20361_令和3年度</t>
  </si>
  <si>
    <t>20361_令和4年度</t>
  </si>
  <si>
    <t>20382</t>
  </si>
  <si>
    <t>辰野町</t>
  </si>
  <si>
    <t>20382_令和3年度</t>
  </si>
  <si>
    <t>20382_令和4年度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</si>
  <si>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</si>
  <si>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</si>
  <si>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</si>
  <si>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</si>
  <si>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</si>
  <si>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</si>
  <si>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</si>
  <si>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</si>
  <si>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</si>
  <si>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</si>
  <si>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</si>
  <si>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</si>
  <si>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</si>
  <si>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</si>
  <si>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</si>
  <si>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</si>
  <si>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</si>
  <si>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</si>
  <si>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</si>
  <si>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</si>
  <si>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</si>
  <si>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</si>
  <si>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</si>
  <si>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</si>
  <si>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</si>
  <si>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</si>
  <si>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</si>
  <si>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</si>
  <si>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</si>
  <si>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</si>
  <si>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</si>
  <si>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</si>
  <si>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</si>
  <si>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</si>
  <si>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</si>
  <si>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</si>
  <si>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</si>
  <si>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</si>
  <si>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</si>
  <si>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</si>
  <si>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</si>
  <si>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</si>
  <si>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</si>
  <si>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</si>
  <si>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</si>
  <si>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</si>
  <si>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</si>
  <si>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</si>
  <si>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</si>
  <si>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</si>
  <si>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</si>
  <si>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</si>
  <si>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</si>
  <si>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</si>
  <si>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</si>
  <si>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</si>
  <si>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</si>
  <si>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</si>
  <si>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</si>
  <si>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</si>
  <si>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</si>
  <si>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</si>
  <si>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</si>
  <si>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</si>
  <si>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</si>
  <si>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</si>
  <si>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</si>
  <si>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</si>
  <si>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</si>
  <si>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</si>
  <si>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</si>
  <si>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</si>
  <si>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</si>
  <si>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</si>
  <si>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</si>
  <si>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</si>
  <si>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</si>
  <si>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</si>
  <si>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</si>
  <si>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</si>
  <si>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</si>
  <si>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</si>
  <si>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</si>
  <si>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</si>
  <si>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</si>
  <si>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</si>
  <si>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</si>
  <si>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</si>
  <si>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</si>
  <si>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</si>
  <si>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</si>
  <si>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</si>
  <si>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</si>
  <si>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</si>
  <si>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</si>
  <si>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</si>
  <si>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</si>
  <si>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</si>
  <si>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</si>
  <si>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</si>
  <si>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</si>
  <si>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</si>
  <si>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</si>
  <si>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</si>
  <si>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</si>
  <si>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</si>
  <si>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</si>
  <si>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</si>
  <si>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</si>
  <si>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</si>
  <si>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</si>
  <si>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</si>
  <si>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</si>
  <si>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</si>
  <si>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</si>
  <si>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</si>
  <si>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</si>
  <si>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</si>
  <si>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</si>
  <si>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</si>
  <si>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</si>
  <si>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</si>
  <si>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</si>
  <si>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</si>
  <si>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</si>
  <si>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</si>
  <si>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</si>
  <si>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</si>
  <si>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</si>
  <si>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</si>
  <si>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</si>
  <si>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</si>
  <si>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</si>
  <si>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</si>
  <si>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</si>
  <si>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</si>
  <si>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</si>
  <si>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</si>
  <si>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</si>
  <si>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</si>
  <si>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</si>
  <si>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</si>
  <si>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</si>
  <si>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</si>
  <si>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</si>
  <si>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</si>
  <si>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</si>
  <si>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</si>
  <si>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</si>
  <si>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</si>
  <si>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</si>
  <si>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</si>
  <si>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</si>
  <si>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</si>
  <si>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</si>
  <si>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</si>
  <si>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</si>
  <si>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</si>
  <si>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</si>
  <si>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</si>
  <si>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</si>
  <si>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</si>
  <si>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</si>
  <si>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</si>
  <si>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</si>
  <si>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</si>
  <si>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</si>
  <si>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</si>
  <si>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</si>
  <si>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</si>
  <si>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</si>
  <si>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</si>
  <si>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</si>
  <si>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</si>
  <si>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</si>
  <si>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</si>
  <si>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</si>
  <si>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</si>
  <si>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</si>
  <si>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</si>
  <si>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</si>
  <si>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</si>
  <si>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</si>
  <si>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</si>
  <si>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</si>
  <si>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</si>
  <si>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</si>
  <si>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</si>
  <si>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</si>
  <si>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</si>
  <si>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</si>
  <si>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</si>
  <si>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</si>
  <si>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</si>
  <si>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</si>
  <si>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</si>
  <si>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</si>
  <si>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</si>
  <si>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</si>
  <si>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</si>
  <si>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</si>
  <si>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</si>
  <si>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</si>
  <si>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</si>
  <si>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</si>
  <si>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</si>
  <si>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</si>
  <si>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</si>
  <si>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</si>
  <si>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</si>
  <si>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</si>
  <si>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</si>
  <si>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</si>
  <si>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</si>
  <si>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</si>
  <si>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</si>
  <si>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</si>
  <si>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</si>
  <si>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</si>
  <si>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</si>
  <si>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</si>
  <si>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</si>
  <si>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</si>
  <si>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</si>
  <si>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</si>
  <si>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</si>
  <si>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</si>
  <si>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</si>
  <si>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</si>
  <si>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</si>
  <si>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</si>
  <si>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</si>
  <si>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</si>
  <si>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</si>
  <si>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</si>
  <si>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</si>
  <si>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</si>
  <si>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</si>
  <si>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</si>
  <si>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</si>
  <si>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</si>
  <si>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</si>
  <si>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</si>
  <si>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</si>
  <si>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</si>
  <si>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</si>
  <si>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</si>
  <si>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02204_平成2年度</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</si>
  <si>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</si>
  <si>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</si>
  <si>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</si>
  <si>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</si>
  <si>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</si>
  <si>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</si>
  <si>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</si>
  <si>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</si>
  <si>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</si>
  <si>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</si>
  <si>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</si>
  <si>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</si>
  <si>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</si>
  <si>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</si>
  <si>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</si>
  <si>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</si>
  <si>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</si>
  <si>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</si>
  <si>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</si>
  <si>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</si>
  <si>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</si>
  <si>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</si>
  <si>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</si>
  <si>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</si>
  <si>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</si>
  <si>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</si>
  <si>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</si>
  <si>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</si>
  <si>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</si>
  <si>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</si>
  <si>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</si>
  <si>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</si>
  <si>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</si>
  <si>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</si>
  <si>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</si>
  <si>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</si>
  <si>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</si>
  <si>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</si>
  <si>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</si>
  <si>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</si>
  <si>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</si>
  <si>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</si>
  <si>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</si>
  <si>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</si>
  <si>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</si>
  <si>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</si>
  <si>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</si>
  <si>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</si>
  <si>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</si>
  <si>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</si>
  <si>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</si>
  <si>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</si>
  <si>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</si>
  <si>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</si>
  <si>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</si>
  <si>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</si>
  <si>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</si>
  <si>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</si>
  <si>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</si>
  <si>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</si>
  <si>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</si>
  <si>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</si>
  <si>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</si>
  <si>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</si>
  <si>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</si>
  <si>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</si>
  <si>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</si>
  <si>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</si>
  <si>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</si>
  <si>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</si>
  <si>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</si>
  <si>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</si>
  <si>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</si>
  <si>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</si>
  <si>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</si>
  <si>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</si>
  <si>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</si>
  <si>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</si>
  <si>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</si>
  <si>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</si>
  <si>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</si>
  <si>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</si>
  <si>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</si>
  <si>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</si>
  <si>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</si>
  <si>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</si>
  <si>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</si>
  <si>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</si>
  <si>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</si>
  <si>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</si>
  <si>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</si>
  <si>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</si>
  <si>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</si>
  <si>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</si>
  <si>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</si>
  <si>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</si>
  <si>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</si>
  <si>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</si>
  <si>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</si>
  <si>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</si>
  <si>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</si>
  <si>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</si>
  <si>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</si>
  <si>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</si>
  <si>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</si>
  <si>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</si>
  <si>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</si>
  <si>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</si>
  <si>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</si>
  <si>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</si>
  <si>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</si>
  <si>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</si>
  <si>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</si>
  <si>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</si>
  <si>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</si>
  <si>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</si>
  <si>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</si>
  <si>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</si>
  <si>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</si>
  <si>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</si>
  <si>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</si>
  <si>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</si>
  <si>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</si>
  <si>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</si>
  <si>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</si>
  <si>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</si>
  <si>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</si>
  <si>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</si>
  <si>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</si>
  <si>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</si>
  <si>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</si>
  <si>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</si>
  <si>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</si>
  <si>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</si>
  <si>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</si>
  <si>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</si>
  <si>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</si>
  <si>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</si>
  <si>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</si>
  <si>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</si>
  <si>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</si>
  <si>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</si>
  <si>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</si>
  <si>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</si>
  <si>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</si>
  <si>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</si>
  <si>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</si>
  <si>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</si>
  <si>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</si>
  <si>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</si>
  <si>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</si>
  <si>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</si>
  <si>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</si>
  <si>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</si>
  <si>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</si>
  <si>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</si>
  <si>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</si>
  <si>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</si>
  <si>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</si>
  <si>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</si>
  <si>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</si>
  <si>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</si>
  <si>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</si>
  <si>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</si>
  <si>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</si>
  <si>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</si>
  <si>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</si>
  <si>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</si>
  <si>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</si>
  <si>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</si>
  <si>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</si>
  <si>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</si>
  <si>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</si>
  <si>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</si>
  <si>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</si>
  <si>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</si>
  <si>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</si>
  <si>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</si>
  <si>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</si>
  <si>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</si>
  <si>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</si>
  <si>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</si>
  <si>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</si>
  <si>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</si>
  <si>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</si>
  <si>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</si>
  <si>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</si>
  <si>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</si>
  <si>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</si>
  <si>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</si>
  <si>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</si>
  <si>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</si>
  <si>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</si>
  <si>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</si>
  <si>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</si>
  <si>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</si>
  <si>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</si>
  <si>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</si>
  <si>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</si>
  <si>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</si>
  <si>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</si>
  <si>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</si>
  <si>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</si>
  <si>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</si>
  <si>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</si>
  <si>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</si>
  <si>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</si>
  <si>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</si>
  <si>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</si>
  <si>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</si>
  <si>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</si>
  <si>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</si>
  <si>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</si>
  <si>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</si>
  <si>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</si>
  <si>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</si>
  <si>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</si>
  <si>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</si>
  <si>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</si>
  <si>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</si>
  <si>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</si>
  <si>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</si>
  <si>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</si>
  <si>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</si>
  <si>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</si>
  <si>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</si>
  <si>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</si>
  <si>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</si>
  <si>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</si>
  <si>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</si>
  <si>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</si>
  <si>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</si>
  <si>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</si>
  <si>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</si>
  <si>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</si>
  <si>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</si>
  <si>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</si>
  <si>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</si>
  <si>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</si>
  <si>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</si>
  <si>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</si>
  <si>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</si>
  <si>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</si>
  <si>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</si>
  <si>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</si>
  <si>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</si>
  <si>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</si>
  <si>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</si>
  <si>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</si>
  <si>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</si>
  <si>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</si>
  <si>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</si>
  <si>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</si>
  <si>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</si>
  <si>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</si>
  <si>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</si>
  <si>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</si>
  <si>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</si>
  <si>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</si>
  <si>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</si>
  <si>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</si>
  <si>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</si>
  <si>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</si>
  <si>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</si>
  <si>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</si>
  <si>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</si>
  <si>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</si>
  <si>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</si>
  <si>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</si>
  <si>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</si>
  <si>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</si>
  <si>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</si>
  <si>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</si>
  <si>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</si>
  <si>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</si>
  <si>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</si>
  <si>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</si>
  <si>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</si>
  <si>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</si>
  <si>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</si>
  <si>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</si>
  <si>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</si>
  <si>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</si>
  <si>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</si>
  <si>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</si>
  <si>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</si>
  <si>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</si>
  <si>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</si>
  <si>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</si>
  <si>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</si>
  <si>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</si>
  <si>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</si>
  <si>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</si>
  <si>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</si>
  <si>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</si>
  <si>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</si>
  <si>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</si>
  <si>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</si>
  <si>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</si>
  <si>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</si>
  <si>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</si>
  <si>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</si>
  <si>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</si>
  <si>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</si>
  <si>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</si>
  <si>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</si>
  <si>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</si>
  <si>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</si>
  <si>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</si>
  <si>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</si>
  <si>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</si>
  <si>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</si>
  <si>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</si>
  <si>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</si>
  <si>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</si>
  <si>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</si>
  <si>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</si>
  <si>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</si>
  <si>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</si>
  <si>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</si>
  <si>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</si>
  <si>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</si>
  <si>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</si>
  <si>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</si>
  <si>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</si>
  <si>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</si>
  <si>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</si>
  <si>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</si>
  <si>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</si>
  <si>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</si>
  <si>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</si>
  <si>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</si>
  <si>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</si>
  <si>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</si>
  <si>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</si>
  <si>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</si>
  <si>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</si>
  <si>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</si>
  <si>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</si>
  <si>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</si>
  <si>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</si>
  <si>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</si>
  <si>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</si>
  <si>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</si>
  <si>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</si>
  <si>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</si>
  <si>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</si>
  <si>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</si>
  <si>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</si>
  <si>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</si>
  <si>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</si>
  <si>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</si>
  <si>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20561</t>
  </si>
  <si>
    <t>山ノ内町</t>
  </si>
  <si>
    <t>20561_令和3年度</t>
  </si>
  <si>
    <t>20561_令和4年度</t>
  </si>
  <si>
    <t>20482</t>
  </si>
  <si>
    <t>松川村</t>
  </si>
  <si>
    <t>20482_令和3年度</t>
  </si>
  <si>
    <t>20482_令和4年度</t>
  </si>
  <si>
    <t>20481</t>
  </si>
  <si>
    <t>20481_令和3年度</t>
  </si>
  <si>
    <t>20481_令和4年度</t>
  </si>
  <si>
    <t>20384</t>
  </si>
  <si>
    <t>飯島町</t>
  </si>
  <si>
    <t>20384_令和3年度</t>
  </si>
  <si>
    <t>20384_令和4年度</t>
  </si>
  <si>
    <t>20321</t>
  </si>
  <si>
    <t>軽井沢町</t>
  </si>
  <si>
    <t>20321_令和3年度</t>
  </si>
  <si>
    <t>20321_令和4年度</t>
  </si>
  <si>
    <t>20213</t>
  </si>
  <si>
    <t>飯山市</t>
  </si>
  <si>
    <t>20213_令和3年度</t>
  </si>
  <si>
    <t>20213_令和4年度</t>
  </si>
  <si>
    <t>20212</t>
  </si>
  <si>
    <t>大町市</t>
  </si>
  <si>
    <t>20212_令和3年度</t>
  </si>
  <si>
    <t>20212_令和4年度</t>
  </si>
  <si>
    <t>20363</t>
  </si>
  <si>
    <t>原村</t>
  </si>
  <si>
    <t>20363_令和3年度</t>
  </si>
  <si>
    <t>20363_令和4年度</t>
  </si>
  <si>
    <t>20583</t>
  </si>
  <si>
    <t>信濃町</t>
  </si>
  <si>
    <t>20583_令和3年度</t>
  </si>
  <si>
    <t>20583_令和4年度</t>
  </si>
  <si>
    <t>20383</t>
  </si>
  <si>
    <t>箕輪町</t>
  </si>
  <si>
    <t>20383_令和3年度</t>
  </si>
  <si>
    <t>20383_令和4年度</t>
  </si>
  <si>
    <t>20305</t>
  </si>
  <si>
    <t>南牧村</t>
  </si>
  <si>
    <t>20305_令和3年度</t>
  </si>
  <si>
    <t>20305_令和4年度</t>
  </si>
  <si>
    <t>20204</t>
  </si>
  <si>
    <t>岡谷市</t>
  </si>
  <si>
    <t>20204_令和3年度</t>
  </si>
  <si>
    <t>20204_令和4年度</t>
  </si>
  <si>
    <t>20214</t>
  </si>
  <si>
    <t>茅野市</t>
  </si>
  <si>
    <t>20214_令和3年度</t>
  </si>
  <si>
    <t>20214_令和4年度</t>
  </si>
  <si>
    <t>20211</t>
  </si>
  <si>
    <t>中野市</t>
  </si>
  <si>
    <t>20211_令和3年度</t>
  </si>
  <si>
    <t>20211_令和4年度</t>
  </si>
  <si>
    <t>20411</t>
  </si>
  <si>
    <t>下條村</t>
  </si>
  <si>
    <t>20411_令和3年度</t>
  </si>
  <si>
    <t>20411_令和4年度</t>
  </si>
  <si>
    <t>20563</t>
  </si>
  <si>
    <t>野沢温泉村</t>
  </si>
  <si>
    <t>20563_令和3年度</t>
  </si>
  <si>
    <t>20563_令和4年度</t>
  </si>
  <si>
    <t>20430</t>
  </si>
  <si>
    <t>大桑村</t>
  </si>
  <si>
    <t>20430_令和3年度</t>
  </si>
  <si>
    <t>20430_令和4年度</t>
  </si>
  <si>
    <t>20422</t>
  </si>
  <si>
    <t>上松町</t>
  </si>
  <si>
    <t>20422_令和3年度</t>
  </si>
  <si>
    <t>20422_令和4年度</t>
  </si>
  <si>
    <t>20423</t>
  </si>
  <si>
    <t>南木曽町</t>
  </si>
  <si>
    <t>20423_令和3年度</t>
  </si>
  <si>
    <t>20423_令和4年度</t>
  </si>
  <si>
    <t>20304</t>
  </si>
  <si>
    <t>川上村</t>
  </si>
  <si>
    <t>20304_令和3年度</t>
  </si>
  <si>
    <t>20304_令和4年度</t>
  </si>
  <si>
    <t>20362</t>
  </si>
  <si>
    <t>富士見町</t>
  </si>
  <si>
    <t>20362_令和3年度</t>
  </si>
  <si>
    <t>20362_令和4年度</t>
  </si>
  <si>
    <t>20386</t>
  </si>
  <si>
    <t>中川村</t>
  </si>
  <si>
    <t>20386_令和3年度</t>
  </si>
  <si>
    <t>20386_令和4年度</t>
  </si>
  <si>
    <t>20562</t>
  </si>
  <si>
    <t>木島平村</t>
  </si>
  <si>
    <t>20562_令和3年度</t>
  </si>
  <si>
    <t>20562_令和4年度</t>
  </si>
  <si>
    <t>20451</t>
  </si>
  <si>
    <t>朝日村</t>
  </si>
  <si>
    <t>20451_令和3年度</t>
  </si>
  <si>
    <t>20451_令和4年度</t>
  </si>
  <si>
    <t>20303</t>
  </si>
  <si>
    <t>小海町</t>
  </si>
  <si>
    <t>20303_令和3年度</t>
  </si>
  <si>
    <t>20303_令和4年度</t>
  </si>
  <si>
    <t>20349</t>
  </si>
  <si>
    <t>青木村</t>
  </si>
  <si>
    <t>20349_令和3年度</t>
  </si>
  <si>
    <t>20349_令和4年度</t>
  </si>
  <si>
    <t>20404</t>
  </si>
  <si>
    <t>阿南町</t>
  </si>
  <si>
    <t>20404_令和3年度</t>
  </si>
  <si>
    <t>20404_令和4年度</t>
  </si>
  <si>
    <t>20452</t>
  </si>
  <si>
    <t>筑北村</t>
  </si>
  <si>
    <t>20452_令和3年度</t>
  </si>
  <si>
    <t>20452_令和4年度</t>
  </si>
  <si>
    <t>20588</t>
  </si>
  <si>
    <t>小川村</t>
  </si>
  <si>
    <t>20588_令和3年度</t>
  </si>
  <si>
    <t>20588_令和4年度</t>
  </si>
  <si>
    <t>20413</t>
  </si>
  <si>
    <t>天龍村</t>
  </si>
  <si>
    <t>20413_令和3年度</t>
  </si>
  <si>
    <t>20413_令和4年度</t>
  </si>
  <si>
    <t>20306</t>
  </si>
  <si>
    <t>南相木村</t>
  </si>
  <si>
    <t>20306_令和3年度</t>
  </si>
  <si>
    <t>20306_令和4年度</t>
  </si>
  <si>
    <t>20417</t>
  </si>
  <si>
    <t>大鹿村</t>
  </si>
  <si>
    <t>20417_令和3年度</t>
  </si>
  <si>
    <t>20417_令和4年度</t>
  </si>
  <si>
    <t>20486</t>
  </si>
  <si>
    <t>小谷村</t>
  </si>
  <si>
    <t>20486_令和3年度</t>
  </si>
  <si>
    <t>20486_令和4年度</t>
  </si>
  <si>
    <t>20425</t>
  </si>
  <si>
    <t>木祖村</t>
  </si>
  <si>
    <t>20425_令和3年度</t>
  </si>
  <si>
    <t>20425_令和4年度</t>
  </si>
  <si>
    <t>20446</t>
  </si>
  <si>
    <t>麻績村</t>
  </si>
  <si>
    <t>20446_令和3年度</t>
  </si>
  <si>
    <t>20446_令和4年度</t>
  </si>
  <si>
    <t>20448</t>
  </si>
  <si>
    <t>生坂村</t>
  </si>
  <si>
    <t>20448_令和3年度</t>
  </si>
  <si>
    <t>20448_令和4年度</t>
  </si>
  <si>
    <t>20602</t>
  </si>
  <si>
    <t>栄村</t>
  </si>
  <si>
    <t>20602_令和3年度</t>
  </si>
  <si>
    <t>20602_令和4年度</t>
  </si>
  <si>
    <t>20414</t>
  </si>
  <si>
    <t>泰阜村</t>
  </si>
  <si>
    <t>20414_令和3年度</t>
  </si>
  <si>
    <t>20414_令和4年度</t>
  </si>
  <si>
    <t>20410</t>
  </si>
  <si>
    <t>根羽村</t>
  </si>
  <si>
    <t>20410_令和3年度</t>
  </si>
  <si>
    <t>20410_令和4年度</t>
  </si>
  <si>
    <t>20429</t>
  </si>
  <si>
    <t>王滝村</t>
  </si>
  <si>
    <t>20429_令和3年度</t>
  </si>
  <si>
    <t>20429_令和4年度</t>
  </si>
  <si>
    <t>20307</t>
  </si>
  <si>
    <t>北相木村</t>
  </si>
  <si>
    <t>20307_令和3年度</t>
  </si>
  <si>
    <t>20307_令和4年度</t>
  </si>
  <si>
    <t>20412</t>
  </si>
  <si>
    <t>売木村</t>
  </si>
  <si>
    <t>20412_令和3年度</t>
  </si>
  <si>
    <t>20412_令和4年度</t>
  </si>
  <si>
    <t>20409</t>
  </si>
  <si>
    <t>平谷村</t>
  </si>
  <si>
    <t>20409_令和3年度</t>
  </si>
  <si>
    <t>20409_令和4年度</t>
  </si>
  <si>
    <t>20309</t>
  </si>
  <si>
    <t>佐久穂町</t>
  </si>
  <si>
    <t>20309_令和3年度</t>
  </si>
  <si>
    <t>20309_令和4年度</t>
  </si>
  <si>
    <t>20432</t>
  </si>
  <si>
    <t>木曽町</t>
  </si>
  <si>
    <t>20432_令和3年度</t>
  </si>
  <si>
    <t>20432_令和4年度</t>
  </si>
  <si>
    <t>20541</t>
  </si>
  <si>
    <t>小布施町</t>
  </si>
  <si>
    <t>20541_令和3年度</t>
  </si>
  <si>
    <t>20541_令和4年度</t>
  </si>
  <si>
    <t>20590</t>
  </si>
  <si>
    <t>飯綱町</t>
  </si>
  <si>
    <t>20590_令和3年度</t>
  </si>
  <si>
    <t>20590_令和4年度</t>
  </si>
  <si>
    <t>20388</t>
  </si>
  <si>
    <t>宮田村</t>
  </si>
  <si>
    <t>20388_令和3年度</t>
  </si>
  <si>
    <t>20388_令和4年度</t>
  </si>
  <si>
    <t>20485</t>
  </si>
  <si>
    <t>白馬村</t>
  </si>
  <si>
    <t>20485_令和3年度</t>
  </si>
  <si>
    <t>20485_令和4年度</t>
  </si>
  <si>
    <t>20450</t>
  </si>
  <si>
    <t>山形村</t>
  </si>
  <si>
    <t>20450_令和3年度</t>
  </si>
  <si>
    <t>20450_令和4年度</t>
  </si>
  <si>
    <t>高森町</t>
  </si>
  <si>
    <t>20407</t>
  </si>
  <si>
    <t>阿智村</t>
  </si>
  <si>
    <t>20407_令和3年度</t>
  </si>
  <si>
    <t>20407_令和4年度</t>
  </si>
  <si>
    <t>20415</t>
  </si>
  <si>
    <t>喬木村</t>
  </si>
  <si>
    <t>20415_令和3年度</t>
  </si>
  <si>
    <t>20415_令和4年度</t>
  </si>
  <si>
    <t>20350</t>
  </si>
  <si>
    <t>長和町</t>
  </si>
  <si>
    <t>20350_令和3年度</t>
  </si>
  <si>
    <t>20350_令和4年度</t>
  </si>
  <si>
    <t>20521</t>
  </si>
  <si>
    <t>坂城町</t>
  </si>
  <si>
    <t>20521_令和3年度</t>
  </si>
  <si>
    <t>20521_令和4年度</t>
  </si>
  <si>
    <t>20218</t>
  </si>
  <si>
    <t>千曲市</t>
  </si>
  <si>
    <t>20218_令和3年度</t>
  </si>
  <si>
    <t>20218_令和4年度</t>
  </si>
  <si>
    <t>20219</t>
  </si>
  <si>
    <t>東御市</t>
  </si>
  <si>
    <t>20219_令和3年度</t>
  </si>
  <si>
    <t>20219_令和4年度</t>
  </si>
  <si>
    <t>20403</t>
  </si>
  <si>
    <t>20403_令和3年度</t>
  </si>
  <si>
    <t>20403_令和4年度</t>
  </si>
  <si>
    <t>20402</t>
  </si>
  <si>
    <t>松川町</t>
  </si>
  <si>
    <t>20402_令和3年度</t>
  </si>
  <si>
    <t>20402_令和4年度</t>
  </si>
  <si>
    <t>20323</t>
  </si>
  <si>
    <t>御代田町</t>
  </si>
  <si>
    <t>20323_令和3年度</t>
  </si>
  <si>
    <t>20323_令和4年度</t>
  </si>
  <si>
    <t>20385</t>
  </si>
  <si>
    <t>南箕輪村</t>
  </si>
  <si>
    <t>20385_令和3年度</t>
  </si>
  <si>
    <t>20385_令和4年度</t>
  </si>
  <si>
    <t>20207</t>
  </si>
  <si>
    <t>須坂市</t>
  </si>
  <si>
    <t>20207_令和3年度</t>
  </si>
  <si>
    <t>20207_令和4年度</t>
  </si>
  <si>
    <t>20206</t>
  </si>
  <si>
    <t>諏訪市</t>
  </si>
  <si>
    <t>20206_令和3年度</t>
  </si>
  <si>
    <t>20206_令和4年度</t>
  </si>
  <si>
    <t>20205</t>
  </si>
  <si>
    <t>飯田市</t>
  </si>
  <si>
    <t>20205_令和3年度</t>
  </si>
  <si>
    <t>20205_令和4年度</t>
  </si>
  <si>
    <t>20220</t>
  </si>
  <si>
    <t>安曇野市</t>
  </si>
  <si>
    <t>20220_令和3年度</t>
  </si>
  <si>
    <t>20220_令和4年度</t>
  </si>
  <si>
    <t>20215</t>
  </si>
  <si>
    <t>塩尻市</t>
  </si>
  <si>
    <t>20215_令和3年度</t>
  </si>
  <si>
    <t>20215_令和4年度</t>
  </si>
  <si>
    <t>20209</t>
  </si>
  <si>
    <t>伊那市</t>
  </si>
  <si>
    <t>20209_令和3年度</t>
  </si>
  <si>
    <t>20209_令和4年度</t>
  </si>
  <si>
    <t>20208</t>
  </si>
  <si>
    <t>小諸市</t>
  </si>
  <si>
    <t>20208_令和3年度</t>
  </si>
  <si>
    <t>20208_令和4年度</t>
  </si>
  <si>
    <t>20203</t>
  </si>
  <si>
    <t>上田市</t>
  </si>
  <si>
    <t>20203_令和3年度</t>
  </si>
  <si>
    <t>20203_令和4年度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</si>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</sst>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1.0240928851434887</c:v>
                </c:pt>
                <c:pt idx="1">
                  <c:v>1.2199521551151777</c:v>
                </c:pt>
                <c:pt idx="2">
                  <c:v>1.1386111911684238</c:v>
                </c:pt>
                <c:pt idx="3">
                  <c:v>1.0844471803333802</c:v>
                </c:pt>
                <c:pt idx="4">
                  <c:v>0.9381994565418289</c:v>
                </c:pt>
                <c:pt idx="5">
                  <c:v>0.95172445465921174</c:v>
                </c:pt>
                <c:pt idx="6">
                  <c:v>0.87129723855240138</c:v>
                </c:pt>
                <c:pt idx="7">
                  <c:v>1.1840571228777264</c:v>
                </c:pt>
                <c:pt idx="8">
                  <c:v>1.1654266000119049</c:v>
                </c:pt>
                <c:pt idx="9">
                  <c:v>0.89762077410115126</c:v>
                </c:pt>
                <c:pt idx="10">
                  <c:v>1.2706044596096975</c:v>
                </c:pt>
                <c:pt idx="11">
                  <c:v>2.1296971368922972</c:v>
                </c:pt>
                <c:pt idx="12">
                  <c:v>2.2002438287877308</c:v>
                </c:pt>
                <c:pt idx="13">
                  <c:v>2.176261155153326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83.284322509635899</c:v>
                </c:pt>
                <c:pt idx="1">
                  <c:v>81.697448622917122</c:v>
                </c:pt>
                <c:pt idx="2">
                  <c:v>81.785747981937618</c:v>
                </c:pt>
                <c:pt idx="3">
                  <c:v>80.276468563039103</c:v>
                </c:pt>
                <c:pt idx="4">
                  <c:v>80.614005684150058</c:v>
                </c:pt>
                <c:pt idx="5">
                  <c:v>79.030117105873202</c:v>
                </c:pt>
                <c:pt idx="6">
                  <c:v>77.615826533093383</c:v>
                </c:pt>
                <c:pt idx="7">
                  <c:v>76.844051274360794</c:v>
                </c:pt>
                <c:pt idx="8">
                  <c:v>75.738792058901737</c:v>
                </c:pt>
                <c:pt idx="9">
                  <c:v>74.78953934683085</c:v>
                </c:pt>
                <c:pt idx="10">
                  <c:v>73.644914345562697</c:v>
                </c:pt>
                <c:pt idx="11">
                  <c:v>72.260527786475848</c:v>
                </c:pt>
                <c:pt idx="12">
                  <c:v>65.41649798387887</c:v>
                </c:pt>
                <c:pt idx="13">
                  <c:v>65.13136287655972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51.910281717156991</c:v>
                </c:pt>
                <c:pt idx="1">
                  <c:v>52.519440439797137</c:v>
                </c:pt>
                <c:pt idx="2">
                  <c:v>56.343395873150456</c:v>
                </c:pt>
                <c:pt idx="3">
                  <c:v>53.292832448748854</c:v>
                </c:pt>
                <c:pt idx="4">
                  <c:v>52.619031737241791</c:v>
                </c:pt>
                <c:pt idx="5">
                  <c:v>56.49453583191054</c:v>
                </c:pt>
                <c:pt idx="6">
                  <c:v>56.348281189991596</c:v>
                </c:pt>
                <c:pt idx="7">
                  <c:v>48.636537615343236</c:v>
                </c:pt>
                <c:pt idx="8">
                  <c:v>52.002435941908452</c:v>
                </c:pt>
                <c:pt idx="9">
                  <c:v>54.233078823214868</c:v>
                </c:pt>
                <c:pt idx="10">
                  <c:v>52.92602829003738</c:v>
                </c:pt>
                <c:pt idx="11">
                  <c:v>47.490827761538782</c:v>
                </c:pt>
                <c:pt idx="12">
                  <c:v>46.778526650051191</c:v>
                </c:pt>
                <c:pt idx="13">
                  <c:v>50.129666775691611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55.944522289012482</c:v>
                </c:pt>
                <c:pt idx="1">
                  <c:v>57.448871975828467</c:v>
                </c:pt>
                <c:pt idx="2">
                  <c:v>59.356019949779302</c:v>
                </c:pt>
                <c:pt idx="3">
                  <c:v>65.322014760401345</c:v>
                </c:pt>
                <c:pt idx="4">
                  <c:v>58.809988375977298</c:v>
                </c:pt>
                <c:pt idx="5">
                  <c:v>56.693927209889473</c:v>
                </c:pt>
                <c:pt idx="6">
                  <c:v>58.484780936989445</c:v>
                </c:pt>
                <c:pt idx="7">
                  <c:v>62.347644485409717</c:v>
                </c:pt>
                <c:pt idx="8">
                  <c:v>50.400985452161329</c:v>
                </c:pt>
                <c:pt idx="9">
                  <c:v>47.880818925877954</c:v>
                </c:pt>
                <c:pt idx="10">
                  <c:v>46.59845697789688</c:v>
                </c:pt>
                <c:pt idx="11">
                  <c:v>44.622976657081459</c:v>
                </c:pt>
                <c:pt idx="12">
                  <c:v>37.232830434350099</c:v>
                </c:pt>
                <c:pt idx="13">
                  <c:v>46.249636661156259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103.63588878684408</c:v>
                </c:pt>
                <c:pt idx="1">
                  <c:v>93.1147046018217</c:v>
                </c:pt>
                <c:pt idx="2">
                  <c:v>94.120614562740826</c:v>
                </c:pt>
                <c:pt idx="3">
                  <c:v>91.407732645291361</c:v>
                </c:pt>
                <c:pt idx="4">
                  <c:v>83.563768642417543</c:v>
                </c:pt>
                <c:pt idx="5">
                  <c:v>82.694816742360217</c:v>
                </c:pt>
                <c:pt idx="6">
                  <c:v>81.942503223955953</c:v>
                </c:pt>
                <c:pt idx="7">
                  <c:v>79.706417212206517</c:v>
                </c:pt>
                <c:pt idx="8">
                  <c:v>80.732474125599822</c:v>
                </c:pt>
                <c:pt idx="9">
                  <c:v>81.973531782418547</c:v>
                </c:pt>
                <c:pt idx="10">
                  <c:v>86.514862446816068</c:v>
                </c:pt>
                <c:pt idx="11">
                  <c:v>79.358252381073328</c:v>
                </c:pt>
                <c:pt idx="12">
                  <c:v>75.02822736209302</c:v>
                </c:pt>
                <c:pt idx="13">
                  <c:v>91.774558643248469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21505</c:v>
                </c:pt>
                <c:pt idx="1">
                  <c:v>21357</c:v>
                </c:pt>
                <c:pt idx="2">
                  <c:v>21419</c:v>
                </c:pt>
                <c:pt idx="3">
                  <c:v>21754</c:v>
                </c:pt>
                <c:pt idx="4">
                  <c:v>22077</c:v>
                </c:pt>
                <c:pt idx="5">
                  <c:v>22270</c:v>
                </c:pt>
                <c:pt idx="6">
                  <c:v>22695</c:v>
                </c:pt>
                <c:pt idx="7">
                  <c:v>22650</c:v>
                </c:pt>
                <c:pt idx="8">
                  <c:v>22762</c:v>
                </c:pt>
                <c:pt idx="9">
                  <c:v>22905</c:v>
                </c:pt>
                <c:pt idx="10">
                  <c:v>22916</c:v>
                </c:pt>
                <c:pt idx="11">
                  <c:v>22948</c:v>
                </c:pt>
                <c:pt idx="12">
                  <c:v>23109</c:v>
                </c:pt>
                <c:pt idx="13">
                  <c:v>23002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7688</c:v>
                </c:pt>
                <c:pt idx="1">
                  <c:v>7543</c:v>
                </c:pt>
                <c:pt idx="2">
                  <c:v>7370</c:v>
                </c:pt>
                <c:pt idx="3">
                  <c:v>7275</c:v>
                </c:pt>
                <c:pt idx="4">
                  <c:v>7198</c:v>
                </c:pt>
                <c:pt idx="5">
                  <c:v>7140</c:v>
                </c:pt>
                <c:pt idx="6">
                  <c:v>7107</c:v>
                </c:pt>
                <c:pt idx="7">
                  <c:v>7051</c:v>
                </c:pt>
                <c:pt idx="8">
                  <c:v>7140</c:v>
                </c:pt>
                <c:pt idx="9">
                  <c:v>7088</c:v>
                </c:pt>
                <c:pt idx="10">
                  <c:v>7104</c:v>
                </c:pt>
                <c:pt idx="11">
                  <c:v>6974</c:v>
                </c:pt>
                <c:pt idx="12">
                  <c:v>7031</c:v>
                </c:pt>
                <c:pt idx="13">
                  <c:v>7029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12158</c:v>
                </c:pt>
                <c:pt idx="1">
                  <c:v>12206</c:v>
                </c:pt>
                <c:pt idx="2">
                  <c:v>12304</c:v>
                </c:pt>
                <c:pt idx="3">
                  <c:v>12393</c:v>
                </c:pt>
                <c:pt idx="4">
                  <c:v>12633</c:v>
                </c:pt>
                <c:pt idx="5">
                  <c:v>12673</c:v>
                </c:pt>
                <c:pt idx="6">
                  <c:v>12750</c:v>
                </c:pt>
                <c:pt idx="7">
                  <c:v>12840</c:v>
                </c:pt>
                <c:pt idx="8">
                  <c:v>12895</c:v>
                </c:pt>
                <c:pt idx="9">
                  <c:v>13053</c:v>
                </c:pt>
                <c:pt idx="10">
                  <c:v>13143</c:v>
                </c:pt>
                <c:pt idx="11">
                  <c:v>13287</c:v>
                </c:pt>
                <c:pt idx="12">
                  <c:v>13350</c:v>
                </c:pt>
                <c:pt idx="13">
                  <c:v>13450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386</c:v>
                </c:pt>
                <c:pt idx="1">
                  <c:v>383</c:v>
                </c:pt>
                <c:pt idx="2">
                  <c:v>383</c:v>
                </c:pt>
                <c:pt idx="3">
                  <c:v>383</c:v>
                </c:pt>
                <c:pt idx="4">
                  <c:v>383</c:v>
                </c:pt>
                <c:pt idx="5">
                  <c:v>383</c:v>
                </c:pt>
                <c:pt idx="6">
                  <c:v>496</c:v>
                </c:pt>
                <c:pt idx="7">
                  <c:v>496</c:v>
                </c:pt>
                <c:pt idx="8">
                  <c:v>496</c:v>
                </c:pt>
                <c:pt idx="9">
                  <c:v>496</c:v>
                </c:pt>
                <c:pt idx="10">
                  <c:v>496</c:v>
                </c:pt>
                <c:pt idx="11">
                  <c:v>496</c:v>
                </c:pt>
                <c:pt idx="12">
                  <c:v>438</c:v>
                </c:pt>
                <c:pt idx="13">
                  <c:v>438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1545</c:v>
                </c:pt>
                <c:pt idx="1">
                  <c:v>1446</c:v>
                </c:pt>
                <c:pt idx="2">
                  <c:v>1446</c:v>
                </c:pt>
                <c:pt idx="3">
                  <c:v>1446</c:v>
                </c:pt>
                <c:pt idx="4">
                  <c:v>1446</c:v>
                </c:pt>
                <c:pt idx="5">
                  <c:v>1446</c:v>
                </c:pt>
                <c:pt idx="6">
                  <c:v>1262</c:v>
                </c:pt>
                <c:pt idx="7">
                  <c:v>1262</c:v>
                </c:pt>
                <c:pt idx="8">
                  <c:v>1262</c:v>
                </c:pt>
                <c:pt idx="9">
                  <c:v>1262</c:v>
                </c:pt>
                <c:pt idx="10">
                  <c:v>1262</c:v>
                </c:pt>
                <c:pt idx="11">
                  <c:v>1262</c:v>
                </c:pt>
                <c:pt idx="12">
                  <c:v>1191</c:v>
                </c:pt>
                <c:pt idx="13">
                  <c:v>1191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1690.6428000000001</c:v>
                </c:pt>
                <c:pt idx="1">
                  <c:v>1188.3128999999999</c:v>
                </c:pt>
                <c:pt idx="2">
                  <c:v>1397.1360999999999</c:v>
                </c:pt>
                <c:pt idx="3">
                  <c:v>1292.3178</c:v>
                </c:pt>
                <c:pt idx="4">
                  <c:v>1187.2633000000001</c:v>
                </c:pt>
                <c:pt idx="5">
                  <c:v>1170.7751000000001</c:v>
                </c:pt>
                <c:pt idx="6">
                  <c:v>1284.4231</c:v>
                </c:pt>
                <c:pt idx="7">
                  <c:v>1321.1491000000001</c:v>
                </c:pt>
                <c:pt idx="8">
                  <c:v>1344.1851999999999</c:v>
                </c:pt>
                <c:pt idx="9">
                  <c:v>1460.7699</c:v>
                </c:pt>
                <c:pt idx="10">
                  <c:v>1717.6284000000001</c:v>
                </c:pt>
                <c:pt idx="11">
                  <c:v>1571.355</c:v>
                </c:pt>
                <c:pt idx="12">
                  <c:v>1551.3452</c:v>
                </c:pt>
                <c:pt idx="13">
                  <c:v>1994.7421999999999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35.331000000000003</c:v>
                </c:pt>
                <c:pt idx="1">
                  <c:v>41.374000000000002</c:v>
                </c:pt>
                <c:pt idx="2">
                  <c:v>41.043999999999997</c:v>
                </c:pt>
                <c:pt idx="3">
                  <c:v>42.264000000000003</c:v>
                </c:pt>
                <c:pt idx="4">
                  <c:v>41.412999999999997</c:v>
                </c:pt>
                <c:pt idx="5">
                  <c:v>41.383000000000003</c:v>
                </c:pt>
                <c:pt idx="6">
                  <c:v>28.279</c:v>
                </c:pt>
                <c:pt idx="7">
                  <c:v>44.731000000000002</c:v>
                </c:pt>
                <c:pt idx="8">
                  <c:v>44.319000000000003</c:v>
                </c:pt>
                <c:pt idx="9">
                  <c:v>41.481999999999999</c:v>
                </c:pt>
                <c:pt idx="10">
                  <c:v>41.462000000000003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2.4580000000000002</c:v>
                </c:pt>
                <c:pt idx="3">
                  <c:v>3.4249999999999998</c:v>
                </c:pt>
                <c:pt idx="4">
                  <c:v>3.52</c:v>
                </c:pt>
                <c:pt idx="5">
                  <c:v>3.423</c:v>
                </c:pt>
                <c:pt idx="6">
                  <c:v>3.3959999999999999</c:v>
                </c:pt>
                <c:pt idx="7">
                  <c:v>3.4769999999999999</c:v>
                </c:pt>
                <c:pt idx="8">
                  <c:v>3.2919999999999998</c:v>
                </c:pt>
                <c:pt idx="9">
                  <c:v>3.3889999999999998</c:v>
                </c:pt>
                <c:pt idx="10">
                  <c:v>3.7610000000000001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35.331000000000003</c:v>
                </c:pt>
                <c:pt idx="1">
                  <c:v>41.374000000000002</c:v>
                </c:pt>
                <c:pt idx="2">
                  <c:v>38.585999999999999</c:v>
                </c:pt>
                <c:pt idx="3">
                  <c:v>38.838999999999999</c:v>
                </c:pt>
                <c:pt idx="4">
                  <c:v>37.893000000000001</c:v>
                </c:pt>
                <c:pt idx="5">
                  <c:v>37.96</c:v>
                </c:pt>
                <c:pt idx="6">
                  <c:v>24.882999999999999</c:v>
                </c:pt>
                <c:pt idx="7">
                  <c:v>41.253999999999998</c:v>
                </c:pt>
                <c:pt idx="8">
                  <c:v>41.027000000000001</c:v>
                </c:pt>
                <c:pt idx="9">
                  <c:v>38.093000000000004</c:v>
                </c:pt>
                <c:pt idx="10">
                  <c:v>37.701000000000001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59.356019949779302</c:v>
                </c:pt>
                <c:pt idx="1">
                  <c:v>65.322014760401345</c:v>
                </c:pt>
                <c:pt idx="2">
                  <c:v>58.809988375977298</c:v>
                </c:pt>
                <c:pt idx="3">
                  <c:v>56.693927209889473</c:v>
                </c:pt>
                <c:pt idx="4">
                  <c:v>58.484780936989445</c:v>
                </c:pt>
                <c:pt idx="5">
                  <c:v>62.347644485409717</c:v>
                </c:pt>
                <c:pt idx="6">
                  <c:v>50.400985452161329</c:v>
                </c:pt>
                <c:pt idx="7">
                  <c:v>47.880818925877954</c:v>
                </c:pt>
                <c:pt idx="8">
                  <c:v>46.59845697789688</c:v>
                </c:pt>
                <c:pt idx="9">
                  <c:v>44.622976657081459</c:v>
                </c:pt>
                <c:pt idx="10">
                  <c:v>37.232830434350099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94.120614562740826</c:v>
                </c:pt>
                <c:pt idx="1">
                  <c:v>91.407732645291361</c:v>
                </c:pt>
                <c:pt idx="2">
                  <c:v>83.563768642417543</c:v>
                </c:pt>
                <c:pt idx="3">
                  <c:v>82.694816742360217</c:v>
                </c:pt>
                <c:pt idx="4">
                  <c:v>81.942503223955953</c:v>
                </c:pt>
                <c:pt idx="5">
                  <c:v>79.706417212206517</c:v>
                </c:pt>
                <c:pt idx="6">
                  <c:v>80.732474125599822</c:v>
                </c:pt>
                <c:pt idx="7">
                  <c:v>81.973531782418547</c:v>
                </c:pt>
                <c:pt idx="8">
                  <c:v>86.514862446816068</c:v>
                </c:pt>
                <c:pt idx="9">
                  <c:v>79.358252381073328</c:v>
                </c:pt>
                <c:pt idx="10">
                  <c:v>75.02822736209302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0.37538003936904119</c:v>
                </c:pt>
                <c:pt idx="1">
                  <c:v>0.45263129062124569</c:v>
                </c:pt>
                <c:pt idx="2">
                  <c:v>0.49116980560838158</c:v>
                </c:pt>
                <c:pt idx="3">
                  <c:v>0.51108402757183169</c:v>
                </c:pt>
                <c:pt idx="4">
                  <c:v>0.50539095549491198</c:v>
                </c:pt>
                <c:pt idx="5">
                  <c:v>0.51919282596561711</c:v>
                </c:pt>
                <c:pt idx="6">
                  <c:v>0.35028035875631469</c:v>
                </c:pt>
                <c:pt idx="7">
                  <c:v>0.54567613505697177</c:v>
                </c:pt>
                <c:pt idx="8">
                  <c:v>0.51227036310951257</c:v>
                </c:pt>
                <c:pt idx="9">
                  <c:v>0.52271816421568928</c:v>
                </c:pt>
                <c:pt idx="10">
                  <c:v>0.55261868043210771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37.701000000000001</c:v>
                </c:pt>
                <c:pt idx="2">
                  <c:v>0</c:v>
                </c:pt>
                <c:pt idx="3">
                  <c:v>3.7610000000000001</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41.462000000000003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18：プラスチック製品製造業(N=2)</c:v>
                </c:pt>
                <c:pt idx="11">
                  <c:v>19：ゴム製品製造業(N=0)</c:v>
                </c:pt>
                <c:pt idx="12">
                  <c:v>20：なめし革・同製品・毛皮製造業(N=0)</c:v>
                </c:pt>
                <c:pt idx="13">
                  <c:v>23：非鉄金属製造業(N=0)</c:v>
                </c:pt>
                <c:pt idx="14">
                  <c:v>24：金属製品製造業(N=3)</c:v>
                </c:pt>
                <c:pt idx="15">
                  <c:v>25：はん用機械器具製造業(N=0)</c:v>
                </c:pt>
                <c:pt idx="16">
                  <c:v>26：生産用機械器具製造業(N=0)</c:v>
                </c:pt>
                <c:pt idx="17">
                  <c:v>27：業務用機械器具製造業(N=0)</c:v>
                </c:pt>
                <c:pt idx="18">
                  <c:v>28：電子部品等製造業(N=1)</c:v>
                </c:pt>
                <c:pt idx="19">
                  <c:v>29：電気機械器具製造業(N=0)</c:v>
                </c:pt>
                <c:pt idx="20">
                  <c:v>30：情報通信機械器具製造業(N=0)</c:v>
                </c:pt>
                <c:pt idx="21">
                  <c:v>31：輸送用機械器具製造業(N=1)</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9.8019999999999996</c:v>
                </c:pt>
                <c:pt idx="11">
                  <c:v>0</c:v>
                </c:pt>
                <c:pt idx="12">
                  <c:v>0</c:v>
                </c:pt>
                <c:pt idx="13">
                  <c:v>0</c:v>
                </c:pt>
                <c:pt idx="14">
                  <c:v>15.557</c:v>
                </c:pt>
                <c:pt idx="15">
                  <c:v>0</c:v>
                </c:pt>
                <c:pt idx="16">
                  <c:v>0</c:v>
                </c:pt>
                <c:pt idx="17">
                  <c:v>0</c:v>
                </c:pt>
                <c:pt idx="18">
                  <c:v>7.1829999999999998</c:v>
                </c:pt>
                <c:pt idx="19">
                  <c:v>0</c:v>
                </c:pt>
                <c:pt idx="20">
                  <c:v>0</c:v>
                </c:pt>
                <c:pt idx="21">
                  <c:v>5.1589999999999998</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82.217548078018112</c:v>
                </c:pt>
                <c:pt idx="2">
                  <c:v>4.4879361016591313</c:v>
                </c:pt>
                <c:pt idx="3">
                  <c:v>27.819618970220954</c:v>
                </c:pt>
                <c:pt idx="4">
                  <c:v>48.41820197960795</c:v>
                </c:pt>
                <c:pt idx="5">
                  <c:v>63.266707630487794</c:v>
                </c:pt>
                <c:pt idx="7">
                  <c:v>85.415452425026388</c:v>
                </c:pt>
                <c:pt idx="8">
                  <c:v>2.0076397382040305</c:v>
                </c:pt>
                <c:pt idx="9">
                  <c:v>0</c:v>
                </c:pt>
                <c:pt idx="10">
                  <c:v>1.1759071415445086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114.5251031498982</c:v>
                </c:pt>
                <c:pt idx="4" formatCode="#,##0">
                  <c:v>48.41820197960795</c:v>
                </c:pt>
                <c:pt idx="5" formatCode="#,##0">
                  <c:v>63.266707630487794</c:v>
                </c:pt>
                <c:pt idx="6" formatCode="#,##0">
                  <c:v>87.423092163230422</c:v>
                </c:pt>
                <c:pt idx="10" formatCode="#,##0">
                  <c:v>1.1759071415445086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41.462000000000003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41.462000000000003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駒ヶ根市</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18：プラスチック製品製造業(N=2)</c:v>
                </c:pt>
                <c:pt idx="6">
                  <c:v>19：ゴム製品製造業(N=0)</c:v>
                </c:pt>
                <c:pt idx="7">
                  <c:v>20：なめし革・同製品・毛皮製造業(N=0)</c:v>
                </c:pt>
                <c:pt idx="8">
                  <c:v>23：非鉄金属製造業(N=0)</c:v>
                </c:pt>
                <c:pt idx="9">
                  <c:v>24：金属製品製造業(N=3)</c:v>
                </c:pt>
                <c:pt idx="10">
                  <c:v>25：はん用機械器具製造業(N=0)</c:v>
                </c:pt>
                <c:pt idx="11">
                  <c:v>26：生産用機械器具製造業(N=0)</c:v>
                </c:pt>
                <c:pt idx="12">
                  <c:v>27：業務用機械器具製造業(N=0)</c:v>
                </c:pt>
                <c:pt idx="13">
                  <c:v>28：電子部品等製造業(N=1)</c:v>
                </c:pt>
                <c:pt idx="14">
                  <c:v>29：電気機械器具製造業(N=0)</c:v>
                </c:pt>
                <c:pt idx="15">
                  <c:v>30：情報通信機械器具製造業(N=0)</c:v>
                </c:pt>
                <c:pt idx="16">
                  <c:v>31：輸送用機械器具製造業(N=1)</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4.9009999999999998</c:v>
                </c:pt>
                <c:pt idx="6">
                  <c:v>0</c:v>
                </c:pt>
                <c:pt idx="7">
                  <c:v>0</c:v>
                </c:pt>
                <c:pt idx="8">
                  <c:v>0</c:v>
                </c:pt>
                <c:pt idx="9">
                  <c:v>5.1856666666666671</c:v>
                </c:pt>
                <c:pt idx="10">
                  <c:v>0</c:v>
                </c:pt>
                <c:pt idx="11">
                  <c:v>0</c:v>
                </c:pt>
                <c:pt idx="12">
                  <c:v>0</c:v>
                </c:pt>
                <c:pt idx="13">
                  <c:v>7.1829999999999998</c:v>
                </c:pt>
                <c:pt idx="14">
                  <c:v>0</c:v>
                </c:pt>
                <c:pt idx="15">
                  <c:v>0</c:v>
                </c:pt>
                <c:pt idx="16">
                  <c:v>5.1589999999999998</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18：プラスチック製品製造業(N=2)</c:v>
                </c:pt>
                <c:pt idx="6">
                  <c:v>19：ゴム製品製造業(N=0)</c:v>
                </c:pt>
                <c:pt idx="7">
                  <c:v>20：なめし革・同製品・毛皮製造業(N=0)</c:v>
                </c:pt>
                <c:pt idx="8">
                  <c:v>23：非鉄金属製造業(N=0)</c:v>
                </c:pt>
                <c:pt idx="9">
                  <c:v>24：金属製品製造業(N=3)</c:v>
                </c:pt>
                <c:pt idx="10">
                  <c:v>25：はん用機械器具製造業(N=0)</c:v>
                </c:pt>
                <c:pt idx="11">
                  <c:v>26：生産用機械器具製造業(N=0)</c:v>
                </c:pt>
                <c:pt idx="12">
                  <c:v>27：業務用機械器具製造業(N=0)</c:v>
                </c:pt>
                <c:pt idx="13">
                  <c:v>28：電子部品等製造業(N=1)</c:v>
                </c:pt>
                <c:pt idx="14">
                  <c:v>29：電気機械器具製造業(N=0)</c:v>
                </c:pt>
                <c:pt idx="15">
                  <c:v>30：情報通信機械器具製造業(N=0)</c:v>
                </c:pt>
                <c:pt idx="16">
                  <c:v>31：輸送用機械器具製造業(N=1)</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駒ヶ根市</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駒ヶ根市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駒ヶ根市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62,377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8279.4</c:v>
                </c:pt>
                <c:pt idx="1">
                  <c:v>53699.700000000019</c:v>
                </c:pt>
                <c:pt idx="2">
                  <c:v>0</c:v>
                </c:pt>
                <c:pt idx="3">
                  <c:v>397.6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83,058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9936.2735279999997</c:v>
                </c:pt>
                <c:pt idx="1">
                  <c:v>71031.815172000017</c:v>
                </c:pt>
                <c:pt idx="2">
                  <c:v>0</c:v>
                </c:pt>
                <c:pt idx="3">
                  <c:v>2089.7856000000002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70</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駒ヶ根市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33.647027076000001</c:v>
                </c:pt>
                <c:pt idx="1">
                  <c:v>0.33804503999999991</c:v>
                </c:pt>
                <c:pt idx="2">
                  <c:v>3.1598723160000004</c:v>
                </c:pt>
                <c:pt idx="3">
                  <c:v>0</c:v>
                </c:pt>
                <c:pt idx="4">
                  <c:v>5.8466655999999997</c:v>
                </c:pt>
                <c:pt idx="5">
                  <c:v>26.76348819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664,349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駒ヶ根市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644373</c:v>
                </c:pt>
                <c:pt idx="1">
                  <c:v>5200</c:v>
                </c:pt>
                <c:pt idx="2">
                  <c:v>14776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6.6</c:v>
                </c:pt>
                <c:pt idx="1">
                  <c:v>44.6</c:v>
                </c:pt>
                <c:pt idx="2">
                  <c:v>44.6</c:v>
                </c:pt>
                <c:pt idx="3">
                  <c:v>44.6</c:v>
                </c:pt>
                <c:pt idx="4">
                  <c:v>203</c:v>
                </c:pt>
                <c:pt idx="5">
                  <c:v>397.6</c:v>
                </c:pt>
                <c:pt idx="6">
                  <c:v>397.6</c:v>
                </c:pt>
                <c:pt idx="7">
                  <c:v>397.6</c:v>
                </c:pt>
                <c:pt idx="8">
                  <c:v>397.6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12956</c:v>
                </c:pt>
                <c:pt idx="1">
                  <c:v>17430.7</c:v>
                </c:pt>
                <c:pt idx="2">
                  <c:v>19071.5</c:v>
                </c:pt>
                <c:pt idx="3">
                  <c:v>20271</c:v>
                </c:pt>
                <c:pt idx="4">
                  <c:v>22135</c:v>
                </c:pt>
                <c:pt idx="5">
                  <c:v>24133.499999999989</c:v>
                </c:pt>
                <c:pt idx="6">
                  <c:v>26615.500000000011</c:v>
                </c:pt>
                <c:pt idx="7">
                  <c:v>53525.400000000023</c:v>
                </c:pt>
                <c:pt idx="8">
                  <c:v>53699.700000000019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5285.7</c:v>
                </c:pt>
                <c:pt idx="1">
                  <c:v>5681.6</c:v>
                </c:pt>
                <c:pt idx="2">
                  <c:v>6156.9</c:v>
                </c:pt>
                <c:pt idx="3">
                  <c:v>6498.5</c:v>
                </c:pt>
                <c:pt idx="4">
                  <c:v>6912.0999999999995</c:v>
                </c:pt>
                <c:pt idx="5">
                  <c:v>7165.600000000004</c:v>
                </c:pt>
                <c:pt idx="6">
                  <c:v>7521.1000000000058</c:v>
                </c:pt>
                <c:pt idx="7">
                  <c:v>7842.5000000000045</c:v>
                </c:pt>
                <c:pt idx="8">
                  <c:v>8279.4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9.6174443264433335E-2</c:v>
                </c:pt>
                <c:pt idx="1">
                  <c:v>0.12622538651591808</c:v>
                </c:pt>
                <c:pt idx="2">
                  <c:v>0.13525852986124728</c:v>
                </c:pt>
                <c:pt idx="3">
                  <c:v>0.14149569479616811</c:v>
                </c:pt>
                <c:pt idx="4">
                  <c:v>0.15160100344903471</c:v>
                </c:pt>
                <c:pt idx="5">
                  <c:v>0.17201172080936791</c:v>
                </c:pt>
                <c:pt idx="6">
                  <c:v>0.19424382722448544</c:v>
                </c:pt>
                <c:pt idx="7">
                  <c:v>0.3085032413259351</c:v>
                </c:pt>
                <c:pt idx="8">
                  <c:v>0.31133285749251149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65.301246756882378</c:v>
                </c:pt>
                <c:pt idx="2">
                  <c:v>2.9885418927038239</c:v>
                </c:pt>
                <c:pt idx="3">
                  <c:v>14.405028092774019</c:v>
                </c:pt>
                <c:pt idx="4">
                  <c:v>56.693927209889473</c:v>
                </c:pt>
                <c:pt idx="5">
                  <c:v>56.49453583191054</c:v>
                </c:pt>
                <c:pt idx="7">
                  <c:v>76.426461600170654</c:v>
                </c:pt>
                <c:pt idx="8">
                  <c:v>2.6036555057025486</c:v>
                </c:pt>
                <c:pt idx="9">
                  <c:v>0</c:v>
                </c:pt>
                <c:pt idx="10">
                  <c:v>0.95172445465921174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82.694816742360217</c:v>
                </c:pt>
                <c:pt idx="4" formatCode="#,##0">
                  <c:v>56.693927209889473</c:v>
                </c:pt>
                <c:pt idx="5" formatCode="#,##0">
                  <c:v>56.49453583191054</c:v>
                </c:pt>
                <c:pt idx="6" formatCode="#,##0">
                  <c:v>79.030117105873202</c:v>
                </c:pt>
                <c:pt idx="10" formatCode="#,##0">
                  <c:v>0.95172445465921174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1185</c:v>
                </c:pt>
                <c:pt idx="1">
                  <c:v>1260</c:v>
                </c:pt>
                <c:pt idx="2">
                  <c:v>1348</c:v>
                </c:pt>
                <c:pt idx="3">
                  <c:v>1413</c:v>
                </c:pt>
                <c:pt idx="4">
                  <c:v>1491</c:v>
                </c:pt>
                <c:pt idx="5">
                  <c:v>1538</c:v>
                </c:pt>
                <c:pt idx="6">
                  <c:v>1593</c:v>
                </c:pt>
                <c:pt idx="7">
                  <c:v>1642</c:v>
                </c:pt>
                <c:pt idx="8">
                  <c:v>1706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266781.58858320251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83057.874300000025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1031804.0120000001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934639.64100000006</c:v>
                </c:pt>
                <c:pt idx="1">
                  <c:v>9390.1399999999976</c:v>
                </c:pt>
                <c:pt idx="2">
                  <c:v>87774.231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80968.088700000022</c:v>
                </c:pt>
                <c:pt idx="1">
                  <c:v>0</c:v>
                </c:pt>
                <c:pt idx="2">
                  <c:v>2089.7856000000002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排出量比較シート!$DN$21:$DN$50</c:f>
              <c:numCache>
                <c:formatCode>0.0%;;</c:formatCode>
                <c:ptCount val="30"/>
                <c:pt idx="0">
                  <c:v>0.98</c:v>
                </c:pt>
                <c:pt idx="1">
                  <c:v>1</c:v>
                </c:pt>
                <c:pt idx="2">
                  <c:v>1</c:v>
                </c:pt>
                <c:pt idx="3">
                  <c:v>0.96</c:v>
                </c:pt>
                <c:pt idx="4">
                  <c:v>0.91</c:v>
                </c:pt>
                <c:pt idx="5">
                  <c:v>0.84</c:v>
                </c:pt>
                <c:pt idx="6">
                  <c:v>0</c:v>
                </c:pt>
                <c:pt idx="7">
                  <c:v>0</c:v>
                </c:pt>
                <c:pt idx="8">
                  <c:v>0</c:v>
                </c:pt>
                <c:pt idx="9">
                  <c:v>0.84</c:v>
                </c:pt>
                <c:pt idx="10">
                  <c:v>1</c:v>
                </c:pt>
                <c:pt idx="11">
                  <c:v>0.49</c:v>
                </c:pt>
                <c:pt idx="12">
                  <c:v>1</c:v>
                </c:pt>
                <c:pt idx="13">
                  <c:v>1</c:v>
                </c:pt>
                <c:pt idx="14">
                  <c:v>0.08</c:v>
                </c:pt>
                <c:pt idx="15">
                  <c:v>0.54</c:v>
                </c:pt>
                <c:pt idx="16">
                  <c:v>0</c:v>
                </c:pt>
                <c:pt idx="17">
                  <c:v>0.98</c:v>
                </c:pt>
                <c:pt idx="18">
                  <c:v>0.18</c:v>
                </c:pt>
                <c:pt idx="19">
                  <c:v>0.99</c:v>
                </c:pt>
                <c:pt idx="20">
                  <c:v>0.81</c:v>
                </c:pt>
                <c:pt idx="21">
                  <c:v>0</c:v>
                </c:pt>
                <c:pt idx="22">
                  <c:v>0.3</c:v>
                </c:pt>
                <c:pt idx="23">
                  <c:v>0.45</c:v>
                </c:pt>
                <c:pt idx="24">
                  <c:v>0.92</c:v>
                </c:pt>
                <c:pt idx="25">
                  <c:v>0.56999999999999995</c:v>
                </c:pt>
                <c:pt idx="26">
                  <c:v>0.9</c:v>
                </c:pt>
                <c:pt idx="27">
                  <c:v>0.5</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排出量比較シート!$DP$21:$DP$50</c:f>
              <c:numCache>
                <c:formatCode>0.0%;;</c:formatCode>
                <c:ptCount val="30"/>
                <c:pt idx="0">
                  <c:v>0</c:v>
                </c:pt>
                <c:pt idx="1">
                  <c:v>0</c:v>
                </c:pt>
                <c:pt idx="2">
                  <c:v>0</c:v>
                </c:pt>
                <c:pt idx="3">
                  <c:v>0</c:v>
                </c:pt>
                <c:pt idx="4">
                  <c:v>0.09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排出量比較シート!$DQ$21:$DQ$50</c:f>
              <c:numCache>
                <c:formatCode>0.0%;;</c:formatCode>
                <c:ptCount val="30"/>
                <c:pt idx="0">
                  <c:v>0.02</c:v>
                </c:pt>
                <c:pt idx="1">
                  <c:v>0</c:v>
                </c:pt>
                <c:pt idx="2">
                  <c:v>0</c:v>
                </c:pt>
                <c:pt idx="3">
                  <c:v>0.04</c:v>
                </c:pt>
                <c:pt idx="4">
                  <c:v>0</c:v>
                </c:pt>
                <c:pt idx="5">
                  <c:v>0.16</c:v>
                </c:pt>
                <c:pt idx="6">
                  <c:v>0</c:v>
                </c:pt>
                <c:pt idx="7">
                  <c:v>0</c:v>
                </c:pt>
                <c:pt idx="8">
                  <c:v>0</c:v>
                </c:pt>
                <c:pt idx="9">
                  <c:v>0.16</c:v>
                </c:pt>
                <c:pt idx="10">
                  <c:v>0</c:v>
                </c:pt>
                <c:pt idx="11">
                  <c:v>0.51</c:v>
                </c:pt>
                <c:pt idx="12">
                  <c:v>0</c:v>
                </c:pt>
                <c:pt idx="13">
                  <c:v>0</c:v>
                </c:pt>
                <c:pt idx="14">
                  <c:v>0.92</c:v>
                </c:pt>
                <c:pt idx="15">
                  <c:v>0.46</c:v>
                </c:pt>
                <c:pt idx="16">
                  <c:v>1</c:v>
                </c:pt>
                <c:pt idx="17">
                  <c:v>0.02</c:v>
                </c:pt>
                <c:pt idx="18">
                  <c:v>0.82</c:v>
                </c:pt>
                <c:pt idx="19">
                  <c:v>0.01</c:v>
                </c:pt>
                <c:pt idx="20">
                  <c:v>0.19</c:v>
                </c:pt>
                <c:pt idx="21">
                  <c:v>1</c:v>
                </c:pt>
                <c:pt idx="22">
                  <c:v>0</c:v>
                </c:pt>
                <c:pt idx="23">
                  <c:v>0.55000000000000004</c:v>
                </c:pt>
                <c:pt idx="24">
                  <c:v>0.08</c:v>
                </c:pt>
                <c:pt idx="25">
                  <c:v>0.43</c:v>
                </c:pt>
                <c:pt idx="26">
                  <c:v>0.1</c:v>
                </c:pt>
                <c:pt idx="27">
                  <c:v>0.5</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排出量比較シート!$DF$21:$DF$50</c:f>
              <c:numCache>
                <c:formatCode>#,##0;;</c:formatCode>
                <c:ptCount val="30"/>
                <c:pt idx="0">
                  <c:v>4</c:v>
                </c:pt>
                <c:pt idx="1">
                  <c:v>12</c:v>
                </c:pt>
                <c:pt idx="2">
                  <c:v>4</c:v>
                </c:pt>
                <c:pt idx="3">
                  <c:v>9</c:v>
                </c:pt>
                <c:pt idx="4">
                  <c:v>7</c:v>
                </c:pt>
                <c:pt idx="5">
                  <c:v>8</c:v>
                </c:pt>
                <c:pt idx="6">
                  <c:v>0</c:v>
                </c:pt>
                <c:pt idx="7">
                  <c:v>0</c:v>
                </c:pt>
                <c:pt idx="8">
                  <c:v>0</c:v>
                </c:pt>
                <c:pt idx="9">
                  <c:v>3</c:v>
                </c:pt>
                <c:pt idx="10">
                  <c:v>6</c:v>
                </c:pt>
                <c:pt idx="11">
                  <c:v>1</c:v>
                </c:pt>
                <c:pt idx="12">
                  <c:v>3</c:v>
                </c:pt>
                <c:pt idx="13">
                  <c:v>3</c:v>
                </c:pt>
                <c:pt idx="14">
                  <c:v>1</c:v>
                </c:pt>
                <c:pt idx="15">
                  <c:v>3</c:v>
                </c:pt>
                <c:pt idx="16">
                  <c:v>0</c:v>
                </c:pt>
                <c:pt idx="17">
                  <c:v>6</c:v>
                </c:pt>
                <c:pt idx="18">
                  <c:v>1</c:v>
                </c:pt>
                <c:pt idx="19">
                  <c:v>2</c:v>
                </c:pt>
                <c:pt idx="20">
                  <c:v>8</c:v>
                </c:pt>
                <c:pt idx="21">
                  <c:v>0</c:v>
                </c:pt>
                <c:pt idx="22">
                  <c:v>8</c:v>
                </c:pt>
                <c:pt idx="23">
                  <c:v>3</c:v>
                </c:pt>
                <c:pt idx="24">
                  <c:v>8</c:v>
                </c:pt>
                <c:pt idx="25">
                  <c:v>5</c:v>
                </c:pt>
                <c:pt idx="26">
                  <c:v>5</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排出量比較シート!$DH$21:$DH$50</c:f>
              <c:numCache>
                <c:formatCode>#,##0;;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排出量比較シート!$DI$21:$DI$50</c:f>
              <c:numCache>
                <c:formatCode>#,##0;;</c:formatCode>
                <c:ptCount val="30"/>
                <c:pt idx="0">
                  <c:v>1</c:v>
                </c:pt>
                <c:pt idx="1">
                  <c:v>0</c:v>
                </c:pt>
                <c:pt idx="2">
                  <c:v>0</c:v>
                </c:pt>
                <c:pt idx="3">
                  <c:v>1</c:v>
                </c:pt>
                <c:pt idx="4">
                  <c:v>0</c:v>
                </c:pt>
                <c:pt idx="5">
                  <c:v>2</c:v>
                </c:pt>
                <c:pt idx="6">
                  <c:v>0</c:v>
                </c:pt>
                <c:pt idx="7">
                  <c:v>0</c:v>
                </c:pt>
                <c:pt idx="8">
                  <c:v>0</c:v>
                </c:pt>
                <c:pt idx="9">
                  <c:v>1</c:v>
                </c:pt>
                <c:pt idx="10">
                  <c:v>0</c:v>
                </c:pt>
                <c:pt idx="11">
                  <c:v>2</c:v>
                </c:pt>
                <c:pt idx="12">
                  <c:v>0</c:v>
                </c:pt>
                <c:pt idx="13">
                  <c:v>0</c:v>
                </c:pt>
                <c:pt idx="14">
                  <c:v>3</c:v>
                </c:pt>
                <c:pt idx="15">
                  <c:v>3</c:v>
                </c:pt>
                <c:pt idx="16">
                  <c:v>2</c:v>
                </c:pt>
                <c:pt idx="17">
                  <c:v>1</c:v>
                </c:pt>
                <c:pt idx="18">
                  <c:v>2</c:v>
                </c:pt>
                <c:pt idx="19">
                  <c:v>1</c:v>
                </c:pt>
                <c:pt idx="20">
                  <c:v>2</c:v>
                </c:pt>
                <c:pt idx="21">
                  <c:v>1</c:v>
                </c:pt>
                <c:pt idx="22">
                  <c:v>0</c:v>
                </c:pt>
                <c:pt idx="23">
                  <c:v>2</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排出量比較シート!$DL$21:$DL$50</c:f>
              <c:numCache>
                <c:formatCode>#,##0;;</c:formatCode>
                <c:ptCount val="30"/>
                <c:pt idx="0">
                  <c:v>5</c:v>
                </c:pt>
                <c:pt idx="1">
                  <c:v>12</c:v>
                </c:pt>
                <c:pt idx="2">
                  <c:v>4</c:v>
                </c:pt>
                <c:pt idx="3">
                  <c:v>10</c:v>
                </c:pt>
                <c:pt idx="4">
                  <c:v>8</c:v>
                </c:pt>
                <c:pt idx="5">
                  <c:v>10</c:v>
                </c:pt>
                <c:pt idx="6">
                  <c:v>0</c:v>
                </c:pt>
                <c:pt idx="7">
                  <c:v>0</c:v>
                </c:pt>
                <c:pt idx="8">
                  <c:v>0</c:v>
                </c:pt>
                <c:pt idx="9">
                  <c:v>4</c:v>
                </c:pt>
                <c:pt idx="10">
                  <c:v>6</c:v>
                </c:pt>
                <c:pt idx="11">
                  <c:v>3</c:v>
                </c:pt>
                <c:pt idx="12">
                  <c:v>3</c:v>
                </c:pt>
                <c:pt idx="13">
                  <c:v>3</c:v>
                </c:pt>
                <c:pt idx="14">
                  <c:v>4</c:v>
                </c:pt>
                <c:pt idx="15">
                  <c:v>6</c:v>
                </c:pt>
                <c:pt idx="16">
                  <c:v>2</c:v>
                </c:pt>
                <c:pt idx="17">
                  <c:v>7</c:v>
                </c:pt>
                <c:pt idx="18">
                  <c:v>3</c:v>
                </c:pt>
                <c:pt idx="19">
                  <c:v>3</c:v>
                </c:pt>
                <c:pt idx="20">
                  <c:v>10</c:v>
                </c:pt>
                <c:pt idx="21">
                  <c:v>1</c:v>
                </c:pt>
                <c:pt idx="22">
                  <c:v>9</c:v>
                </c:pt>
                <c:pt idx="23">
                  <c:v>5</c:v>
                </c:pt>
                <c:pt idx="24">
                  <c:v>9</c:v>
                </c:pt>
                <c:pt idx="25">
                  <c:v>7</c:v>
                </c:pt>
                <c:pt idx="26">
                  <c:v>6</c:v>
                </c:pt>
                <c:pt idx="27">
                  <c:v>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排出量比較シート!$CX$21:$CX$50</c:f>
              <c:numCache>
                <c:formatCode>[=0]#;[&lt;1]0.00;#,##0</c:formatCode>
                <c:ptCount val="30"/>
                <c:pt idx="0">
                  <c:v>233.768</c:v>
                </c:pt>
                <c:pt idx="1">
                  <c:v>187.26499999999999</c:v>
                </c:pt>
                <c:pt idx="2">
                  <c:v>38.72</c:v>
                </c:pt>
                <c:pt idx="3">
                  <c:v>74.42</c:v>
                </c:pt>
                <c:pt idx="4">
                  <c:v>37.701000000000001</c:v>
                </c:pt>
                <c:pt idx="5">
                  <c:v>39.384999999999998</c:v>
                </c:pt>
                <c:pt idx="6">
                  <c:v>0</c:v>
                </c:pt>
                <c:pt idx="7">
                  <c:v>0</c:v>
                </c:pt>
                <c:pt idx="8">
                  <c:v>0</c:v>
                </c:pt>
                <c:pt idx="9">
                  <c:v>20.52</c:v>
                </c:pt>
                <c:pt idx="10">
                  <c:v>41.097999999999999</c:v>
                </c:pt>
                <c:pt idx="11">
                  <c:v>8.7870000000000008</c:v>
                </c:pt>
                <c:pt idx="12">
                  <c:v>11.696999999999999</c:v>
                </c:pt>
                <c:pt idx="13">
                  <c:v>9.766</c:v>
                </c:pt>
                <c:pt idx="14">
                  <c:v>2.7949999999999999</c:v>
                </c:pt>
                <c:pt idx="15">
                  <c:v>16.949000000000002</c:v>
                </c:pt>
                <c:pt idx="16">
                  <c:v>0</c:v>
                </c:pt>
                <c:pt idx="17">
                  <c:v>184.34700000000001</c:v>
                </c:pt>
                <c:pt idx="18">
                  <c:v>4.1870000000000003</c:v>
                </c:pt>
                <c:pt idx="19">
                  <c:v>215.14500000000001</c:v>
                </c:pt>
                <c:pt idx="20">
                  <c:v>69.799000000000007</c:v>
                </c:pt>
                <c:pt idx="21">
                  <c:v>0</c:v>
                </c:pt>
                <c:pt idx="22">
                  <c:v>55.23</c:v>
                </c:pt>
                <c:pt idx="23">
                  <c:v>9.6940000000000008</c:v>
                </c:pt>
                <c:pt idx="24">
                  <c:v>28.922999999999998</c:v>
                </c:pt>
                <c:pt idx="25">
                  <c:v>22.478000000000002</c:v>
                </c:pt>
                <c:pt idx="26">
                  <c:v>169.07</c:v>
                </c:pt>
                <c:pt idx="27">
                  <c:v>14.273</c:v>
                </c:pt>
                <c:pt idx="28">
                  <c:v>29.459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排出量比較シート!$CZ$21:$CZ$50</c:f>
              <c:numCache>
                <c:formatCode>[=0]#;[&lt;1]0.00;#,##0</c:formatCode>
                <c:ptCount val="30"/>
                <c:pt idx="0">
                  <c:v>0</c:v>
                </c:pt>
                <c:pt idx="1">
                  <c:v>0</c:v>
                </c:pt>
                <c:pt idx="2">
                  <c:v>0</c:v>
                </c:pt>
                <c:pt idx="3">
                  <c:v>0</c:v>
                </c:pt>
                <c:pt idx="4">
                  <c:v>3.7610000000000001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排出量比較シート!$DA$21:$DA$50</c:f>
              <c:numCache>
                <c:formatCode>[=0]#;[&lt;1]0.00;#,##0</c:formatCode>
                <c:ptCount val="30"/>
                <c:pt idx="0">
                  <c:v>3.794</c:v>
                </c:pt>
                <c:pt idx="1">
                  <c:v>0</c:v>
                </c:pt>
                <c:pt idx="2">
                  <c:v>0</c:v>
                </c:pt>
                <c:pt idx="3">
                  <c:v>2.976</c:v>
                </c:pt>
                <c:pt idx="4">
                  <c:v>0</c:v>
                </c:pt>
                <c:pt idx="5">
                  <c:v>7.6359999999999992</c:v>
                </c:pt>
                <c:pt idx="6">
                  <c:v>0</c:v>
                </c:pt>
                <c:pt idx="7">
                  <c:v>0</c:v>
                </c:pt>
                <c:pt idx="8">
                  <c:v>0</c:v>
                </c:pt>
                <c:pt idx="9">
                  <c:v>3.944</c:v>
                </c:pt>
                <c:pt idx="10">
                  <c:v>0</c:v>
                </c:pt>
                <c:pt idx="11">
                  <c:v>9.2910000000000004</c:v>
                </c:pt>
                <c:pt idx="12">
                  <c:v>0</c:v>
                </c:pt>
                <c:pt idx="13">
                  <c:v>0</c:v>
                </c:pt>
                <c:pt idx="14">
                  <c:v>30.545000000000002</c:v>
                </c:pt>
                <c:pt idx="15">
                  <c:v>14.2</c:v>
                </c:pt>
                <c:pt idx="16">
                  <c:v>11.611000000000001</c:v>
                </c:pt>
                <c:pt idx="17">
                  <c:v>4.2720000000000002</c:v>
                </c:pt>
                <c:pt idx="18">
                  <c:v>19.359000000000002</c:v>
                </c:pt>
                <c:pt idx="19">
                  <c:v>3.105</c:v>
                </c:pt>
                <c:pt idx="20">
                  <c:v>15.991999999999999</c:v>
                </c:pt>
                <c:pt idx="21">
                  <c:v>11.223000000000001</c:v>
                </c:pt>
                <c:pt idx="22">
                  <c:v>0</c:v>
                </c:pt>
                <c:pt idx="23">
                  <c:v>12</c:v>
                </c:pt>
                <c:pt idx="24">
                  <c:v>2.4510000000000001</c:v>
                </c:pt>
                <c:pt idx="25">
                  <c:v>16.901</c:v>
                </c:pt>
                <c:pt idx="26">
                  <c:v>19.533000000000001</c:v>
                </c:pt>
                <c:pt idx="27">
                  <c:v>14.183</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128.267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排出量比較シート!$DD$21:$DD$50</c:f>
              <c:numCache>
                <c:formatCode>[=0]#;[&lt;1]0.00;#,##0</c:formatCode>
                <c:ptCount val="30"/>
                <c:pt idx="0">
                  <c:v>237.56200000000001</c:v>
                </c:pt>
                <c:pt idx="1">
                  <c:v>187.26499999999999</c:v>
                </c:pt>
                <c:pt idx="2">
                  <c:v>38.72</c:v>
                </c:pt>
                <c:pt idx="3">
                  <c:v>77.396000000000001</c:v>
                </c:pt>
                <c:pt idx="4">
                  <c:v>41.462000000000003</c:v>
                </c:pt>
                <c:pt idx="5">
                  <c:v>47.021000000000001</c:v>
                </c:pt>
                <c:pt idx="6">
                  <c:v>0</c:v>
                </c:pt>
                <c:pt idx="7">
                  <c:v>0</c:v>
                </c:pt>
                <c:pt idx="8">
                  <c:v>0</c:v>
                </c:pt>
                <c:pt idx="9">
                  <c:v>24.463999999999999</c:v>
                </c:pt>
                <c:pt idx="10">
                  <c:v>41.097999999999999</c:v>
                </c:pt>
                <c:pt idx="11">
                  <c:v>18.078000000000003</c:v>
                </c:pt>
                <c:pt idx="12">
                  <c:v>11.696999999999999</c:v>
                </c:pt>
                <c:pt idx="13">
                  <c:v>9.766</c:v>
                </c:pt>
                <c:pt idx="14">
                  <c:v>33.340000000000003</c:v>
                </c:pt>
                <c:pt idx="15">
                  <c:v>31.149000000000001</c:v>
                </c:pt>
                <c:pt idx="16">
                  <c:v>11.611000000000001</c:v>
                </c:pt>
                <c:pt idx="17">
                  <c:v>188.619</c:v>
                </c:pt>
                <c:pt idx="18">
                  <c:v>23.546000000000003</c:v>
                </c:pt>
                <c:pt idx="19">
                  <c:v>218.25</c:v>
                </c:pt>
                <c:pt idx="20">
                  <c:v>85.791000000000011</c:v>
                </c:pt>
                <c:pt idx="21">
                  <c:v>11.223000000000001</c:v>
                </c:pt>
                <c:pt idx="22">
                  <c:v>183.49699999999999</c:v>
                </c:pt>
                <c:pt idx="23">
                  <c:v>21.694000000000003</c:v>
                </c:pt>
                <c:pt idx="24">
                  <c:v>31.373999999999999</c:v>
                </c:pt>
                <c:pt idx="25">
                  <c:v>39.379000000000005</c:v>
                </c:pt>
                <c:pt idx="26">
                  <c:v>188.60300000000001</c:v>
                </c:pt>
                <c:pt idx="27">
                  <c:v>28.456</c:v>
                </c:pt>
                <c:pt idx="28">
                  <c:v>29.459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排出量比較シート!$CU$21:$CU$50</c:f>
              <c:numCache>
                <c:formatCode>\(0%\);;</c:formatCode>
                <c:ptCount val="30"/>
                <c:pt idx="0">
                  <c:v>9.788533129437306E-2</c:v>
                </c:pt>
                <c:pt idx="1">
                  <c:v>0</c:v>
                </c:pt>
                <c:pt idx="2">
                  <c:v>0</c:v>
                </c:pt>
                <c:pt idx="3">
                  <c:v>8.993708398666711E-2</c:v>
                </c:pt>
                <c:pt idx="4">
                  <c:v>0</c:v>
                </c:pt>
                <c:pt idx="5">
                  <c:v>0.18635152510076472</c:v>
                </c:pt>
                <c:pt idx="6">
                  <c:v>0</c:v>
                </c:pt>
                <c:pt idx="7">
                  <c:v>0</c:v>
                </c:pt>
                <c:pt idx="8">
                  <c:v>0</c:v>
                </c:pt>
                <c:pt idx="9">
                  <c:v>9.9067607765749119E-2</c:v>
                </c:pt>
                <c:pt idx="10">
                  <c:v>0</c:v>
                </c:pt>
                <c:pt idx="11">
                  <c:v>0.16237067566194044</c:v>
                </c:pt>
                <c:pt idx="12">
                  <c:v>0</c:v>
                </c:pt>
                <c:pt idx="13">
                  <c:v>0</c:v>
                </c:pt>
                <c:pt idx="14">
                  <c:v>0.48737210887235832</c:v>
                </c:pt>
                <c:pt idx="15">
                  <c:v>0.34334789436501617</c:v>
                </c:pt>
                <c:pt idx="16">
                  <c:v>0.38059252229524027</c:v>
                </c:pt>
                <c:pt idx="17">
                  <c:v>0.13857117820639173</c:v>
                </c:pt>
                <c:pt idx="18">
                  <c:v>0.48889136016085821</c:v>
                </c:pt>
                <c:pt idx="19">
                  <c:v>8.6964587101472937E-2</c:v>
                </c:pt>
                <c:pt idx="20">
                  <c:v>0.33230667862274971</c:v>
                </c:pt>
                <c:pt idx="21">
                  <c:v>0.25147475458783786</c:v>
                </c:pt>
                <c:pt idx="22">
                  <c:v>0</c:v>
                </c:pt>
                <c:pt idx="23">
                  <c:v>0.23191051272183372</c:v>
                </c:pt>
                <c:pt idx="24">
                  <c:v>9.3087547787218616E-2</c:v>
                </c:pt>
                <c:pt idx="25">
                  <c:v>0.34491244387375553</c:v>
                </c:pt>
                <c:pt idx="26">
                  <c:v>0.4828482122922364</c:v>
                </c:pt>
                <c:pt idx="27">
                  <c:v>0.54032617344909639</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排出量比較シート!$CM$21:$CM$50</c:f>
              <c:numCache>
                <c:formatCode>\(0%\);;</c:formatCode>
                <c:ptCount val="30"/>
                <c:pt idx="0">
                  <c:v>0.89017539538274049</c:v>
                </c:pt>
                <c:pt idx="1">
                  <c:v>0.21369130503562736</c:v>
                </c:pt>
                <c:pt idx="2">
                  <c:v>0.22127375950532013</c:v>
                </c:pt>
                <c:pt idx="3">
                  <c:v>1</c:v>
                </c:pt>
                <c:pt idx="4">
                  <c:v>0.55261868043210771</c:v>
                </c:pt>
                <c:pt idx="5">
                  <c:v>0.97497015753091543</c:v>
                </c:pt>
                <c:pt idx="6">
                  <c:v>0</c:v>
                </c:pt>
                <c:pt idx="7">
                  <c:v>0</c:v>
                </c:pt>
                <c:pt idx="8">
                  <c:v>0</c:v>
                </c:pt>
                <c:pt idx="9">
                  <c:v>9.9957939520516056E-2</c:v>
                </c:pt>
                <c:pt idx="10">
                  <c:v>1</c:v>
                </c:pt>
                <c:pt idx="11">
                  <c:v>6.2966187337381116E-2</c:v>
                </c:pt>
                <c:pt idx="12">
                  <c:v>0.10289594510778162</c:v>
                </c:pt>
                <c:pt idx="13">
                  <c:v>9.0778570647134627E-2</c:v>
                </c:pt>
                <c:pt idx="14">
                  <c:v>4.9022266799241293E-2</c:v>
                </c:pt>
                <c:pt idx="15">
                  <c:v>0.14916744767819459</c:v>
                </c:pt>
                <c:pt idx="16">
                  <c:v>0</c:v>
                </c:pt>
                <c:pt idx="17">
                  <c:v>1</c:v>
                </c:pt>
                <c:pt idx="18">
                  <c:v>0.11224146224049944</c:v>
                </c:pt>
                <c:pt idx="19">
                  <c:v>1</c:v>
                </c:pt>
                <c:pt idx="20">
                  <c:v>1</c:v>
                </c:pt>
                <c:pt idx="21">
                  <c:v>0</c:v>
                </c:pt>
                <c:pt idx="22">
                  <c:v>0.80147982838847487</c:v>
                </c:pt>
                <c:pt idx="23">
                  <c:v>0.15640788999807628</c:v>
                </c:pt>
                <c:pt idx="24">
                  <c:v>0.13621677541642621</c:v>
                </c:pt>
                <c:pt idx="25">
                  <c:v>8.8070520054615978E-2</c:v>
                </c:pt>
                <c:pt idx="26">
                  <c:v>1</c:v>
                </c:pt>
                <c:pt idx="27">
                  <c:v>0.13530808028803262</c:v>
                </c:pt>
                <c:pt idx="28">
                  <c:v>0.37541657363329339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排出量比較シート!$BV$21:$BV$50</c:f>
              <c:numCache>
                <c:formatCode>0%</c:formatCode>
                <c:ptCount val="30"/>
                <c:pt idx="0">
                  <c:v>0.64105022332502359</c:v>
                </c:pt>
                <c:pt idx="1">
                  <c:v>0.83899668964447494</c:v>
                </c:pt>
                <c:pt idx="2">
                  <c:v>0.56023031059523698</c:v>
                </c:pt>
                <c:pt idx="3">
                  <c:v>0.33772043065919527</c:v>
                </c:pt>
                <c:pt idx="4">
                  <c:v>0.33102198646026348</c:v>
                </c:pt>
                <c:pt idx="5">
                  <c:v>0.24133452984522899</c:v>
                </c:pt>
                <c:pt idx="6">
                  <c:v>0.32038033287085188</c:v>
                </c:pt>
                <c:pt idx="7">
                  <c:v>0.27266858664381349</c:v>
                </c:pt>
                <c:pt idx="8">
                  <c:v>0.12715199286313333</c:v>
                </c:pt>
                <c:pt idx="9">
                  <c:v>0.56981239979677623</c:v>
                </c:pt>
                <c:pt idx="10">
                  <c:v>0.3533840655279224</c:v>
                </c:pt>
                <c:pt idx="11">
                  <c:v>0.37331259054954918</c:v>
                </c:pt>
                <c:pt idx="12">
                  <c:v>0.41472100885498381</c:v>
                </c:pt>
                <c:pt idx="13">
                  <c:v>0.28864393786412512</c:v>
                </c:pt>
                <c:pt idx="14">
                  <c:v>0.25460161509773094</c:v>
                </c:pt>
                <c:pt idx="15">
                  <c:v>0.40060846416766638</c:v>
                </c:pt>
                <c:pt idx="16">
                  <c:v>0.32180005050751631</c:v>
                </c:pt>
                <c:pt idx="17">
                  <c:v>0.32906115545988707</c:v>
                </c:pt>
                <c:pt idx="18">
                  <c:v>0.20512071397982756</c:v>
                </c:pt>
                <c:pt idx="19">
                  <c:v>0.49578451820409575</c:v>
                </c:pt>
                <c:pt idx="20">
                  <c:v>0.29301745823118824</c:v>
                </c:pt>
                <c:pt idx="21">
                  <c:v>0.1732561894347544</c:v>
                </c:pt>
                <c:pt idx="22">
                  <c:v>0.32482779393291161</c:v>
                </c:pt>
                <c:pt idx="23">
                  <c:v>0.27365737570723836</c:v>
                </c:pt>
                <c:pt idx="24">
                  <c:v>0.64672186293644818</c:v>
                </c:pt>
                <c:pt idx="25">
                  <c:v>0.63125007689961665</c:v>
                </c:pt>
                <c:pt idx="26">
                  <c:v>0.45335256269006458</c:v>
                </c:pt>
                <c:pt idx="27">
                  <c:v>0.46504432833680009</c:v>
                </c:pt>
                <c:pt idx="28">
                  <c:v>0.41071050220146921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排出量比較シート!$BZ$21:$BZ$50</c:f>
              <c:numCache>
                <c:formatCode>0%</c:formatCode>
                <c:ptCount val="30"/>
                <c:pt idx="0">
                  <c:v>9.4615500751392079E-2</c:v>
                </c:pt>
                <c:pt idx="1">
                  <c:v>3.8005333746444048E-2</c:v>
                </c:pt>
                <c:pt idx="2">
                  <c:v>0.10476439654628387</c:v>
                </c:pt>
                <c:pt idx="3">
                  <c:v>0.16397450527133953</c:v>
                </c:pt>
                <c:pt idx="4">
                  <c:v>0.16426998111571678</c:v>
                </c:pt>
                <c:pt idx="5">
                  <c:v>0.24480084128315047</c:v>
                </c:pt>
                <c:pt idx="6">
                  <c:v>0.11888599818833388</c:v>
                </c:pt>
                <c:pt idx="7">
                  <c:v>0.16910055469800217</c:v>
                </c:pt>
                <c:pt idx="8">
                  <c:v>0.22434551075925097</c:v>
                </c:pt>
                <c:pt idx="9">
                  <c:v>0.11050376235719321</c:v>
                </c:pt>
                <c:pt idx="10">
                  <c:v>0.15268773919703277</c:v>
                </c:pt>
                <c:pt idx="11">
                  <c:v>0.15307147615811342</c:v>
                </c:pt>
                <c:pt idx="12">
                  <c:v>0.12443103842949288</c:v>
                </c:pt>
                <c:pt idx="13">
                  <c:v>0.12211243831290215</c:v>
                </c:pt>
                <c:pt idx="14">
                  <c:v>0.27986731990601871</c:v>
                </c:pt>
                <c:pt idx="15">
                  <c:v>0.14581562245656901</c:v>
                </c:pt>
                <c:pt idx="16">
                  <c:v>0.21194303566162273</c:v>
                </c:pt>
                <c:pt idx="17">
                  <c:v>0.13176828913731006</c:v>
                </c:pt>
                <c:pt idx="18">
                  <c:v>0.21773609611540781</c:v>
                </c:pt>
                <c:pt idx="19">
                  <c:v>0.13330407431506031</c:v>
                </c:pt>
                <c:pt idx="20">
                  <c:v>0.22313238969211088</c:v>
                </c:pt>
                <c:pt idx="21">
                  <c:v>0.26423752907078407</c:v>
                </c:pt>
                <c:pt idx="22">
                  <c:v>0.1575504373175538</c:v>
                </c:pt>
                <c:pt idx="23">
                  <c:v>0.22846706878076925</c:v>
                </c:pt>
                <c:pt idx="24">
                  <c:v>8.0196704439904953E-2</c:v>
                </c:pt>
                <c:pt idx="25">
                  <c:v>0.12119309498677799</c:v>
                </c:pt>
                <c:pt idx="26">
                  <c:v>0.13161585315497978</c:v>
                </c:pt>
                <c:pt idx="27">
                  <c:v>0.11572172966909489</c:v>
                </c:pt>
                <c:pt idx="28">
                  <c:v>0.12615347314200165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排出量比較シート!$CA$21:$CA$50</c:f>
              <c:numCache>
                <c:formatCode>0%</c:formatCode>
                <c:ptCount val="30"/>
                <c:pt idx="0">
                  <c:v>8.3799933490407236E-2</c:v>
                </c:pt>
                <c:pt idx="1">
                  <c:v>4.6580376664193429E-2</c:v>
                </c:pt>
                <c:pt idx="2">
                  <c:v>0.13720612881761729</c:v>
                </c:pt>
                <c:pt idx="3">
                  <c:v>0.19071416747638104</c:v>
                </c:pt>
                <c:pt idx="4">
                  <c:v>0.20638526804923238</c:v>
                </c:pt>
                <c:pt idx="5">
                  <c:v>0.22841628107360887</c:v>
                </c:pt>
                <c:pt idx="6">
                  <c:v>0.27715208091698135</c:v>
                </c:pt>
                <c:pt idx="7">
                  <c:v>0.20685941363295082</c:v>
                </c:pt>
                <c:pt idx="8">
                  <c:v>0.23102076349747652</c:v>
                </c:pt>
                <c:pt idx="9">
                  <c:v>0.14309915866252054</c:v>
                </c:pt>
                <c:pt idx="10">
                  <c:v>0.2822586482858494</c:v>
                </c:pt>
                <c:pt idx="11">
                  <c:v>0.20971445621303364</c:v>
                </c:pt>
                <c:pt idx="12">
                  <c:v>0.22955952860879522</c:v>
                </c:pt>
                <c:pt idx="13">
                  <c:v>0.13712686014430545</c:v>
                </c:pt>
                <c:pt idx="14">
                  <c:v>0.16920774545832704</c:v>
                </c:pt>
                <c:pt idx="15">
                  <c:v>0.14319674840926908</c:v>
                </c:pt>
                <c:pt idx="16">
                  <c:v>0.17866967224408259</c:v>
                </c:pt>
                <c:pt idx="17">
                  <c:v>0.22624972042762515</c:v>
                </c:pt>
                <c:pt idx="18">
                  <c:v>0.21584251588045275</c:v>
                </c:pt>
                <c:pt idx="19">
                  <c:v>0.13476370301709581</c:v>
                </c:pt>
                <c:pt idx="20">
                  <c:v>0.17740256143568259</c:v>
                </c:pt>
                <c:pt idx="21">
                  <c:v>0.20383443718919322</c:v>
                </c:pt>
                <c:pt idx="22">
                  <c:v>0.15325527883325857</c:v>
                </c:pt>
                <c:pt idx="23">
                  <c:v>0.23575613651426405</c:v>
                </c:pt>
                <c:pt idx="24">
                  <c:v>7.5798548046840983E-2</c:v>
                </c:pt>
                <c:pt idx="25">
                  <c:v>9.9129407274887699E-2</c:v>
                </c:pt>
                <c:pt idx="26">
                  <c:v>0.20164772791944285</c:v>
                </c:pt>
                <c:pt idx="27">
                  <c:v>0.14849734622071015</c:v>
                </c:pt>
                <c:pt idx="28">
                  <c:v>0.17220215659721116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排出量比較シート!$CB$21:$CB$50</c:f>
              <c:numCache>
                <c:formatCode>0%</c:formatCode>
                <c:ptCount val="30"/>
                <c:pt idx="0">
                  <c:v>0.1709532581045341</c:v>
                </c:pt>
                <c:pt idx="1">
                  <c:v>7.2652376203152819E-2</c:v>
                </c:pt>
                <c:pt idx="2">
                  <c:v>0.18583088133294309</c:v>
                </c:pt>
                <c:pt idx="3">
                  <c:v>0.3075908965930842</c:v>
                </c:pt>
                <c:pt idx="4">
                  <c:v>0.28861536346036532</c:v>
                </c:pt>
                <c:pt idx="5">
                  <c:v>0.28544834779801165</c:v>
                </c:pt>
                <c:pt idx="6">
                  <c:v>0.26867923075764988</c:v>
                </c:pt>
                <c:pt idx="7">
                  <c:v>0.35137144502523338</c:v>
                </c:pt>
                <c:pt idx="8">
                  <c:v>0.38224009421190991</c:v>
                </c:pt>
                <c:pt idx="9">
                  <c:v>0.16700119536361394</c:v>
                </c:pt>
                <c:pt idx="10">
                  <c:v>0.17539678051396596</c:v>
                </c:pt>
                <c:pt idx="11">
                  <c:v>0.26390147707930373</c:v>
                </c:pt>
                <c:pt idx="12">
                  <c:v>0.22202107369129967</c:v>
                </c:pt>
                <c:pt idx="13">
                  <c:v>0.43672951928426085</c:v>
                </c:pt>
                <c:pt idx="14">
                  <c:v>0.27424733958612835</c:v>
                </c:pt>
                <c:pt idx="15">
                  <c:v>0.29116439675578432</c:v>
                </c:pt>
                <c:pt idx="16">
                  <c:v>0.28758724158677845</c:v>
                </c:pt>
                <c:pt idx="17">
                  <c:v>0.28940954621399873</c:v>
                </c:pt>
                <c:pt idx="18">
                  <c:v>0.33996277728431318</c:v>
                </c:pt>
                <c:pt idx="19">
                  <c:v>0.23614770446374819</c:v>
                </c:pt>
                <c:pt idx="20">
                  <c:v>0.29161015359641745</c:v>
                </c:pt>
                <c:pt idx="21">
                  <c:v>0.33210860052716529</c:v>
                </c:pt>
                <c:pt idx="22">
                  <c:v>0.34277285947946973</c:v>
                </c:pt>
                <c:pt idx="23">
                  <c:v>0.2455986846137935</c:v>
                </c:pt>
                <c:pt idx="24">
                  <c:v>0.18642182519811656</c:v>
                </c:pt>
                <c:pt idx="25">
                  <c:v>0.14001735502169493</c:v>
                </c:pt>
                <c:pt idx="26">
                  <c:v>0.19863882098692648</c:v>
                </c:pt>
                <c:pt idx="27">
                  <c:v>0.25911534565258632</c:v>
                </c:pt>
                <c:pt idx="28">
                  <c:v>0.2683298914946024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排出量比較シート!$CH$21:$CH$50</c:f>
              <c:numCache>
                <c:formatCode>0%</c:formatCode>
                <c:ptCount val="30"/>
                <c:pt idx="0">
                  <c:v>9.5810843286428908E-3</c:v>
                </c:pt>
                <c:pt idx="1">
                  <c:v>3.7652237417346618E-3</c:v>
                </c:pt>
                <c:pt idx="2">
                  <c:v>1.1968282707918712E-2</c:v>
                </c:pt>
                <c:pt idx="3">
                  <c:v>0</c:v>
                </c:pt>
                <c:pt idx="4">
                  <c:v>9.7074009144220933E-3</c:v>
                </c:pt>
                <c:pt idx="5">
                  <c:v>0</c:v>
                </c:pt>
                <c:pt idx="6">
                  <c:v>1.4902357266183035E-2</c:v>
                </c:pt>
                <c:pt idx="7">
                  <c:v>0</c:v>
                </c:pt>
                <c:pt idx="8">
                  <c:v>3.5241638668229186E-2</c:v>
                </c:pt>
                <c:pt idx="9">
                  <c:v>9.5834838198960697E-3</c:v>
                </c:pt>
                <c:pt idx="10">
                  <c:v>3.6272766475229423E-2</c:v>
                </c:pt>
                <c:pt idx="11">
                  <c:v>0</c:v>
                </c:pt>
                <c:pt idx="12">
                  <c:v>9.2673504154285394E-3</c:v>
                </c:pt>
                <c:pt idx="13">
                  <c:v>1.5387244394406516E-2</c:v>
                </c:pt>
                <c:pt idx="14">
                  <c:v>2.2075979951794958E-2</c:v>
                </c:pt>
                <c:pt idx="15">
                  <c:v>1.9214768210711178E-2</c:v>
                </c:pt>
                <c:pt idx="16">
                  <c:v>0</c:v>
                </c:pt>
                <c:pt idx="17">
                  <c:v>2.3511288761179108E-2</c:v>
                </c:pt>
                <c:pt idx="18">
                  <c:v>2.1337896739998669E-2</c:v>
                </c:pt>
                <c:pt idx="19">
                  <c:v>0</c:v>
                </c:pt>
                <c:pt idx="20">
                  <c:v>1.483743704460083E-2</c:v>
                </c:pt>
                <c:pt idx="21">
                  <c:v>2.6563243778103155E-2</c:v>
                </c:pt>
                <c:pt idx="22">
                  <c:v>2.1593630436806222E-2</c:v>
                </c:pt>
                <c:pt idx="23">
                  <c:v>1.6520734383934754E-2</c:v>
                </c:pt>
                <c:pt idx="24">
                  <c:v>1.0861059378689248E-2</c:v>
                </c:pt>
                <c:pt idx="25">
                  <c:v>8.4100658170228361E-3</c:v>
                </c:pt>
                <c:pt idx="26">
                  <c:v>1.4745035248586181E-2</c:v>
                </c:pt>
                <c:pt idx="27">
                  <c:v>1.1621250120808497E-2</c:v>
                </c:pt>
                <c:pt idx="28">
                  <c:v>2.2603976564715703E-2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extLst>
                      <c:ext uri="{02D57815-91ED-43cb-92C2-25804820EDAC}">
                        <c15:formulaRef>
                          <c15:sqref>排出量比較シート!$BW$21:$BW$50</c15:sqref>
                        </c15:formulaRef>
                      </c:ext>
                    </c:extLst>
                    <c:numCache>
                      <c:formatCode>0%</c:formatCode>
                      <c:ptCount val="30"/>
                      <c:pt idx="0">
                        <c:v>0.62472578300776171</c:v>
                      </c:pt>
                      <c:pt idx="1">
                        <c:v>0.8339702662626034</c:v>
                      </c:pt>
                      <c:pt idx="2">
                        <c:v>0.50585480893385282</c:v>
                      </c:pt>
                      <c:pt idx="3">
                        <c:v>0.28470687124154925</c:v>
                      </c:pt>
                      <c:pt idx="4">
                        <c:v>0.27658146810225337</c:v>
                      </c:pt>
                      <c:pt idx="5">
                        <c:v>0.2194736455592293</c:v>
                      </c:pt>
                      <c:pt idx="6">
                        <c:v>0.27996485829755846</c:v>
                      </c:pt>
                      <c:pt idx="7">
                        <c:v>0.21762565662149944</c:v>
                      </c:pt>
                      <c:pt idx="8">
                        <c:v>0.11289747757592475</c:v>
                      </c:pt>
                      <c:pt idx="9">
                        <c:v>0.51487617787154705</c:v>
                      </c:pt>
                      <c:pt idx="10">
                        <c:v>0.35036416956400823</c:v>
                      </c:pt>
                      <c:pt idx="11">
                        <c:v>0.30177716438540891</c:v>
                      </c:pt>
                      <c:pt idx="12">
                        <c:v>0.35801467193045383</c:v>
                      </c:pt>
                      <c:pt idx="13">
                        <c:v>0.24852731456377072</c:v>
                      </c:pt>
                      <c:pt idx="14">
                        <c:v>0.18491586019654158</c:v>
                      </c:pt>
                      <c:pt idx="15">
                        <c:v>0.31705633747533912</c:v>
                      </c:pt>
                      <c:pt idx="16">
                        <c:v>0.3111095103585671</c:v>
                      </c:pt>
                      <c:pt idx="17">
                        <c:v>0.23914438286793047</c:v>
                      </c:pt>
                      <c:pt idx="18">
                        <c:v>0.14663069847706592</c:v>
                      </c:pt>
                      <c:pt idx="19">
                        <c:v>0.4650173697742</c:v>
                      </c:pt>
                      <c:pt idx="20">
                        <c:v>0.25384593352710533</c:v>
                      </c:pt>
                      <c:pt idx="21">
                        <c:v>8.6647461491084612E-2</c:v>
                      </c:pt>
                      <c:pt idx="22">
                        <c:v>0.26101731497210534</c:v>
                      </c:pt>
                      <c:pt idx="23">
                        <c:v>0.2133412503376933</c:v>
                      </c:pt>
                      <c:pt idx="24">
                        <c:v>0.62777619659863693</c:v>
                      </c:pt>
                      <c:pt idx="25">
                        <c:v>0.62870361213208026</c:v>
                      </c:pt>
                      <c:pt idx="26">
                        <c:v>0.39227197620702603</c:v>
                      </c:pt>
                      <c:pt idx="27">
                        <c:v>0.39010949260851663</c:v>
                      </c:pt>
                      <c:pt idx="28">
                        <c:v>0.38090921909786141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4.7189529356266137E-3</c:v>
                      </c:pt>
                      <c:pt idx="1">
                        <c:v>1.5717535143218882E-3</c:v>
                      </c:pt>
                      <c:pt idx="2">
                        <c:v>8.1584575706389242E-3</c:v>
                      </c:pt>
                      <c:pt idx="3">
                        <c:v>7.219173325017314E-3</c:v>
                      </c:pt>
                      <c:pt idx="4">
                        <c:v>1.1462674723925252E-2</c:v>
                      </c:pt>
                      <c:pt idx="5">
                        <c:v>1.2134472999214036E-2</c:v>
                      </c:pt>
                      <c:pt idx="6">
                        <c:v>1.5370495682837033E-2</c:v>
                      </c:pt>
                      <c:pt idx="7">
                        <c:v>8.9836542921050335E-3</c:v>
                      </c:pt>
                      <c:pt idx="8">
                        <c:v>8.4966080619026715E-3</c:v>
                      </c:pt>
                      <c:pt idx="9">
                        <c:v>7.4989863744149045E-3</c:v>
                      </c:pt>
                      <c:pt idx="10">
                        <c:v>3.019895963914148E-3</c:v>
                      </c:pt>
                      <c:pt idx="11">
                        <c:v>1.3435675620370837E-2</c:v>
                      </c:pt>
                      <c:pt idx="12">
                        <c:v>1.0713036474058064E-2</c:v>
                      </c:pt>
                      <c:pt idx="13">
                        <c:v>4.7093809415115605E-3</c:v>
                      </c:pt>
                      <c:pt idx="14">
                        <c:v>9.3772464915136376E-3</c:v>
                      </c:pt>
                      <c:pt idx="15">
                        <c:v>8.9474489483813546E-3</c:v>
                      </c:pt>
                      <c:pt idx="16">
                        <c:v>5.7665912805643371E-3</c:v>
                      </c:pt>
                      <c:pt idx="17">
                        <c:v>1.3865330488731776E-2</c:v>
                      </c:pt>
                      <c:pt idx="18">
                        <c:v>1.326610520616847E-2</c:v>
                      </c:pt>
                      <c:pt idx="19">
                        <c:v>1.0513823483977842E-2</c:v>
                      </c:pt>
                      <c:pt idx="20">
                        <c:v>7.5343400887067265E-3</c:v>
                      </c:pt>
                      <c:pt idx="21">
                        <c:v>1.3473600658956997E-2</c:v>
                      </c:pt>
                      <c:pt idx="22">
                        <c:v>1.6601400127990679E-2</c:v>
                      </c:pt>
                      <c:pt idx="23">
                        <c:v>6.6757885575779883E-3</c:v>
                      </c:pt>
                      <c:pt idx="24">
                        <c:v>4.1348226863416604E-3</c:v>
                      </c:pt>
                      <c:pt idx="25">
                        <c:v>2.3035678140511475E-3</c:v>
                      </c:pt>
                      <c:pt idx="26">
                        <c:v>1.5675979245199475E-2</c:v>
                      </c:pt>
                      <c:pt idx="27">
                        <c:v>7.9963763543481094E-3</c:v>
                      </c:pt>
                      <c:pt idx="28">
                        <c:v>6.1676043113437894E-3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1.1605487381635247E-2</c:v>
                      </c:pt>
                      <c:pt idx="1">
                        <c:v>3.4546698675497521E-3</c:v>
                      </c:pt>
                      <c:pt idx="2">
                        <c:v>4.6217044090745243E-2</c:v>
                      </c:pt>
                      <c:pt idx="3">
                        <c:v>4.5794386092628717E-2</c:v>
                      </c:pt>
                      <c:pt idx="4">
                        <c:v>4.2977843634084911E-2</c:v>
                      </c:pt>
                      <c:pt idx="5">
                        <c:v>9.726411286785655E-3</c:v>
                      </c:pt>
                      <c:pt idx="6">
                        <c:v>2.5044978890456412E-2</c:v>
                      </c:pt>
                      <c:pt idx="7">
                        <c:v>4.605927573020905E-2</c:v>
                      </c:pt>
                      <c:pt idx="8">
                        <c:v>5.7579072253059237E-3</c:v>
                      </c:pt>
                      <c:pt idx="9">
                        <c:v>4.743723555081425E-2</c:v>
                      </c:pt>
                      <c:pt idx="10">
                        <c:v>0</c:v>
                      </c:pt>
                      <c:pt idx="11">
                        <c:v>5.8099750543769445E-2</c:v>
                      </c:pt>
                      <c:pt idx="12">
                        <c:v>4.5993300450471862E-2</c:v>
                      </c:pt>
                      <c:pt idx="13">
                        <c:v>3.5407242358842878E-2</c:v>
                      </c:pt>
                      <c:pt idx="14">
                        <c:v>6.0308508409675728E-2</c:v>
                      </c:pt>
                      <c:pt idx="15">
                        <c:v>7.4604677743945927E-2</c:v>
                      </c:pt>
                      <c:pt idx="16">
                        <c:v>4.9239488683848788E-3</c:v>
                      </c:pt>
                      <c:pt idx="17">
                        <c:v>7.6051442103224787E-2</c:v>
                      </c:pt>
                      <c:pt idx="18">
                        <c:v>4.5223910296593187E-2</c:v>
                      </c:pt>
                      <c:pt idx="19">
                        <c:v>2.025332494591791E-2</c:v>
                      </c:pt>
                      <c:pt idx="20">
                        <c:v>3.1637184615376242E-2</c:v>
                      </c:pt>
                      <c:pt idx="21">
                        <c:v>7.3135127284712775E-2</c:v>
                      </c:pt>
                      <c:pt idx="22">
                        <c:v>4.7209078832815603E-2</c:v>
                      </c:pt>
                      <c:pt idx="23">
                        <c:v>5.3640336811967108E-2</c:v>
                      </c:pt>
                      <c:pt idx="24">
                        <c:v>1.4810843651469549E-2</c:v>
                      </c:pt>
                      <c:pt idx="25">
                        <c:v>2.4289695348522048E-4</c:v>
                      </c:pt>
                      <c:pt idx="26">
                        <c:v>4.5404607237839074E-2</c:v>
                      </c:pt>
                      <c:pt idx="27">
                        <c:v>6.6938459373935347E-2</c:v>
                      </c:pt>
                      <c:pt idx="28">
                        <c:v>2.3633678792264023E-2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0.16626561540042639</c:v>
                      </c:pt>
                      <c:pt idx="1">
                        <c:v>5.9730543163896033E-2</c:v>
                      </c:pt>
                      <c:pt idx="2">
                        <c:v>0.17958586242784025</c:v>
                      </c:pt>
                      <c:pt idx="3">
                        <c:v>0.29799221399578174</c:v>
                      </c:pt>
                      <c:pt idx="4">
                        <c:v>0.28018203132833136</c:v>
                      </c:pt>
                      <c:pt idx="5">
                        <c:v>0.27413840267747686</c:v>
                      </c:pt>
                      <c:pt idx="6">
                        <c:v>0.25939045003518635</c:v>
                      </c:pt>
                      <c:pt idx="7">
                        <c:v>0.33679523670019679</c:v>
                      </c:pt>
                      <c:pt idx="8">
                        <c:v>0.3683034513384168</c:v>
                      </c:pt>
                      <c:pt idx="9">
                        <c:v>0.16124093789617311</c:v>
                      </c:pt>
                      <c:pt idx="10">
                        <c:v>0.15903888299205005</c:v>
                      </c:pt>
                      <c:pt idx="11">
                        <c:v>0.15933840240113423</c:v>
                      </c:pt>
                      <c:pt idx="12">
                        <c:v>0.21502354476883762</c:v>
                      </c:pt>
                      <c:pt idx="13">
                        <c:v>0.14554371488469858</c:v>
                      </c:pt>
                      <c:pt idx="14">
                        <c:v>0.2657453296477636</c:v>
                      </c:pt>
                      <c:pt idx="15">
                        <c:v>0.28450738406017007</c:v>
                      </c:pt>
                      <c:pt idx="16">
                        <c:v>0.27466918402257989</c:v>
                      </c:pt>
                      <c:pt idx="17">
                        <c:v>0.2812620216991118</c:v>
                      </c:pt>
                      <c:pt idx="18">
                        <c:v>0.32967882167420398</c:v>
                      </c:pt>
                      <c:pt idx="19">
                        <c:v>0.22926052738441605</c:v>
                      </c:pt>
                      <c:pt idx="20">
                        <c:v>0.2831411344907212</c:v>
                      </c:pt>
                      <c:pt idx="21">
                        <c:v>0.32109107678774307</c:v>
                      </c:pt>
                      <c:pt idx="22">
                        <c:v>0.31042477904395482</c:v>
                      </c:pt>
                      <c:pt idx="23">
                        <c:v>0.23739922474924247</c:v>
                      </c:pt>
                      <c:pt idx="24">
                        <c:v>0.1808807109116477</c:v>
                      </c:pt>
                      <c:pt idx="25">
                        <c:v>7.9092384636462426E-2</c:v>
                      </c:pt>
                      <c:pt idx="26">
                        <c:v>0.1756354169915004</c:v>
                      </c:pt>
                      <c:pt idx="27">
                        <c:v>0.25098890422566023</c:v>
                      </c:pt>
                      <c:pt idx="28">
                        <c:v>0.25880984446928335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6.9402189041561563E-2</c:v>
                      </c:pt>
                      <c:pt idx="1">
                        <c:v>3.0062632749470408E-2</c:v>
                      </c:pt>
                      <c:pt idx="2">
                        <c:v>9.6950653132890086E-2</c:v>
                      </c:pt>
                      <c:pt idx="3">
                        <c:v>0.14140078309687548</c:v>
                      </c:pt>
                      <c:pt idx="4">
                        <c:v>0.14268085114060958</c:v>
                      </c:pt>
                      <c:pt idx="5">
                        <c:v>0.16630709298965599</c:v>
                      </c:pt>
                      <c:pt idx="6">
                        <c:v>0.14061193627628482</c:v>
                      </c:pt>
                      <c:pt idx="7">
                        <c:v>0.20893765052117813</c:v>
                      </c:pt>
                      <c:pt idx="8">
                        <c:v>0.19016544557439966</c:v>
                      </c:pt>
                      <c:pt idx="9">
                        <c:v>7.8721299918306245E-2</c:v>
                      </c:pt>
                      <c:pt idx="10">
                        <c:v>0.11804330670003259</c:v>
                      </c:pt>
                      <c:pt idx="11">
                        <c:v>7.4936047313584081E-2</c:v>
                      </c:pt>
                      <c:pt idx="12">
                        <c:v>9.9918339479501822E-2</c:v>
                      </c:pt>
                      <c:pt idx="13">
                        <c:v>6.2959708780789325E-2</c:v>
                      </c:pt>
                      <c:pt idx="14">
                        <c:v>0.12544664049094068</c:v>
                      </c:pt>
                      <c:pt idx="15">
                        <c:v>0.12383448407593398</c:v>
                      </c:pt>
                      <c:pt idx="16">
                        <c:v>0.16855285373127832</c:v>
                      </c:pt>
                      <c:pt idx="17">
                        <c:v>0.13215967521336439</c:v>
                      </c:pt>
                      <c:pt idx="18">
                        <c:v>0.18090326889501804</c:v>
                      </c:pt>
                      <c:pt idx="19">
                        <c:v>0.12392379568021972</c:v>
                      </c:pt>
                      <c:pt idx="20">
                        <c:v>0.14986080467226709</c:v>
                      </c:pt>
                      <c:pt idx="21">
                        <c:v>0.1632046012074207</c:v>
                      </c:pt>
                      <c:pt idx="22">
                        <c:v>0.1525474180639019</c:v>
                      </c:pt>
                      <c:pt idx="23">
                        <c:v>0.125686167496349</c:v>
                      </c:pt>
                      <c:pt idx="24">
                        <c:v>8.3377378787813761E-2</c:v>
                      </c:pt>
                      <c:pt idx="25">
                        <c:v>5.0073183516861006E-2</c:v>
                      </c:pt>
                      <c:pt idx="26">
                        <c:v>8.8515813557795503E-2</c:v>
                      </c:pt>
                      <c:pt idx="27">
                        <c:v>0.13184380401530313</c:v>
                      </c:pt>
                      <c:pt idx="28">
                        <c:v>0.15981534469946734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9.6863426358864857E-2</c:v>
                      </c:pt>
                      <c:pt idx="1">
                        <c:v>2.9667910414425621E-2</c:v>
                      </c:pt>
                      <c:pt idx="2">
                        <c:v>8.2635209294950163E-2</c:v>
                      </c:pt>
                      <c:pt idx="3">
                        <c:v>0.15659143089890626</c:v>
                      </c:pt>
                      <c:pt idx="4">
                        <c:v>0.13750118018772176</c:v>
                      </c:pt>
                      <c:pt idx="5">
                        <c:v>0.10783130968782088</c:v>
                      </c:pt>
                      <c:pt idx="6">
                        <c:v>0.11877851375890153</c:v>
                      </c:pt>
                      <c:pt idx="7">
                        <c:v>0.12785758617901868</c:v>
                      </c:pt>
                      <c:pt idx="8">
                        <c:v>0.17813800576401712</c:v>
                      </c:pt>
                      <c:pt idx="9">
                        <c:v>8.2519637977866878E-2</c:v>
                      </c:pt>
                      <c:pt idx="10">
                        <c:v>4.0995576292017458E-2</c:v>
                      </c:pt>
                      <c:pt idx="11">
                        <c:v>8.4402355087550146E-2</c:v>
                      </c:pt>
                      <c:pt idx="12">
                        <c:v>0.11510520528933579</c:v>
                      </c:pt>
                      <c:pt idx="13">
                        <c:v>8.2584006103909244E-2</c:v>
                      </c:pt>
                      <c:pt idx="14">
                        <c:v>0.14029868915682289</c:v>
                      </c:pt>
                      <c:pt idx="15">
                        <c:v>0.16067289998423609</c:v>
                      </c:pt>
                      <c:pt idx="16">
                        <c:v>0.10611633029130157</c:v>
                      </c:pt>
                      <c:pt idx="17">
                        <c:v>0.14910234648574741</c:v>
                      </c:pt>
                      <c:pt idx="18">
                        <c:v>0.14877555277918594</c:v>
                      </c:pt>
                      <c:pt idx="19">
                        <c:v>0.1053367317041963</c:v>
                      </c:pt>
                      <c:pt idx="20">
                        <c:v>0.13328032981845414</c:v>
                      </c:pt>
                      <c:pt idx="21">
                        <c:v>0.15788647558032232</c:v>
                      </c:pt>
                      <c:pt idx="22">
                        <c:v>0.15787736098005289</c:v>
                      </c:pt>
                      <c:pt idx="23">
                        <c:v>0.11171305725289345</c:v>
                      </c:pt>
                      <c:pt idx="24">
                        <c:v>9.7503332123833941E-2</c:v>
                      </c:pt>
                      <c:pt idx="25">
                        <c:v>2.901920111960142E-2</c:v>
                      </c:pt>
                      <c:pt idx="26">
                        <c:v>8.7119603433704923E-2</c:v>
                      </c:pt>
                      <c:pt idx="27">
                        <c:v>0.11914510021035707</c:v>
                      </c:pt>
                      <c:pt idx="28">
                        <c:v>9.8994499769816044E-2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4.6876427041076876E-3</c:v>
                      </c:pt>
                      <c:pt idx="1">
                        <c:v>1.8926312650611257E-3</c:v>
                      </c:pt>
                      <c:pt idx="2">
                        <c:v>6.2450189051028232E-3</c:v>
                      </c:pt>
                      <c:pt idx="3">
                        <c:v>9.5986825973024773E-3</c:v>
                      </c:pt>
                      <c:pt idx="4">
                        <c:v>8.4333321320339705E-3</c:v>
                      </c:pt>
                      <c:pt idx="5">
                        <c:v>1.1309945120534747E-2</c:v>
                      </c:pt>
                      <c:pt idx="6">
                        <c:v>9.2887807224635577E-3</c:v>
                      </c:pt>
                      <c:pt idx="7">
                        <c:v>1.4576208325036545E-2</c:v>
                      </c:pt>
                      <c:pt idx="8">
                        <c:v>1.3936642873493162E-2</c:v>
                      </c:pt>
                      <c:pt idx="9">
                        <c:v>5.4162902455007636E-3</c:v>
                      </c:pt>
                      <c:pt idx="10">
                        <c:v>1.635789752191592E-2</c:v>
                      </c:pt>
                      <c:pt idx="11">
                        <c:v>5.2102085829649706E-3</c:v>
                      </c:pt>
                      <c:pt idx="12">
                        <c:v>6.9975289224620575E-3</c:v>
                      </c:pt>
                      <c:pt idx="13">
                        <c:v>5.1548293212217997E-3</c:v>
                      </c:pt>
                      <c:pt idx="14">
                        <c:v>8.5020099383647674E-3</c:v>
                      </c:pt>
                      <c:pt idx="15">
                        <c:v>6.6570126956142731E-3</c:v>
                      </c:pt>
                      <c:pt idx="16">
                        <c:v>1.2918057564198542E-2</c:v>
                      </c:pt>
                      <c:pt idx="17">
                        <c:v>8.147524514886902E-3</c:v>
                      </c:pt>
                      <c:pt idx="18">
                        <c:v>1.0283955610109205E-2</c:v>
                      </c:pt>
                      <c:pt idx="19">
                        <c:v>6.8871770793321463E-3</c:v>
                      </c:pt>
                      <c:pt idx="20">
                        <c:v>8.469019105696269E-3</c:v>
                      </c:pt>
                      <c:pt idx="21">
                        <c:v>1.1017523739422204E-2</c:v>
                      </c:pt>
                      <c:pt idx="22">
                        <c:v>8.8145996059897456E-3</c:v>
                      </c:pt>
                      <c:pt idx="23">
                        <c:v>8.1994598645510584E-3</c:v>
                      </c:pt>
                      <c:pt idx="24">
                        <c:v>5.541114286468864E-3</c:v>
                      </c:pt>
                      <c:pt idx="25">
                        <c:v>4.4250041977759872E-3</c:v>
                      </c:pt>
                      <c:pt idx="26">
                        <c:v>6.1725237011414366E-3</c:v>
                      </c:pt>
                      <c:pt idx="27">
                        <c:v>8.1264414269261349E-3</c:v>
                      </c:pt>
                      <c:pt idx="28">
                        <c:v>9.5200470253190561E-3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1.1029201774195668E-2</c:v>
                      </c:pt>
                      <c:pt idx="2">
                        <c:v>0</c:v>
                      </c:pt>
                      <c:pt idx="3">
                        <c:v>0</c:v>
                      </c:pt>
                      <c:pt idx="4">
                        <c:v>0</c:v>
                      </c:pt>
                      <c:pt idx="5">
                        <c:v>0</c:v>
                      </c:pt>
                      <c:pt idx="6">
                        <c:v>0</c:v>
                      </c:pt>
                      <c:pt idx="7">
                        <c:v>0</c:v>
                      </c:pt>
                      <c:pt idx="8">
                        <c:v>0</c:v>
                      </c:pt>
                      <c:pt idx="9">
                        <c:v>3.4396722194004624E-4</c:v>
                      </c:pt>
                      <c:pt idx="10">
                        <c:v>0</c:v>
                      </c:pt>
                      <c:pt idx="11">
                        <c:v>9.9352866095204551E-2</c:v>
                      </c:pt>
                      <c:pt idx="12">
                        <c:v>0</c:v>
                      </c:pt>
                      <c:pt idx="13">
                        <c:v>0.28603097507834047</c:v>
                      </c:pt>
                      <c:pt idx="14">
                        <c:v>0</c:v>
                      </c:pt>
                      <c:pt idx="15">
                        <c:v>0</c:v>
                      </c:pt>
                      <c:pt idx="16">
                        <c:v>0</c:v>
                      </c:pt>
                      <c:pt idx="17">
                        <c:v>0</c:v>
                      </c:pt>
                      <c:pt idx="18">
                        <c:v>0</c:v>
                      </c:pt>
                      <c:pt idx="19">
                        <c:v>0</c:v>
                      </c:pt>
                      <c:pt idx="20">
                        <c:v>0</c:v>
                      </c:pt>
                      <c:pt idx="21">
                        <c:v>0</c:v>
                      </c:pt>
                      <c:pt idx="22">
                        <c:v>2.3533480829525132E-2</c:v>
                      </c:pt>
                      <c:pt idx="23">
                        <c:v>0</c:v>
                      </c:pt>
                      <c:pt idx="24">
                        <c:v>0</c:v>
                      </c:pt>
                      <c:pt idx="25">
                        <c:v>5.6499966187456535E-2</c:v>
                      </c:pt>
                      <c:pt idx="26">
                        <c:v>1.6830880294284603E-2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排出量比較シート!$BE$21:$BE$50</c:f>
              <c:numCache>
                <c:formatCode>#,##0_);[Red]\(#,##0\)</c:formatCode>
                <c:ptCount val="30"/>
                <c:pt idx="0">
                  <c:v>262.60892090764759</c:v>
                </c:pt>
                <c:pt idx="1">
                  <c:v>876.33420540334339</c:v>
                </c:pt>
                <c:pt idx="2">
                  <c:v>174.98685829970293</c:v>
                </c:pt>
                <c:pt idx="3">
                  <c:v>68.151454587006327</c:v>
                </c:pt>
                <c:pt idx="4">
                  <c:v>75.02822736209302</c:v>
                </c:pt>
                <c:pt idx="5">
                  <c:v>40.396108225241896</c:v>
                </c:pt>
                <c:pt idx="6">
                  <c:v>65.662235315041841</c:v>
                </c:pt>
                <c:pt idx="7">
                  <c:v>34.909617202758966</c:v>
                </c:pt>
                <c:pt idx="8">
                  <c:v>17.094591446989494</c:v>
                </c:pt>
                <c:pt idx="9">
                  <c:v>205.28634442077845</c:v>
                </c:pt>
                <c:pt idx="10">
                  <c:v>40.654513467356651</c:v>
                </c:pt>
                <c:pt idx="11">
                  <c:v>139.55108879180025</c:v>
                </c:pt>
                <c:pt idx="12">
                  <c:v>113.67794899738377</c:v>
                </c:pt>
                <c:pt idx="13">
                  <c:v>107.58045572188416</c:v>
                </c:pt>
                <c:pt idx="14">
                  <c:v>57.014907357226846</c:v>
                </c:pt>
                <c:pt idx="15">
                  <c:v>113.62398608954425</c:v>
                </c:pt>
                <c:pt idx="16">
                  <c:v>46.320829853244383</c:v>
                </c:pt>
                <c:pt idx="17">
                  <c:v>76.988178688123213</c:v>
                </c:pt>
                <c:pt idx="18">
                  <c:v>37.303505464215426</c:v>
                </c:pt>
                <c:pt idx="19">
                  <c:v>132.79101875406795</c:v>
                </c:pt>
                <c:pt idx="20">
                  <c:v>63.196727733524007</c:v>
                </c:pt>
                <c:pt idx="21">
                  <c:v>29.262324952124629</c:v>
                </c:pt>
                <c:pt idx="22">
                  <c:v>68.910031224429247</c:v>
                </c:pt>
                <c:pt idx="23">
                  <c:v>61.978970498989732</c:v>
                </c:pt>
                <c:pt idx="24">
                  <c:v>212.33067595074058</c:v>
                </c:pt>
                <c:pt idx="25">
                  <c:v>255.22728815567928</c:v>
                </c:pt>
                <c:pt idx="26">
                  <c:v>139.34333288916963</c:v>
                </c:pt>
                <c:pt idx="27">
                  <c:v>105.48520065924238</c:v>
                </c:pt>
                <c:pt idx="28">
                  <c:v>78.470163730106194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排出量比較シート!$BI$21:$BI$50</c:f>
              <c:numCache>
                <c:formatCode>#,##0_);[Red]\(#,##0\)</c:formatCode>
                <c:ptCount val="30"/>
                <c:pt idx="0">
                  <c:v>38.759637933800384</c:v>
                </c:pt>
                <c:pt idx="1">
                  <c:v>39.696669082081932</c:v>
                </c:pt>
                <c:pt idx="2">
                  <c:v>32.72295744552013</c:v>
                </c:pt>
                <c:pt idx="3">
                  <c:v>33.089798646809392</c:v>
                </c:pt>
                <c:pt idx="4">
                  <c:v>37.232830434350099</c:v>
                </c:pt>
                <c:pt idx="5">
                  <c:v>40.976321475614604</c:v>
                </c:pt>
                <c:pt idx="6">
                  <c:v>24.365791491492125</c:v>
                </c:pt>
                <c:pt idx="7">
                  <c:v>21.649855987968451</c:v>
                </c:pt>
                <c:pt idx="8">
                  <c:v>30.16150013097856</c:v>
                </c:pt>
                <c:pt idx="9">
                  <c:v>39.811196504570979</c:v>
                </c:pt>
                <c:pt idx="10">
                  <c:v>17.565720571505317</c:v>
                </c:pt>
                <c:pt idx="11">
                  <c:v>57.220923434130931</c:v>
                </c:pt>
                <c:pt idx="12">
                  <c:v>34.107423878363299</c:v>
                </c:pt>
                <c:pt idx="13">
                  <c:v>45.512515732086804</c:v>
                </c:pt>
                <c:pt idx="14">
                  <c:v>62.672851900927448</c:v>
                </c:pt>
                <c:pt idx="15">
                  <c:v>41.357469298774419</c:v>
                </c:pt>
                <c:pt idx="16">
                  <c:v>30.507693451194243</c:v>
                </c:pt>
                <c:pt idx="17">
                  <c:v>30.828921679782255</c:v>
                </c:pt>
                <c:pt idx="18">
                  <c:v>39.597754383776341</c:v>
                </c:pt>
                <c:pt idx="19">
                  <c:v>35.704188377011334</c:v>
                </c:pt>
                <c:pt idx="20">
                  <c:v>48.124220874160869</c:v>
                </c:pt>
                <c:pt idx="21">
                  <c:v>44.628734277499447</c:v>
                </c:pt>
                <c:pt idx="22">
                  <c:v>33.423265366317231</c:v>
                </c:pt>
                <c:pt idx="23">
                  <c:v>51.744096717139612</c:v>
                </c:pt>
                <c:pt idx="24">
                  <c:v>26.330052281563429</c:v>
                </c:pt>
                <c:pt idx="25">
                  <c:v>49.00084151845239</c:v>
                </c:pt>
                <c:pt idx="26">
                  <c:v>40.453706781413857</c:v>
                </c:pt>
                <c:pt idx="27">
                  <c:v>26.248959789352433</c:v>
                </c:pt>
                <c:pt idx="28">
                  <c:v>24.102825809208177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排出量比較シート!$BJ$21:$BJ$50</c:f>
              <c:numCache>
                <c:formatCode>#,##0_);[Red]\(#,##0\)</c:formatCode>
                <c:ptCount val="30"/>
                <c:pt idx="0">
                  <c:v>34.328995303837132</c:v>
                </c:pt>
                <c:pt idx="1">
                  <c:v>48.653323517524086</c:v>
                </c:pt>
                <c:pt idx="2">
                  <c:v>42.856070025468036</c:v>
                </c:pt>
                <c:pt idx="3">
                  <c:v>38.485820649036924</c:v>
                </c:pt>
                <c:pt idx="4">
                  <c:v>46.778526650051191</c:v>
                </c:pt>
                <c:pt idx="5">
                  <c:v>38.23376960012417</c:v>
                </c:pt>
                <c:pt idx="6">
                  <c:v>56.802566475140942</c:v>
                </c:pt>
                <c:pt idx="7">
                  <c:v>26.484103040981292</c:v>
                </c:pt>
                <c:pt idx="8">
                  <c:v>31.058935678750061</c:v>
                </c:pt>
                <c:pt idx="9">
                  <c:v>51.554341713158372</c:v>
                </c:pt>
                <c:pt idx="10">
                  <c:v>32.472001817264321</c:v>
                </c:pt>
                <c:pt idx="11">
                  <c:v>78.395107587523896</c:v>
                </c:pt>
                <c:pt idx="12">
                  <c:v>62.923883352577072</c:v>
                </c:pt>
                <c:pt idx="13">
                  <c:v>51.108539521726655</c:v>
                </c:pt>
                <c:pt idx="14">
                  <c:v>37.891998162417458</c:v>
                </c:pt>
                <c:pt idx="15">
                  <c:v>40.614681926722952</c:v>
                </c:pt>
                <c:pt idx="16">
                  <c:v>25.718229300774407</c:v>
                </c:pt>
                <c:pt idx="17">
                  <c:v>52.934093299697501</c:v>
                </c:pt>
                <c:pt idx="18">
                  <c:v>39.253385552023332</c:v>
                </c:pt>
                <c:pt idx="19">
                  <c:v>36.095135603536434</c:v>
                </c:pt>
                <c:pt idx="20">
                  <c:v>38.261410913731325</c:v>
                </c:pt>
                <c:pt idx="21">
                  <c:v>34.426877082563401</c:v>
                </c:pt>
                <c:pt idx="22">
                  <c:v>32.512076389281027</c:v>
                </c:pt>
                <c:pt idx="23">
                  <c:v>53.394952692981171</c:v>
                </c:pt>
                <c:pt idx="24">
                  <c:v>24.886056688719041</c:v>
                </c:pt>
                <c:pt idx="25">
                  <c:v>40.080042317797329</c:v>
                </c:pt>
                <c:pt idx="26">
                  <c:v>61.978841171860914</c:v>
                </c:pt>
                <c:pt idx="27">
                  <c:v>33.683396203279848</c:v>
                </c:pt>
                <c:pt idx="28">
                  <c:v>32.900866548165439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排出量比較シート!$BK$21:$BK$50</c:f>
              <c:numCache>
                <c:formatCode>#,##0_);[Red]\(#,##0\)</c:formatCode>
                <c:ptCount val="30"/>
                <c:pt idx="0">
                  <c:v>70.031721389349386</c:v>
                </c:pt>
                <c:pt idx="1">
                  <c:v>75.885594253815157</c:v>
                </c:pt>
                <c:pt idx="2">
                  <c:v>58.043917804030876</c:v>
                </c:pt>
                <c:pt idx="3">
                  <c:v>62.071361746231901</c:v>
                </c:pt>
                <c:pt idx="4">
                  <c:v>65.41649798387887</c:v>
                </c:pt>
                <c:pt idx="5">
                  <c:v>47.780159589097963</c:v>
                </c:pt>
                <c:pt idx="6">
                  <c:v>55.066048268902051</c:v>
                </c:pt>
                <c:pt idx="7">
                  <c:v>44.985903190361029</c:v>
                </c:pt>
                <c:pt idx="8">
                  <c:v>51.389192556697409</c:v>
                </c:pt>
                <c:pt idx="9">
                  <c:v>60.165529781948628</c:v>
                </c:pt>
                <c:pt idx="10">
                  <c:v>20.178246477762034</c:v>
                </c:pt>
                <c:pt idx="11">
                  <c:v>98.651209180937258</c:v>
                </c:pt>
                <c:pt idx="12">
                  <c:v>60.857539773803154</c:v>
                </c:pt>
                <c:pt idx="13">
                  <c:v>162.7734192495565</c:v>
                </c:pt>
                <c:pt idx="14">
                  <c:v>61.414326273880697</c:v>
                </c:pt>
                <c:pt idx="15">
                  <c:v>82.582527145266383</c:v>
                </c:pt>
                <c:pt idx="16">
                  <c:v>41.396139200400484</c:v>
                </c:pt>
                <c:pt idx="17">
                  <c:v>67.71116398358383</c:v>
                </c:pt>
                <c:pt idx="18">
                  <c:v>61.826049032290371</c:v>
                </c:pt>
                <c:pt idx="19">
                  <c:v>63.249845650215839</c:v>
                </c:pt>
                <c:pt idx="20">
                  <c:v>62.893206406233105</c:v>
                </c:pt>
                <c:pt idx="21">
                  <c:v>56.09190540163074</c:v>
                </c:pt>
                <c:pt idx="22">
                  <c:v>72.716956155838133</c:v>
                </c:pt>
                <c:pt idx="23">
                  <c:v>55.624130681402143</c:v>
                </c:pt>
                <c:pt idx="24">
                  <c:v>61.205712107148344</c:v>
                </c:pt>
                <c:pt idx="25">
                  <c:v>56.611874001563208</c:v>
                </c:pt>
                <c:pt idx="26">
                  <c:v>61.054017635312832</c:v>
                </c:pt>
                <c:pt idx="27">
                  <c:v>58.774685690299826</c:v>
                </c:pt>
                <c:pt idx="28">
                  <c:v>51.266988319997623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排出量比較シート!$BQ$21:$BQ$50</c:f>
              <c:numCache>
                <c:formatCode>#,##0_);[Red]\(#,##0\)</c:formatCode>
                <c:ptCount val="30"/>
                <c:pt idx="0">
                  <c:v>3.9249315032129508</c:v>
                </c:pt>
                <c:pt idx="1">
                  <c:v>3.9327859055999999</c:v>
                </c:pt>
                <c:pt idx="2">
                  <c:v>3.7382700483952749</c:v>
                </c:pt>
                <c:pt idx="3">
                  <c:v>0</c:v>
                </c:pt>
                <c:pt idx="4">
                  <c:v>2.2002438287877308</c:v>
                </c:pt>
                <c:pt idx="5">
                  <c:v>0</c:v>
                </c:pt>
                <c:pt idx="6">
                  <c:v>3.0542514292080001</c:v>
                </c:pt>
                <c:pt idx="7">
                  <c:v>0</c:v>
                </c:pt>
                <c:pt idx="8">
                  <c:v>4.7379628222128929</c:v>
                </c:pt>
                <c:pt idx="9">
                  <c:v>3.4526422396279921</c:v>
                </c:pt>
                <c:pt idx="10">
                  <c:v>4.1729433129999993</c:v>
                </c:pt>
                <c:pt idx="11">
                  <c:v>0</c:v>
                </c:pt>
                <c:pt idx="12">
                  <c:v>2.5402460096598229</c:v>
                </c:pt>
                <c:pt idx="13">
                  <c:v>5.7349784530499992</c:v>
                </c:pt>
                <c:pt idx="14">
                  <c:v>4.943644804799999</c:v>
                </c:pt>
                <c:pt idx="15">
                  <c:v>5.4498562840497211</c:v>
                </c:pt>
                <c:pt idx="16">
                  <c:v>0</c:v>
                </c:pt>
                <c:pt idx="17">
                  <c:v>5.5007747657239729</c:v>
                </c:pt>
                <c:pt idx="18">
                  <c:v>3.8805361593743508</c:v>
                </c:pt>
                <c:pt idx="19">
                  <c:v>0</c:v>
                </c:pt>
                <c:pt idx="20">
                  <c:v>3.2000737254062259</c:v>
                </c:pt>
                <c:pt idx="21">
                  <c:v>4.4864329162109229</c:v>
                </c:pt>
                <c:pt idx="22">
                  <c:v>4.5809434273854981</c:v>
                </c:pt>
                <c:pt idx="23">
                  <c:v>3.7416791941283449</c:v>
                </c:pt>
                <c:pt idx="24">
                  <c:v>3.565885447179999</c:v>
                </c:pt>
                <c:pt idx="25">
                  <c:v>3.400361235965212</c:v>
                </c:pt>
                <c:pt idx="26">
                  <c:v>4.5320629554065874</c:v>
                </c:pt>
                <c:pt idx="27">
                  <c:v>2.636028064870656</c:v>
                </c:pt>
                <c:pt idx="28">
                  <c:v>4.3187055906221712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排出量比較シート!$BR$21:$BR$50</c:f>
              <c:numCache>
                <c:formatCode>#,##0_);[Red]\(#,##0\)</c:formatCode>
                <c:ptCount val="30"/>
                <c:pt idx="0">
                  <c:v>409.65420703784747</c:v>
                </c:pt>
                <c:pt idx="1">
                  <c:v>1044.5025781623647</c:v>
                </c:pt>
                <c:pt idx="2">
                  <c:v>312.34807362311727</c:v>
                </c:pt>
                <c:pt idx="3">
                  <c:v>201.79843562908454</c:v>
                </c:pt>
                <c:pt idx="4">
                  <c:v>226.65632625916089</c:v>
                </c:pt>
                <c:pt idx="5">
                  <c:v>167.38635889007864</c:v>
                </c:pt>
                <c:pt idx="6">
                  <c:v>204.95089297978495</c:v>
                </c:pt>
                <c:pt idx="7">
                  <c:v>128.02947942206976</c:v>
                </c:pt>
                <c:pt idx="8">
                  <c:v>134.44218263562843</c:v>
                </c:pt>
                <c:pt idx="9">
                  <c:v>360.27005466008444</c:v>
                </c:pt>
                <c:pt idx="10">
                  <c:v>115.04342564688832</c:v>
                </c:pt>
                <c:pt idx="11">
                  <c:v>373.81832899439235</c:v>
                </c:pt>
                <c:pt idx="12">
                  <c:v>274.10704201178709</c:v>
                </c:pt>
                <c:pt idx="13">
                  <c:v>372.70990867830409</c:v>
                </c:pt>
                <c:pt idx="14">
                  <c:v>223.93772849925244</c:v>
                </c:pt>
                <c:pt idx="15">
                  <c:v>283.62852074435773</c:v>
                </c:pt>
                <c:pt idx="16">
                  <c:v>143.9428918056135</c:v>
                </c:pt>
                <c:pt idx="17">
                  <c:v>233.96313241691075</c:v>
                </c:pt>
                <c:pt idx="18">
                  <c:v>181.86123059167983</c:v>
                </c:pt>
                <c:pt idx="19">
                  <c:v>267.84018838483155</c:v>
                </c:pt>
                <c:pt idx="20">
                  <c:v>215.67563965305553</c:v>
                </c:pt>
                <c:pt idx="21">
                  <c:v>168.89627463002913</c:v>
                </c:pt>
                <c:pt idx="22">
                  <c:v>212.14327256325114</c:v>
                </c:pt>
                <c:pt idx="23">
                  <c:v>226.48382978464102</c:v>
                </c:pt>
                <c:pt idx="24">
                  <c:v>328.31838247535143</c:v>
                </c:pt>
                <c:pt idx="25">
                  <c:v>404.32040722945737</c:v>
                </c:pt>
                <c:pt idx="26">
                  <c:v>307.36196143316386</c:v>
                </c:pt>
                <c:pt idx="27">
                  <c:v>226.82827040704515</c:v>
                </c:pt>
                <c:pt idx="28">
                  <c:v>191.05954999809958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extLst>
                      <c:ext uri="{02D57815-91ED-43cb-92C2-25804820EDAC}">
                        <c15:formulaRef>
                          <c15:sqref>排出量比較シート!$BF$21:$BF$68</c15:sqref>
                        </c15:formulaRef>
                      </c:ext>
                    </c:extLst>
                    <c:numCache>
                      <c:formatCode>#,##0_);[Red]\(#,##0\)</c:formatCode>
                      <c:ptCount val="48"/>
                      <c:pt idx="0">
                        <c:v>255.92154525414301</c:v>
                      </c:pt>
                      <c:pt idx="1">
                        <c:v>871.08409322204295</c:v>
                      </c:pt>
                      <c:pt idx="2">
                        <c:v>158.002775103479</c:v>
                      </c:pt>
                      <c:pt idx="3">
                        <c:v>57.453401229395837</c:v>
                      </c:pt>
                      <c:pt idx="4">
                        <c:v>62.688939471422039</c:v>
                      </c:pt>
                      <c:pt idx="5">
                        <c:v>36.736894402491068</c:v>
                      </c:pt>
                      <c:pt idx="6">
                        <c:v>57.379047711043562</c:v>
                      </c:pt>
                      <c:pt idx="7">
                        <c:v>27.862499526136681</c:v>
                      </c:pt>
                      <c:pt idx="8">
                        <c:v>15.178183299364241</c:v>
                      </c:pt>
                      <c:pt idx="9">
                        <c:v>185.4944687449576</c:v>
                      </c:pt>
                      <c:pt idx="10">
                        <c:v>40.307094290570753</c:v>
                      </c:pt>
                      <c:pt idx="11">
                        <c:v>112.8098353192196</c:v>
                      </c:pt>
                      <c:pt idx="12">
                        <c:v>98.134342719677079</c:v>
                      </c:pt>
                      <c:pt idx="13">
                        <c:v>92.628592715127141</c:v>
                      </c:pt>
                      <c:pt idx="14">
                        <c:v>41.409637695898851</c:v>
                      </c:pt>
                      <c:pt idx="15">
                        <c:v>89.926219990754305</c:v>
                      </c:pt>
                      <c:pt idx="16">
                        <c:v>44.782002589240619</c:v>
                      </c:pt>
                      <c:pt idx="17">
                        <c:v>55.950968915690019</c:v>
                      </c:pt>
                      <c:pt idx="18">
                        <c:v>26.666439267556761</c:v>
                      </c:pt>
                      <c:pt idx="19">
                        <c:v>124.5503399225406</c:v>
                      </c:pt>
                      <c:pt idx="20">
                        <c:v>54.74838408678545</c:v>
                      </c:pt>
                      <c:pt idx="21">
                        <c:v>14.6344334519931</c:v>
                      </c:pt>
                      <c:pt idx="22">
                        <c:v>55.373067393855322</c:v>
                      </c:pt>
                      <c:pt idx="23">
                        <c:v>48.318343427524617</c:v>
                      </c:pt>
                      <c:pt idx="24">
                        <c:v>206.1104654237927</c:v>
                      </c:pt>
                      <c:pt idx="25">
                        <c:v>254.19770048387349</c:v>
                      </c:pt>
                      <c:pt idx="26">
                        <c:v>120.5694840222549</c:v>
                      </c:pt>
                      <c:pt idx="27">
                        <c:v>88.487861477759793</c:v>
                      </c:pt>
                      <c:pt idx="28">
                        <c:v>72.776343990964918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1.9331389228930429</c:v>
                      </c:pt>
                      <c:pt idx="1">
                        <c:v>1.6417005979449695</c:v>
                      </c:pt>
                      <c:pt idx="2">
                        <c:v>2.5482785059250053</c:v>
                      </c:pt>
                      <c:pt idx="3">
                        <c:v>1.4568178835237107</c:v>
                      </c:pt>
                      <c:pt idx="4">
                        <c:v>2.598087742028639</c:v>
                      </c:pt>
                      <c:pt idx="5">
                        <c:v>2.0311452523884097</c:v>
                      </c:pt>
                      <c:pt idx="6">
                        <c:v>3.1501968157393794</c:v>
                      </c:pt>
                      <c:pt idx="7">
                        <c:v>1.15017258232605</c:v>
                      </c:pt>
                      <c:pt idx="8">
                        <c:v>1.1423025328416718</c:v>
                      </c:pt>
                      <c:pt idx="9">
                        <c:v>2.7016602310056861</c:v>
                      </c:pt>
                      <c:pt idx="10">
                        <c:v>0.34741917678589546</c:v>
                      </c:pt>
                      <c:pt idx="11">
                        <c:v>5.0225018093177223</c:v>
                      </c:pt>
                      <c:pt idx="12">
                        <c:v>2.9365187388684411</c:v>
                      </c:pt>
                      <c:pt idx="13">
                        <c:v>1.7552329406421194</c:v>
                      </c:pt>
                      <c:pt idx="14">
                        <c:v>2.0999192788871484</c:v>
                      </c:pt>
                      <c:pt idx="15">
                        <c:v>2.5377517096650628</c:v>
                      </c:pt>
                      <c:pt idx="16">
                        <c:v>0.83005982478546658</c:v>
                      </c:pt>
                      <c:pt idx="17">
                        <c:v>3.2439761531393825</c:v>
                      </c:pt>
                      <c:pt idx="18">
                        <c:v>2.4125902179524883</c:v>
                      </c:pt>
                      <c:pt idx="19">
                        <c:v>2.8160244625934912</c:v>
                      </c:pt>
                      <c:pt idx="20">
                        <c:v>1.6249736179954823</c:v>
                      </c:pt>
                      <c:pt idx="21">
                        <c:v>2.2756409571505425</c:v>
                      </c:pt>
                      <c:pt idx="22">
                        <c:v>3.5218753522839195</c:v>
                      </c:pt>
                      <c:pt idx="23">
                        <c:v>1.5119581593527474</c:v>
                      </c:pt>
                      <c:pt idx="24">
                        <c:v>1.3575382962020814</c:v>
                      </c:pt>
                      <c:pt idx="25">
                        <c:v>0.93137947665783094</c:v>
                      </c:pt>
                      <c:pt idx="26">
                        <c:v>4.8181997281900779</c:v>
                      </c:pt>
                      <c:pt idx="27">
                        <c:v>1.8138042179805747</c:v>
                      </c:pt>
                      <c:pt idx="28">
                        <c:v>1.1783797042916833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4.7542367306115318</c:v>
                      </c:pt>
                      <c:pt idx="1">
                        <c:v>3.6084115833555508</c:v>
                      </c:pt>
                      <c:pt idx="2">
                        <c:v>14.435804690298951</c:v>
                      </c:pt>
                      <c:pt idx="3">
                        <c:v>9.2412354740867801</c:v>
                      </c:pt>
                      <c:pt idx="4">
                        <c:v>9.741200148642351</c:v>
                      </c:pt>
                      <c:pt idx="5">
                        <c:v>1.6280685703624154</c:v>
                      </c:pt>
                      <c:pt idx="6">
                        <c:v>5.1329907882589056</c:v>
                      </c:pt>
                      <c:pt idx="7">
                        <c:v>5.8969450942962363</c:v>
                      </c:pt>
                      <c:pt idx="8">
                        <c:v>0.77410561478358353</c:v>
                      </c:pt>
                      <c:pt idx="9">
                        <c:v>17.090215444815151</c:v>
                      </c:pt>
                      <c:pt idx="10">
                        <c:v>0</c:v>
                      </c:pt>
                      <c:pt idx="11">
                        <c:v>21.718751663262932</c:v>
                      </c:pt>
                      <c:pt idx="12">
                        <c:v>12.607087538838236</c:v>
                      </c:pt>
                      <c:pt idx="13">
                        <c:v>13.19663006611491</c:v>
                      </c:pt>
                      <c:pt idx="14">
                        <c:v>13.505350382440845</c:v>
                      </c:pt>
                      <c:pt idx="15">
                        <c:v>21.160014389124889</c:v>
                      </c:pt>
                      <c:pt idx="16">
                        <c:v>0.70876743921829766</c:v>
                      </c:pt>
                      <c:pt idx="17">
                        <c:v>17.793233619293801</c:v>
                      </c:pt>
                      <c:pt idx="18">
                        <c:v>8.2244759787061774</c:v>
                      </c:pt>
                      <c:pt idx="19">
                        <c:v>5.4246543689338615</c:v>
                      </c:pt>
                      <c:pt idx="20">
                        <c:v>6.8233700287430787</c:v>
                      </c:pt>
                      <c:pt idx="21">
                        <c:v>12.352250542980986</c:v>
                      </c:pt>
                      <c:pt idx="22">
                        <c:v>10.015088478290011</c:v>
                      </c:pt>
                      <c:pt idx="23">
                        <c:v>12.148668912112372</c:v>
                      </c:pt>
                      <c:pt idx="24">
                        <c:v>4.8626722307458099</c:v>
                      </c:pt>
                      <c:pt idx="25">
                        <c:v>9.8208195147938909E-2</c:v>
                      </c:pt>
                      <c:pt idx="26">
                        <c:v>13.955649138724645</c:v>
                      </c:pt>
                      <c:pt idx="27">
                        <c:v>15.183534963502012</c:v>
                      </c:pt>
                      <c:pt idx="28">
                        <c:v>4.5154400348495942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68.111408834521399</c:v>
                      </c:pt>
                      <c:pt idx="1">
                        <c:v>62.38870632972781</c:v>
                      </c:pt>
                      <c:pt idx="2">
                        <c:v>56.093298179282058</c:v>
                      </c:pt>
                      <c:pt idx="3">
                        <c:v>60.134362613996146</c:v>
                      </c:pt>
                      <c:pt idx="4">
                        <c:v>63.505029904708707</c:v>
                      </c:pt>
                      <c:pt idx="5">
                        <c:v>45.887029056125037</c:v>
                      </c:pt>
                      <c:pt idx="6">
                        <c:v>53.162304365139732</c:v>
                      </c:pt>
                      <c:pt idx="7">
                        <c:v>43.119718826558959</c:v>
                      </c:pt>
                      <c:pt idx="8">
                        <c:v>49.515519870171715</c:v>
                      </c:pt>
                      <c:pt idx="9">
                        <c:v>58.090281509297569</c:v>
                      </c:pt>
                      <c:pt idx="10">
                        <c:v>18.29637791046008</c:v>
                      </c:pt>
                      <c:pt idx="11">
                        <c:v>59.563615330228075</c:v>
                      </c:pt>
                      <c:pt idx="12">
                        <c:v>58.939467819475155</c:v>
                      </c:pt>
                      <c:pt idx="13">
                        <c:v>54.245584683377132</c:v>
                      </c:pt>
                      <c:pt idx="14">
                        <c:v>59.510405480605222</c:v>
                      </c:pt>
                      <c:pt idx="15">
                        <c:v>80.694408481832895</c:v>
                      </c:pt>
                      <c:pt idx="16">
                        <c:v>39.536676638098363</c:v>
                      </c:pt>
                      <c:pt idx="17">
                        <c:v>65.804943626637325</c:v>
                      </c:pt>
                      <c:pt idx="18">
                        <c:v>59.955796209685701</c:v>
                      </c:pt>
                      <c:pt idx="19">
                        <c:v>61.405182843847825</c:v>
                      </c:pt>
                      <c:pt idx="20">
                        <c:v>61.066645293378116</c:v>
                      </c:pt>
                      <c:pt idx="21">
                        <c:v>54.23108668639442</c:v>
                      </c:pt>
                      <c:pt idx="22">
                        <c:v>65.854528511108725</c:v>
                      </c:pt>
                      <c:pt idx="23">
                        <c:v>53.767085609113167</c:v>
                      </c:pt>
                      <c:pt idx="24">
                        <c:v>59.386462427503822</c:v>
                      </c:pt>
                      <c:pt idx="25">
                        <c:v>31.978665164963367</c:v>
                      </c:pt>
                      <c:pt idx="26">
                        <c:v>53.983646263639201</c:v>
                      </c:pt>
                      <c:pt idx="27">
                        <c:v>56.931379036866012</c:v>
                      </c:pt>
                      <c:pt idx="28">
                        <c:v>49.448092419379421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76.208908220789752</c:v>
                </c:pt>
                <c:pt idx="2">
                  <c:v>2.7859652656202907</c:v>
                </c:pt>
                <c:pt idx="3">
                  <c:v>12.779685156838418</c:v>
                </c:pt>
                <c:pt idx="4">
                  <c:v>46.249636661156259</c:v>
                </c:pt>
                <c:pt idx="5">
                  <c:v>50.129666775691611</c:v>
                </c:pt>
                <c:pt idx="7">
                  <c:v>63.210620238348625</c:v>
                </c:pt>
                <c:pt idx="8">
                  <c:v>1.9207426382110995</c:v>
                </c:pt>
                <c:pt idx="9">
                  <c:v>0</c:v>
                </c:pt>
                <c:pt idx="10">
                  <c:v>2.176261155153326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91.774558643248469</c:v>
                </c:pt>
                <c:pt idx="4">
                  <c:v>46.249636661156259</c:v>
                </c:pt>
                <c:pt idx="5">
                  <c:v>50.129666775691611</c:v>
                </c:pt>
                <c:pt idx="6">
                  <c:v>65.13136287655972</c:v>
                </c:pt>
                <c:pt idx="10">
                  <c:v>2.176261155153326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234649.06522706259</c:v>
                </c:pt>
                <c:pt idx="1">
                  <c:v>170528.37614081131</c:v>
                </c:pt>
                <c:pt idx="2">
                  <c:v>331873.52117236314</c:v>
                </c:pt>
                <c:pt idx="3">
                  <c:v>327620.72751999722</c:v>
                </c:pt>
                <c:pt idx="4">
                  <c:v>3140238.186950576</c:v>
                </c:pt>
                <c:pt idx="5">
                  <c:v>410726.46224934096</c:v>
                </c:pt>
                <c:pt idx="6">
                  <c:v>603652.13931575045</c:v>
                </c:pt>
                <c:pt idx="7">
                  <c:v>1240321.9517298723</c:v>
                </c:pt>
                <c:pt idx="8">
                  <c:v>772545.43436800665</c:v>
                </c:pt>
                <c:pt idx="9">
                  <c:v>1455941.8585423518</c:v>
                </c:pt>
                <c:pt idx="10">
                  <c:v>79433.240521449319</c:v>
                </c:pt>
                <c:pt idx="11">
                  <c:v>360864.9035495568</c:v>
                </c:pt>
                <c:pt idx="12">
                  <c:v>2417600.1980365878</c:v>
                </c:pt>
                <c:pt idx="13">
                  <c:v>2756933.4131196234</c:v>
                </c:pt>
                <c:pt idx="14">
                  <c:v>337344.36486424843</c:v>
                </c:pt>
                <c:pt idx="15">
                  <c:v>134659.73770808097</c:v>
                </c:pt>
                <c:pt idx="16">
                  <c:v>200855.88795026368</c:v>
                </c:pt>
                <c:pt idx="17">
                  <c:v>109957.63220268188</c:v>
                </c:pt>
                <c:pt idx="18">
                  <c:v>1543029.3056627053</c:v>
                </c:pt>
                <c:pt idx="19">
                  <c:v>119052.77663628611</c:v>
                </c:pt>
                <c:pt idx="20">
                  <c:v>122754.05971490373</c:v>
                </c:pt>
                <c:pt idx="21">
                  <c:v>779992.05808607605</c:v>
                </c:pt>
                <c:pt idx="22">
                  <c:v>284612.14052609354</c:v>
                </c:pt>
                <c:pt idx="23">
                  <c:v>165453.63373510347</c:v>
                </c:pt>
                <c:pt idx="24">
                  <c:v>515006.76885941811</c:v>
                </c:pt>
                <c:pt idx="25">
                  <c:v>1190966.6488593393</c:v>
                </c:pt>
                <c:pt idx="26">
                  <c:v>304603.19291546138</c:v>
                </c:pt>
                <c:pt idx="27">
                  <c:v>648019.87526347605</c:v>
                </c:pt>
                <c:pt idx="28">
                  <c:v>148152.50912840269</c:v>
                </c:pt>
                <c:pt idx="29">
                  <c:v>91259.529356642102</c:v>
                </c:pt>
                <c:pt idx="30">
                  <c:v>406945.96912855457</c:v>
                </c:pt>
                <c:pt idx="31">
                  <c:v>765022.42341679754</c:v>
                </c:pt>
                <c:pt idx="32">
                  <c:v>1074901.9084031326</c:v>
                </c:pt>
                <c:pt idx="33">
                  <c:v>1930796.5209636807</c:v>
                </c:pt>
                <c:pt idx="34">
                  <c:v>141080.38073310509</c:v>
                </c:pt>
                <c:pt idx="35">
                  <c:v>3705028.6100095208</c:v>
                </c:pt>
                <c:pt idx="36">
                  <c:v>641892.9219807795</c:v>
                </c:pt>
                <c:pt idx="37">
                  <c:v>1383249.9784205509</c:v>
                </c:pt>
                <c:pt idx="38">
                  <c:v>763305.09748941031</c:v>
                </c:pt>
                <c:pt idx="39">
                  <c:v>189118.40877257596</c:v>
                </c:pt>
                <c:pt idx="40">
                  <c:v>53609.583129629871</c:v>
                </c:pt>
                <c:pt idx="41">
                  <c:v>853877.02900690469</c:v>
                </c:pt>
                <c:pt idx="42">
                  <c:v>320066.30590513401</c:v>
                </c:pt>
                <c:pt idx="43">
                  <c:v>180275.82231401303</c:v>
                </c:pt>
                <c:pt idx="44">
                  <c:v>361841.50443603983</c:v>
                </c:pt>
                <c:pt idx="45">
                  <c:v>356398.0279249145</c:v>
                </c:pt>
                <c:pt idx="46">
                  <c:v>423495.03005925764</c:v>
                </c:pt>
                <c:pt idx="47">
                  <c:v>662560.8482501664</c:v>
                </c:pt>
                <c:pt idx="48">
                  <c:v>368112.14416205807</c:v>
                </c:pt>
                <c:pt idx="49">
                  <c:v>673854.84005534986</c:v>
                </c:pt>
                <c:pt idx="50">
                  <c:v>1586811.172608173</c:v>
                </c:pt>
                <c:pt idx="51">
                  <c:v>323966.22641058807</c:v>
                </c:pt>
                <c:pt idx="52">
                  <c:v>846441.11613473389</c:v>
                </c:pt>
                <c:pt idx="53">
                  <c:v>215703.12099515682</c:v>
                </c:pt>
                <c:pt idx="54">
                  <c:v>291876.71576424391</c:v>
                </c:pt>
                <c:pt idx="55">
                  <c:v>1164477.4508417151</c:v>
                </c:pt>
                <c:pt idx="56">
                  <c:v>2478525.6981594549</c:v>
                </c:pt>
                <c:pt idx="57">
                  <c:v>655454.42936301697</c:v>
                </c:pt>
                <c:pt idx="58">
                  <c:v>237681.00790494704</c:v>
                </c:pt>
                <c:pt idx="59">
                  <c:v>384350.57532700861</c:v>
                </c:pt>
                <c:pt idx="60">
                  <c:v>1074124.2786147273</c:v>
                </c:pt>
                <c:pt idx="61">
                  <c:v>444474.08779786224</c:v>
                </c:pt>
                <c:pt idx="62">
                  <c:v>648377.73665254889</c:v>
                </c:pt>
                <c:pt idx="63">
                  <c:v>181539.04630568973</c:v>
                </c:pt>
                <c:pt idx="64">
                  <c:v>848071.49952704192</c:v>
                </c:pt>
                <c:pt idx="65">
                  <c:v>382916.78214274155</c:v>
                </c:pt>
                <c:pt idx="66">
                  <c:v>545597.93060599116</c:v>
                </c:pt>
                <c:pt idx="67">
                  <c:v>3597239.0952533353</c:v>
                </c:pt>
                <c:pt idx="68">
                  <c:v>117290.24639153389</c:v>
                </c:pt>
                <c:pt idx="69">
                  <c:v>1178513.1349841577</c:v>
                </c:pt>
                <c:pt idx="70">
                  <c:v>412187.36721528368</c:v>
                </c:pt>
                <c:pt idx="71">
                  <c:v>611374.51714700274</c:v>
                </c:pt>
                <c:pt idx="72">
                  <c:v>276275.35115828482</c:v>
                </c:pt>
                <c:pt idx="73">
                  <c:v>356180.8245184907</c:v>
                </c:pt>
                <c:pt idx="74">
                  <c:v>69686.781162980245</c:v>
                </c:pt>
                <c:pt idx="75">
                  <c:v>391179.40444701619</c:v>
                </c:pt>
                <c:pt idx="76">
                  <c:v>1735053.5667283793</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234649.06522706259</c:v>
                </c:pt>
                <c:pt idx="1">
                  <c:v>170528.37614081131</c:v>
                </c:pt>
                <c:pt idx="2">
                  <c:v>331873.52117236314</c:v>
                </c:pt>
                <c:pt idx="3">
                  <c:v>327620.72751999722</c:v>
                </c:pt>
                <c:pt idx="4">
                  <c:v>3140238.186950576</c:v>
                </c:pt>
                <c:pt idx="5">
                  <c:v>410726.46224934096</c:v>
                </c:pt>
                <c:pt idx="6">
                  <c:v>603652.13931575045</c:v>
                </c:pt>
                <c:pt idx="7">
                  <c:v>1240321.9517298723</c:v>
                </c:pt>
                <c:pt idx="8">
                  <c:v>772545.43436800665</c:v>
                </c:pt>
                <c:pt idx="9">
                  <c:v>1455941.8585423518</c:v>
                </c:pt>
                <c:pt idx="10">
                  <c:v>79433.240521449319</c:v>
                </c:pt>
                <c:pt idx="11">
                  <c:v>360864.9035495568</c:v>
                </c:pt>
                <c:pt idx="12">
                  <c:v>2417600.1980365878</c:v>
                </c:pt>
                <c:pt idx="13">
                  <c:v>2756933.4131196234</c:v>
                </c:pt>
                <c:pt idx="14">
                  <c:v>337344.36486424843</c:v>
                </c:pt>
                <c:pt idx="15">
                  <c:v>134659.73770808097</c:v>
                </c:pt>
                <c:pt idx="16">
                  <c:v>200855.88795026368</c:v>
                </c:pt>
                <c:pt idx="17">
                  <c:v>109957.63220268188</c:v>
                </c:pt>
                <c:pt idx="18">
                  <c:v>1543029.3056627053</c:v>
                </c:pt>
                <c:pt idx="19">
                  <c:v>119052.77663628611</c:v>
                </c:pt>
                <c:pt idx="20">
                  <c:v>122754.05971490373</c:v>
                </c:pt>
                <c:pt idx="21">
                  <c:v>779992.05808607605</c:v>
                </c:pt>
                <c:pt idx="22">
                  <c:v>284612.14052609354</c:v>
                </c:pt>
                <c:pt idx="23">
                  <c:v>165453.63373510347</c:v>
                </c:pt>
                <c:pt idx="24">
                  <c:v>515006.76885941811</c:v>
                </c:pt>
                <c:pt idx="25">
                  <c:v>1190966.6488593393</c:v>
                </c:pt>
                <c:pt idx="26">
                  <c:v>304603.19291546138</c:v>
                </c:pt>
                <c:pt idx="27">
                  <c:v>648019.87526347605</c:v>
                </c:pt>
                <c:pt idx="28">
                  <c:v>148152.50912840269</c:v>
                </c:pt>
                <c:pt idx="29">
                  <c:v>91259.529356642102</c:v>
                </c:pt>
                <c:pt idx="30">
                  <c:v>406945.96912855457</c:v>
                </c:pt>
                <c:pt idx="31">
                  <c:v>765022.42341679754</c:v>
                </c:pt>
                <c:pt idx="32">
                  <c:v>1074901.9084031326</c:v>
                </c:pt>
                <c:pt idx="33">
                  <c:v>1930796.5209636807</c:v>
                </c:pt>
                <c:pt idx="34">
                  <c:v>141080.38073310509</c:v>
                </c:pt>
                <c:pt idx="35">
                  <c:v>3705028.6100095208</c:v>
                </c:pt>
                <c:pt idx="36">
                  <c:v>641892.9219807795</c:v>
                </c:pt>
                <c:pt idx="37">
                  <c:v>1383249.9784205509</c:v>
                </c:pt>
                <c:pt idx="38">
                  <c:v>763305.09748941031</c:v>
                </c:pt>
                <c:pt idx="39">
                  <c:v>189118.40877257596</c:v>
                </c:pt>
                <c:pt idx="40">
                  <c:v>53609.583129629871</c:v>
                </c:pt>
                <c:pt idx="41">
                  <c:v>853877.02900690469</c:v>
                </c:pt>
                <c:pt idx="42">
                  <c:v>320066.30590513401</c:v>
                </c:pt>
                <c:pt idx="43">
                  <c:v>180275.82231401303</c:v>
                </c:pt>
                <c:pt idx="44">
                  <c:v>361841.50443603983</c:v>
                </c:pt>
                <c:pt idx="45">
                  <c:v>356398.0279249145</c:v>
                </c:pt>
                <c:pt idx="46">
                  <c:v>423495.03005925764</c:v>
                </c:pt>
                <c:pt idx="47">
                  <c:v>662560.8482501664</c:v>
                </c:pt>
                <c:pt idx="48">
                  <c:v>368112.14416205807</c:v>
                </c:pt>
                <c:pt idx="49">
                  <c:v>673854.84005534986</c:v>
                </c:pt>
                <c:pt idx="50">
                  <c:v>1586811.172608173</c:v>
                </c:pt>
                <c:pt idx="51">
                  <c:v>323966.22641058807</c:v>
                </c:pt>
                <c:pt idx="52">
                  <c:v>846441.11613473389</c:v>
                </c:pt>
                <c:pt idx="53">
                  <c:v>215703.12099515682</c:v>
                </c:pt>
                <c:pt idx="54">
                  <c:v>291876.71576424391</c:v>
                </c:pt>
                <c:pt idx="55">
                  <c:v>1164477.4508417151</c:v>
                </c:pt>
                <c:pt idx="56">
                  <c:v>2478525.6981594549</c:v>
                </c:pt>
                <c:pt idx="57">
                  <c:v>655454.42936301697</c:v>
                </c:pt>
                <c:pt idx="58">
                  <c:v>237681.00790494704</c:v>
                </c:pt>
                <c:pt idx="59">
                  <c:v>384350.57532700861</c:v>
                </c:pt>
                <c:pt idx="60">
                  <c:v>1074124.2786147273</c:v>
                </c:pt>
                <c:pt idx="61">
                  <c:v>444474.08779786224</c:v>
                </c:pt>
                <c:pt idx="62">
                  <c:v>648377.73665254889</c:v>
                </c:pt>
                <c:pt idx="63">
                  <c:v>181539.04630568973</c:v>
                </c:pt>
                <c:pt idx="64">
                  <c:v>848071.49952704192</c:v>
                </c:pt>
                <c:pt idx="65">
                  <c:v>382916.78214274155</c:v>
                </c:pt>
                <c:pt idx="66">
                  <c:v>545597.93060599116</c:v>
                </c:pt>
                <c:pt idx="67">
                  <c:v>3597239.0952533353</c:v>
                </c:pt>
                <c:pt idx="68">
                  <c:v>117290.24639153389</c:v>
                </c:pt>
                <c:pt idx="69">
                  <c:v>1178513.1349841577</c:v>
                </c:pt>
                <c:pt idx="70">
                  <c:v>412187.36721528368</c:v>
                </c:pt>
                <c:pt idx="71">
                  <c:v>611374.51714700274</c:v>
                </c:pt>
                <c:pt idx="72">
                  <c:v>276275.35115828482</c:v>
                </c:pt>
                <c:pt idx="73">
                  <c:v>356180.8245184907</c:v>
                </c:pt>
                <c:pt idx="74">
                  <c:v>69686.781162980245</c:v>
                </c:pt>
                <c:pt idx="75">
                  <c:v>391179.40444701619</c:v>
                </c:pt>
                <c:pt idx="76">
                  <c:v>1735053.5667283793</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18850.248772937426</c:v>
                </c:pt>
                <c:pt idx="1">
                  <c:v>32452.342859188666</c:v>
                </c:pt>
                <c:pt idx="2">
                  <c:v>19857.641827636871</c:v>
                </c:pt>
                <c:pt idx="3">
                  <c:v>42807.291480002765</c:v>
                </c:pt>
                <c:pt idx="4">
                  <c:v>668719.58195492451</c:v>
                </c:pt>
                <c:pt idx="5">
                  <c:v>22730.099750659072</c:v>
                </c:pt>
                <c:pt idx="6">
                  <c:v>65618.986684249496</c:v>
                </c:pt>
                <c:pt idx="7">
                  <c:v>582516.21627012803</c:v>
                </c:pt>
                <c:pt idx="8">
                  <c:v>40761.090631993386</c:v>
                </c:pt>
                <c:pt idx="9">
                  <c:v>143367.69045764804</c:v>
                </c:pt>
                <c:pt idx="10">
                  <c:v>6477.342478550675</c:v>
                </c:pt>
                <c:pt idx="11">
                  <c:v>51723.913450443179</c:v>
                </c:pt>
                <c:pt idx="12">
                  <c:v>416193.5819634127</c:v>
                </c:pt>
                <c:pt idx="13">
                  <c:v>1029901.0741243162</c:v>
                </c:pt>
                <c:pt idx="14">
                  <c:v>2452.3831357515805</c:v>
                </c:pt>
                <c:pt idx="15">
                  <c:v>4157.3822919190306</c:v>
                </c:pt>
                <c:pt idx="16">
                  <c:v>31396.63904973631</c:v>
                </c:pt>
                <c:pt idx="17">
                  <c:v>4644.268797318111</c:v>
                </c:pt>
                <c:pt idx="18">
                  <c:v>179544.0851780946</c:v>
                </c:pt>
                <c:pt idx="19">
                  <c:v>319766.08736371394</c:v>
                </c:pt>
                <c:pt idx="20">
                  <c:v>10775.409285096242</c:v>
                </c:pt>
                <c:pt idx="21">
                  <c:v>14725.843913923945</c:v>
                </c:pt>
                <c:pt idx="22">
                  <c:v>43021.520473906501</c:v>
                </c:pt>
                <c:pt idx="23">
                  <c:v>12081.900264896534</c:v>
                </c:pt>
                <c:pt idx="24">
                  <c:v>144842.90214058189</c:v>
                </c:pt>
                <c:pt idx="25">
                  <c:v>12735.449140660698</c:v>
                </c:pt>
                <c:pt idx="26">
                  <c:v>17609.826084538676</c:v>
                </c:pt>
                <c:pt idx="27">
                  <c:v>65249.005736524057</c:v>
                </c:pt>
                <c:pt idx="28">
                  <c:v>11613.042871597341</c:v>
                </c:pt>
                <c:pt idx="29">
                  <c:v>2448.1346433579083</c:v>
                </c:pt>
                <c:pt idx="30">
                  <c:v>22766.010871445476</c:v>
                </c:pt>
                <c:pt idx="31">
                  <c:v>266781.58858320251</c:v>
                </c:pt>
                <c:pt idx="32">
                  <c:v>288619.10359686724</c:v>
                </c:pt>
                <c:pt idx="33">
                  <c:v>8004.2450363193047</c:v>
                </c:pt>
                <c:pt idx="34">
                  <c:v>197924.54326689491</c:v>
                </c:pt>
                <c:pt idx="35">
                  <c:v>590844.37099047902</c:v>
                </c:pt>
                <c:pt idx="36">
                  <c:v>40187.963019220515</c:v>
                </c:pt>
                <c:pt idx="37">
                  <c:v>712738.49157944904</c:v>
                </c:pt>
                <c:pt idx="38">
                  <c:v>50824.988510589661</c:v>
                </c:pt>
                <c:pt idx="39">
                  <c:v>19011.609227424051</c:v>
                </c:pt>
                <c:pt idx="40">
                  <c:v>98016.568870370102</c:v>
                </c:pt>
                <c:pt idx="41">
                  <c:v>293302.24199309526</c:v>
                </c:pt>
                <c:pt idx="42">
                  <c:v>315912.12609486602</c:v>
                </c:pt>
                <c:pt idx="43">
                  <c:v>24637.263685986978</c:v>
                </c:pt>
                <c:pt idx="44">
                  <c:v>62017.162563960148</c:v>
                </c:pt>
                <c:pt idx="45">
                  <c:v>34095.336075085455</c:v>
                </c:pt>
                <c:pt idx="46">
                  <c:v>132838.88194074237</c:v>
                </c:pt>
                <c:pt idx="47">
                  <c:v>36372.274749833603</c:v>
                </c:pt>
                <c:pt idx="48">
                  <c:v>15460.553837941874</c:v>
                </c:pt>
                <c:pt idx="49">
                  <c:v>355520.04294465017</c:v>
                </c:pt>
                <c:pt idx="50">
                  <c:v>378821.58439182671</c:v>
                </c:pt>
                <c:pt idx="51">
                  <c:v>6203.7955894119441</c:v>
                </c:pt>
                <c:pt idx="52">
                  <c:v>186305.874865266</c:v>
                </c:pt>
                <c:pt idx="53">
                  <c:v>34078.788004843213</c:v>
                </c:pt>
                <c:pt idx="54">
                  <c:v>17432.050235756094</c:v>
                </c:pt>
                <c:pt idx="55">
                  <c:v>268537.48330786475</c:v>
                </c:pt>
                <c:pt idx="56">
                  <c:v>2295930.215840545</c:v>
                </c:pt>
                <c:pt idx="57">
                  <c:v>27506.164636983114</c:v>
                </c:pt>
                <c:pt idx="58">
                  <c:v>21861.712095052997</c:v>
                </c:pt>
                <c:pt idx="59">
                  <c:v>4559.4716729914026</c:v>
                </c:pt>
                <c:pt idx="60">
                  <c:v>18580.575385272659</c:v>
                </c:pt>
                <c:pt idx="61">
                  <c:v>54648.462202137736</c:v>
                </c:pt>
                <c:pt idx="62">
                  <c:v>31768.713347450896</c:v>
                </c:pt>
                <c:pt idx="63">
                  <c:v>2387.8516943102786</c:v>
                </c:pt>
                <c:pt idx="64">
                  <c:v>92746.095472958041</c:v>
                </c:pt>
                <c:pt idx="65">
                  <c:v>69256.291857258489</c:v>
                </c:pt>
                <c:pt idx="66">
                  <c:v>37861.753394008701</c:v>
                </c:pt>
                <c:pt idx="67">
                  <c:v>1610443.9467910239</c:v>
                </c:pt>
                <c:pt idx="68">
                  <c:v>3342.6946084661072</c:v>
                </c:pt>
                <c:pt idx="69">
                  <c:v>21639.423015842258</c:v>
                </c:pt>
                <c:pt idx="70">
                  <c:v>131567.29378471614</c:v>
                </c:pt>
                <c:pt idx="71">
                  <c:v>193372.24555970728</c:v>
                </c:pt>
                <c:pt idx="72">
                  <c:v>66834.919841715106</c:v>
                </c:pt>
                <c:pt idx="73">
                  <c:v>186289.60505969942</c:v>
                </c:pt>
                <c:pt idx="74">
                  <c:v>7192.8258370197464</c:v>
                </c:pt>
                <c:pt idx="75">
                  <c:v>39362.744552983844</c:v>
                </c:pt>
                <c:pt idx="76">
                  <c:v>53949.107271620829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18850.248772937426</c:v>
                </c:pt>
                <c:pt idx="1">
                  <c:v>32452.342859188666</c:v>
                </c:pt>
                <c:pt idx="2">
                  <c:v>19857.641827636871</c:v>
                </c:pt>
                <c:pt idx="3">
                  <c:v>42807.291480002765</c:v>
                </c:pt>
                <c:pt idx="4">
                  <c:v>668719.58195492451</c:v>
                </c:pt>
                <c:pt idx="5">
                  <c:v>22730.099750659072</c:v>
                </c:pt>
                <c:pt idx="6">
                  <c:v>65618.986684249496</c:v>
                </c:pt>
                <c:pt idx="7">
                  <c:v>582516.21627012803</c:v>
                </c:pt>
                <c:pt idx="8">
                  <c:v>40761.090631993386</c:v>
                </c:pt>
                <c:pt idx="9">
                  <c:v>143367.69045764804</c:v>
                </c:pt>
                <c:pt idx="10">
                  <c:v>6477.342478550675</c:v>
                </c:pt>
                <c:pt idx="11">
                  <c:v>51723.913450443179</c:v>
                </c:pt>
                <c:pt idx="12">
                  <c:v>416193.5819634127</c:v>
                </c:pt>
                <c:pt idx="13">
                  <c:v>1029901.0741243162</c:v>
                </c:pt>
                <c:pt idx="14">
                  <c:v>2452.3831357515805</c:v>
                </c:pt>
                <c:pt idx="15">
                  <c:v>4157.3822919190306</c:v>
                </c:pt>
                <c:pt idx="16">
                  <c:v>31396.63904973631</c:v>
                </c:pt>
                <c:pt idx="17">
                  <c:v>4644.268797318111</c:v>
                </c:pt>
                <c:pt idx="18">
                  <c:v>179544.0851780946</c:v>
                </c:pt>
                <c:pt idx="19">
                  <c:v>319766.08736371394</c:v>
                </c:pt>
                <c:pt idx="20">
                  <c:v>10775.409285096242</c:v>
                </c:pt>
                <c:pt idx="21">
                  <c:v>14725.843913923945</c:v>
                </c:pt>
                <c:pt idx="22">
                  <c:v>43021.520473906501</c:v>
                </c:pt>
                <c:pt idx="23">
                  <c:v>12081.900264896534</c:v>
                </c:pt>
                <c:pt idx="24">
                  <c:v>144842.90214058189</c:v>
                </c:pt>
                <c:pt idx="25">
                  <c:v>12735.449140660698</c:v>
                </c:pt>
                <c:pt idx="26">
                  <c:v>17609.826084538676</c:v>
                </c:pt>
                <c:pt idx="27">
                  <c:v>65249.005736524057</c:v>
                </c:pt>
                <c:pt idx="28">
                  <c:v>11613.042871597341</c:v>
                </c:pt>
                <c:pt idx="29">
                  <c:v>2448.1346433579083</c:v>
                </c:pt>
                <c:pt idx="30">
                  <c:v>22766.010871445476</c:v>
                </c:pt>
                <c:pt idx="31">
                  <c:v>266781.58858320251</c:v>
                </c:pt>
                <c:pt idx="32">
                  <c:v>288619.10359686724</c:v>
                </c:pt>
                <c:pt idx="33">
                  <c:v>8004.2450363193047</c:v>
                </c:pt>
                <c:pt idx="34">
                  <c:v>197924.54326689491</c:v>
                </c:pt>
                <c:pt idx="35">
                  <c:v>590844.37099047902</c:v>
                </c:pt>
                <c:pt idx="36">
                  <c:v>40187.963019220515</c:v>
                </c:pt>
                <c:pt idx="37">
                  <c:v>712738.49157944904</c:v>
                </c:pt>
                <c:pt idx="38">
                  <c:v>50824.988510589661</c:v>
                </c:pt>
                <c:pt idx="39">
                  <c:v>19011.609227424051</c:v>
                </c:pt>
                <c:pt idx="40">
                  <c:v>98016.568870370102</c:v>
                </c:pt>
                <c:pt idx="41">
                  <c:v>293302.24199309526</c:v>
                </c:pt>
                <c:pt idx="42">
                  <c:v>315912.12609486602</c:v>
                </c:pt>
                <c:pt idx="43">
                  <c:v>24637.263685986978</c:v>
                </c:pt>
                <c:pt idx="44">
                  <c:v>62017.162563960148</c:v>
                </c:pt>
                <c:pt idx="45">
                  <c:v>34095.336075085455</c:v>
                </c:pt>
                <c:pt idx="46">
                  <c:v>132838.88194074237</c:v>
                </c:pt>
                <c:pt idx="47">
                  <c:v>36372.274749833603</c:v>
                </c:pt>
                <c:pt idx="48">
                  <c:v>15460.553837941874</c:v>
                </c:pt>
                <c:pt idx="49">
                  <c:v>355520.04294465017</c:v>
                </c:pt>
                <c:pt idx="50">
                  <c:v>378821.58439182671</c:v>
                </c:pt>
                <c:pt idx="51">
                  <c:v>6203.7955894119441</c:v>
                </c:pt>
                <c:pt idx="52">
                  <c:v>186305.874865266</c:v>
                </c:pt>
                <c:pt idx="53">
                  <c:v>34078.788004843213</c:v>
                </c:pt>
                <c:pt idx="54">
                  <c:v>17432.050235756094</c:v>
                </c:pt>
                <c:pt idx="55">
                  <c:v>268537.48330786475</c:v>
                </c:pt>
                <c:pt idx="56">
                  <c:v>2295930.215840545</c:v>
                </c:pt>
                <c:pt idx="57">
                  <c:v>27506.164636983114</c:v>
                </c:pt>
                <c:pt idx="58">
                  <c:v>21861.712095052997</c:v>
                </c:pt>
                <c:pt idx="59">
                  <c:v>4559.4716729914026</c:v>
                </c:pt>
                <c:pt idx="60">
                  <c:v>18580.575385272659</c:v>
                </c:pt>
                <c:pt idx="61">
                  <c:v>54648.462202137736</c:v>
                </c:pt>
                <c:pt idx="62">
                  <c:v>31768.713347450896</c:v>
                </c:pt>
                <c:pt idx="63">
                  <c:v>2387.8516943102786</c:v>
                </c:pt>
                <c:pt idx="64">
                  <c:v>92746.095472958041</c:v>
                </c:pt>
                <c:pt idx="65">
                  <c:v>69256.291857258489</c:v>
                </c:pt>
                <c:pt idx="66">
                  <c:v>37861.753394008701</c:v>
                </c:pt>
                <c:pt idx="67">
                  <c:v>1610443.9467910239</c:v>
                </c:pt>
                <c:pt idx="68">
                  <c:v>3342.6946084661072</c:v>
                </c:pt>
                <c:pt idx="69">
                  <c:v>21639.423015842258</c:v>
                </c:pt>
                <c:pt idx="70">
                  <c:v>131567.29378471614</c:v>
                </c:pt>
                <c:pt idx="71">
                  <c:v>193372.24555970728</c:v>
                </c:pt>
                <c:pt idx="72">
                  <c:v>66834.919841715106</c:v>
                </c:pt>
                <c:pt idx="73">
                  <c:v>186289.60505969942</c:v>
                </c:pt>
                <c:pt idx="74">
                  <c:v>7192.8258370197464</c:v>
                </c:pt>
                <c:pt idx="75">
                  <c:v>39362.744552983844</c:v>
                </c:pt>
                <c:pt idx="76">
                  <c:v>53949.107271620829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135654.6199055</c:v>
                </c:pt>
                <c:pt idx="5">
                  <c:v>2119.7350000000001</c:v>
                </c:pt>
                <c:pt idx="6">
                  <c:v>8206.3080000000027</c:v>
                </c:pt>
                <c:pt idx="7">
                  <c:v>43654.911</c:v>
                </c:pt>
                <c:pt idx="8">
                  <c:v>31304.623</c:v>
                </c:pt>
                <c:pt idx="9">
                  <c:v>28739.281999999999</c:v>
                </c:pt>
                <c:pt idx="10">
                  <c:v>144.38399999999996</c:v>
                </c:pt>
                <c:pt idx="11">
                  <c:v>0</c:v>
                </c:pt>
                <c:pt idx="12">
                  <c:v>218613.87899999999</c:v>
                </c:pt>
                <c:pt idx="13">
                  <c:v>153482.70124393998</c:v>
                </c:pt>
                <c:pt idx="14">
                  <c:v>0</c:v>
                </c:pt>
                <c:pt idx="15">
                  <c:v>112730.65799999998</c:v>
                </c:pt>
                <c:pt idx="16">
                  <c:v>120134.93799999998</c:v>
                </c:pt>
                <c:pt idx="17">
                  <c:v>19257.496999999999</c:v>
                </c:pt>
                <c:pt idx="18">
                  <c:v>179466.2208408</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41849.467149580007</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407823.07904436003</c:v>
                </c:pt>
                <c:pt idx="68">
                  <c:v>8418.3130000000001</c:v>
                </c:pt>
                <c:pt idx="69">
                  <c:v>38016.972999999998</c:v>
                </c:pt>
                <c:pt idx="70">
                  <c:v>12521.759</c:v>
                </c:pt>
                <c:pt idx="71">
                  <c:v>24958.904706710004</c:v>
                </c:pt>
                <c:pt idx="72">
                  <c:v>51683.252</c:v>
                </c:pt>
                <c:pt idx="73">
                  <c:v>4784.7785781899984</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3808957.7689055004</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3786834.4872439397</c:v>
                </c:pt>
                <c:pt idx="14">
                  <c:v>339796.74800000002</c:v>
                </c:pt>
                <c:pt idx="15">
                  <c:v>138817.12</c:v>
                </c:pt>
                <c:pt idx="16">
                  <c:v>232252.527</c:v>
                </c:pt>
                <c:pt idx="17">
                  <c:v>114601.901</c:v>
                </c:pt>
                <c:pt idx="18">
                  <c:v>1722573.3908408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1433014.9341495798</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5207683.0420443593</c:v>
                </c:pt>
                <c:pt idx="68">
                  <c:v>120632.94099999999</c:v>
                </c:pt>
                <c:pt idx="69">
                  <c:v>1200152.558</c:v>
                </c:pt>
                <c:pt idx="70">
                  <c:v>543754.66099999985</c:v>
                </c:pt>
                <c:pt idx="71">
                  <c:v>804746.76270671003</c:v>
                </c:pt>
                <c:pt idx="72">
                  <c:v>343110.27099999995</c:v>
                </c:pt>
                <c:pt idx="73">
                  <c:v>542470.42957819009</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再エネ比較シート!$CO$13:$CO$42</c:f>
              <c:numCache>
                <c:formatCode>0.0%</c:formatCode>
                <c:ptCount val="30"/>
                <c:pt idx="0">
                  <c:v>4.9215075842882691E-2</c:v>
                </c:pt>
                <c:pt idx="1">
                  <c:v>6.7012313674659749E-2</c:v>
                </c:pt>
                <c:pt idx="2">
                  <c:v>6.5241924107772603E-2</c:v>
                </c:pt>
                <c:pt idx="3">
                  <c:v>7.3419181241591386E-2</c:v>
                </c:pt>
                <c:pt idx="4">
                  <c:v>0.12684014869888477</c:v>
                </c:pt>
                <c:pt idx="5">
                  <c:v>6.4064697609001409E-2</c:v>
                </c:pt>
                <c:pt idx="6">
                  <c:v>2.6731901013968658E-2</c:v>
                </c:pt>
                <c:pt idx="7">
                  <c:v>0.11643884127771088</c:v>
                </c:pt>
                <c:pt idx="8">
                  <c:v>8.9382530120481932E-2</c:v>
                </c:pt>
                <c:pt idx="9">
                  <c:v>6.1982418142438531E-2</c:v>
                </c:pt>
                <c:pt idx="10">
                  <c:v>4.6681463449559674E-2</c:v>
                </c:pt>
                <c:pt idx="11">
                  <c:v>3.5587188612099642E-3</c:v>
                </c:pt>
                <c:pt idx="12">
                  <c:v>2.1673168617251843E-2</c:v>
                </c:pt>
                <c:pt idx="13">
                  <c:v>3.6478227654698242E-2</c:v>
                </c:pt>
                <c:pt idx="14">
                  <c:v>4.8733667719363431E-2</c:v>
                </c:pt>
                <c:pt idx="15">
                  <c:v>5.6854929683387227E-2</c:v>
                </c:pt>
                <c:pt idx="16">
                  <c:v>6.1541846988923933E-2</c:v>
                </c:pt>
                <c:pt idx="17">
                  <c:v>2.6659786721706227E-2</c:v>
                </c:pt>
                <c:pt idx="18">
                  <c:v>0.10166037735849057</c:v>
                </c:pt>
                <c:pt idx="19">
                  <c:v>9.4939798242759513E-2</c:v>
                </c:pt>
                <c:pt idx="20">
                  <c:v>0.11405250386057798</c:v>
                </c:pt>
                <c:pt idx="21">
                  <c:v>7.0088264138607387E-2</c:v>
                </c:pt>
                <c:pt idx="22">
                  <c:v>0.1136003997668027</c:v>
                </c:pt>
                <c:pt idx="23">
                  <c:v>7.9387372926698771E-2</c:v>
                </c:pt>
                <c:pt idx="24">
                  <c:v>0.1198812128790247</c:v>
                </c:pt>
                <c:pt idx="25">
                  <c:v>4.1024527892337743E-2</c:v>
                </c:pt>
                <c:pt idx="26">
                  <c:v>6.1844007290553706E-2</c:v>
                </c:pt>
                <c:pt idx="27">
                  <c:v>0.13959973753280841</c:v>
                </c:pt>
                <c:pt idx="28">
                  <c:v>6.4922184925236492E-2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再エネ比較シート!$CC$13:$CC$42</c:f>
              <c:numCache>
                <c:formatCode>0.0%</c:formatCode>
                <c:ptCount val="30"/>
                <c:pt idx="0">
                  <c:v>6.8892435589187201E-3</c:v>
                </c:pt>
                <c:pt idx="1">
                  <c:v>1.2891764043229326E-2</c:v>
                </c:pt>
                <c:pt idx="2">
                  <c:v>2.4320543996853877E-2</c:v>
                </c:pt>
                <c:pt idx="3">
                  <c:v>2.8020968299476368E-2</c:v>
                </c:pt>
                <c:pt idx="4">
                  <c:v>3.7244974740455614E-2</c:v>
                </c:pt>
                <c:pt idx="5">
                  <c:v>2.6605397388817655E-2</c:v>
                </c:pt>
                <c:pt idx="6">
                  <c:v>1.1128062373054005E-2</c:v>
                </c:pt>
                <c:pt idx="7">
                  <c:v>8.4105054158065934E-2</c:v>
                </c:pt>
                <c:pt idx="8">
                  <c:v>4.1631207436306349E-2</c:v>
                </c:pt>
                <c:pt idx="9">
                  <c:v>2.6471793674812939E-2</c:v>
                </c:pt>
                <c:pt idx="10">
                  <c:v>2.0636635251231758E-2</c:v>
                </c:pt>
                <c:pt idx="11">
                  <c:v>2.3819586999030916E-3</c:v>
                </c:pt>
                <c:pt idx="12">
                  <c:v>8.640472863779395E-3</c:v>
                </c:pt>
                <c:pt idx="13">
                  <c:v>1.7111475208940539E-2</c:v>
                </c:pt>
                <c:pt idx="14">
                  <c:v>2.2347619003078387E-2</c:v>
                </c:pt>
                <c:pt idx="15">
                  <c:v>2.2803027731643229E-2</c:v>
                </c:pt>
                <c:pt idx="16">
                  <c:v>3.188072703388993E-2</c:v>
                </c:pt>
                <c:pt idx="17">
                  <c:v>8.4250064093021326E-3</c:v>
                </c:pt>
                <c:pt idx="18">
                  <c:v>4.5239266585895929E-2</c:v>
                </c:pt>
                <c:pt idx="19">
                  <c:v>2.3278818251306545E-2</c:v>
                </c:pt>
                <c:pt idx="20">
                  <c:v>3.8141192014123741E-2</c:v>
                </c:pt>
                <c:pt idx="21">
                  <c:v>3.8799032801221406E-2</c:v>
                </c:pt>
                <c:pt idx="22">
                  <c:v>3.7697835597780491E-2</c:v>
                </c:pt>
                <c:pt idx="23">
                  <c:v>3.7498376555919408E-2</c:v>
                </c:pt>
                <c:pt idx="24">
                  <c:v>4.0462006133927059E-2</c:v>
                </c:pt>
                <c:pt idx="25">
                  <c:v>1.453507689570078E-2</c:v>
                </c:pt>
                <c:pt idx="26">
                  <c:v>2.2446968699670701E-2</c:v>
                </c:pt>
                <c:pt idx="27">
                  <c:v>4.021138311290335E-2</c:v>
                </c:pt>
                <c:pt idx="28">
                  <c:v>2.9042838555709976E-2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再エネ比較シート!$CD$13:$CD$42</c:f>
              <c:numCache>
                <c:formatCode>0.0%</c:formatCode>
                <c:ptCount val="30"/>
                <c:pt idx="0">
                  <c:v>9.7496906494450881E-3</c:v>
                </c:pt>
                <c:pt idx="1">
                  <c:v>0.18260454951920299</c:v>
                </c:pt>
                <c:pt idx="2">
                  <c:v>0.49922043450432163</c:v>
                </c:pt>
                <c:pt idx="3">
                  <c:v>0.17216056782167907</c:v>
                </c:pt>
                <c:pt idx="4">
                  <c:v>0.26625456257768315</c:v>
                </c:pt>
                <c:pt idx="5">
                  <c:v>1.4747724230594355E-2</c:v>
                </c:pt>
                <c:pt idx="6">
                  <c:v>0.21334475739147674</c:v>
                </c:pt>
                <c:pt idx="7">
                  <c:v>0.12349293766012386</c:v>
                </c:pt>
                <c:pt idx="8">
                  <c:v>8.3840066676043629E-2</c:v>
                </c:pt>
                <c:pt idx="9">
                  <c:v>0.10122952805360264</c:v>
                </c:pt>
                <c:pt idx="10">
                  <c:v>3.2395395052012962E-3</c:v>
                </c:pt>
                <c:pt idx="11">
                  <c:v>4.7368043348640268E-2</c:v>
                </c:pt>
                <c:pt idx="12">
                  <c:v>1.9595146672125328E-2</c:v>
                </c:pt>
                <c:pt idx="13">
                  <c:v>1.8152600042764745E-2</c:v>
                </c:pt>
                <c:pt idx="14">
                  <c:v>0.2778097083023513</c:v>
                </c:pt>
                <c:pt idx="15">
                  <c:v>0.58298142069324022</c:v>
                </c:pt>
                <c:pt idx="16">
                  <c:v>5.9836513556078483E-2</c:v>
                </c:pt>
                <c:pt idx="17">
                  <c:v>7.6618337929502114E-3</c:v>
                </c:pt>
                <c:pt idx="18">
                  <c:v>0.70254393764368717</c:v>
                </c:pt>
                <c:pt idx="19">
                  <c:v>0.1150997363011342</c:v>
                </c:pt>
                <c:pt idx="20">
                  <c:v>7.5331906155860107E-2</c:v>
                </c:pt>
                <c:pt idx="21">
                  <c:v>0.27778185062884952</c:v>
                </c:pt>
                <c:pt idx="22">
                  <c:v>0.33494032215818953</c:v>
                </c:pt>
                <c:pt idx="23">
                  <c:v>0.10617719886383138</c:v>
                </c:pt>
                <c:pt idx="24">
                  <c:v>0.31524596478450401</c:v>
                </c:pt>
                <c:pt idx="25">
                  <c:v>1.4731400504656215E-2</c:v>
                </c:pt>
                <c:pt idx="26">
                  <c:v>4.2278702968244514E-2</c:v>
                </c:pt>
                <c:pt idx="27">
                  <c:v>0.18003925902361909</c:v>
                </c:pt>
                <c:pt idx="28">
                  <c:v>0.13523704572093534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再エネ比較シート!$CE$13:$CE$42</c:f>
              <c:numCache>
                <c:formatCode>0.0%</c:formatCode>
                <c:ptCount val="30"/>
                <c:pt idx="0">
                  <c:v>0</c:v>
                </c:pt>
                <c:pt idx="1">
                  <c:v>0</c:v>
                </c:pt>
                <c:pt idx="2">
                  <c:v>1.4327213582704642E-3</c:v>
                </c:pt>
                <c:pt idx="3">
                  <c:v>0</c:v>
                </c:pt>
                <c:pt idx="4">
                  <c:v>0</c:v>
                </c:pt>
                <c:pt idx="5">
                  <c:v>0</c:v>
                </c:pt>
                <c:pt idx="6">
                  <c:v>0.46030017810524815</c:v>
                </c:pt>
                <c:pt idx="7">
                  <c:v>0</c:v>
                </c:pt>
                <c:pt idx="8">
                  <c:v>0</c:v>
                </c:pt>
                <c:pt idx="9">
                  <c:v>8.4611338472194639E-2</c:v>
                </c:pt>
                <c:pt idx="10">
                  <c:v>0</c:v>
                </c:pt>
                <c:pt idx="11">
                  <c:v>1.1426786507676647</c:v>
                </c:pt>
                <c:pt idx="12">
                  <c:v>0</c:v>
                </c:pt>
                <c:pt idx="13">
                  <c:v>0</c:v>
                </c:pt>
                <c:pt idx="14">
                  <c:v>1.7135752302088105E-2</c:v>
                </c:pt>
                <c:pt idx="15">
                  <c:v>0</c:v>
                </c:pt>
                <c:pt idx="16">
                  <c:v>0</c:v>
                </c:pt>
                <c:pt idx="17">
                  <c:v>0</c:v>
                </c:pt>
                <c:pt idx="18">
                  <c:v>0</c:v>
                </c:pt>
                <c:pt idx="19">
                  <c:v>0</c:v>
                </c:pt>
                <c:pt idx="20">
                  <c:v>0</c:v>
                </c:pt>
                <c:pt idx="21">
                  <c:v>0</c:v>
                </c:pt>
                <c:pt idx="22">
                  <c:v>0.2347680456620953</c:v>
                </c:pt>
                <c:pt idx="23">
                  <c:v>0</c:v>
                </c:pt>
                <c:pt idx="24">
                  <c:v>0</c:v>
                </c:pt>
                <c:pt idx="25">
                  <c:v>0</c:v>
                </c:pt>
                <c:pt idx="26">
                  <c:v>0.37396394709514652</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再エネ比較シート!$CF$13:$CF$42</c:f>
              <c:numCache>
                <c:formatCode>0.0%</c:formatCode>
                <c:ptCount val="30"/>
                <c:pt idx="0">
                  <c:v>0</c:v>
                </c:pt>
                <c:pt idx="1">
                  <c:v>2.743276131185035E-4</c:v>
                </c:pt>
                <c:pt idx="2">
                  <c:v>2.6160463023806404E-3</c:v>
                </c:pt>
                <c:pt idx="3">
                  <c:v>0</c:v>
                </c:pt>
                <c:pt idx="4">
                  <c:v>7.8333201743727085E-3</c:v>
                </c:pt>
                <c:pt idx="5">
                  <c:v>0</c:v>
                </c:pt>
                <c:pt idx="6">
                  <c:v>0</c:v>
                </c:pt>
                <c:pt idx="7">
                  <c:v>0</c:v>
                </c:pt>
                <c:pt idx="8">
                  <c:v>0</c:v>
                </c:pt>
                <c:pt idx="9">
                  <c:v>1.2848769901894438E-3</c:v>
                </c:pt>
                <c:pt idx="10">
                  <c:v>0</c:v>
                </c:pt>
                <c:pt idx="11">
                  <c:v>0</c:v>
                </c:pt>
                <c:pt idx="12">
                  <c:v>1.6920667698301372E-2</c:v>
                </c:pt>
                <c:pt idx="13">
                  <c:v>0</c:v>
                </c:pt>
                <c:pt idx="14">
                  <c:v>0</c:v>
                </c:pt>
                <c:pt idx="15">
                  <c:v>0</c:v>
                </c:pt>
                <c:pt idx="16">
                  <c:v>0</c:v>
                </c:pt>
                <c:pt idx="17">
                  <c:v>2.4518018710366914E-2</c:v>
                </c:pt>
                <c:pt idx="18">
                  <c:v>6.4871392978228248E-3</c:v>
                </c:pt>
                <c:pt idx="19">
                  <c:v>0</c:v>
                </c:pt>
                <c:pt idx="20">
                  <c:v>0</c:v>
                </c:pt>
                <c:pt idx="21">
                  <c:v>0</c:v>
                </c:pt>
                <c:pt idx="22">
                  <c:v>0</c:v>
                </c:pt>
                <c:pt idx="23">
                  <c:v>0</c:v>
                </c:pt>
                <c:pt idx="24">
                  <c:v>0</c:v>
                </c:pt>
                <c:pt idx="25">
                  <c:v>0</c:v>
                </c:pt>
                <c:pt idx="26">
                  <c:v>3.9857571825801796E-2</c:v>
                </c:pt>
                <c:pt idx="27">
                  <c:v>0</c:v>
                </c:pt>
                <c:pt idx="28">
                  <c:v>5.7068941814875157E-3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再エネ比較シート!$CH$13:$CH$42</c:f>
              <c:numCache>
                <c:formatCode>0.0%</c:formatCode>
                <c:ptCount val="30"/>
                <c:pt idx="0">
                  <c:v>0</c:v>
                </c:pt>
                <c:pt idx="1">
                  <c:v>3.810105737756993E-4</c:v>
                </c:pt>
                <c:pt idx="2">
                  <c:v>0</c:v>
                </c:pt>
                <c:pt idx="3">
                  <c:v>0</c:v>
                </c:pt>
                <c:pt idx="4">
                  <c:v>0</c:v>
                </c:pt>
                <c:pt idx="5">
                  <c:v>0</c:v>
                </c:pt>
                <c:pt idx="6">
                  <c:v>1.4254993116161756E-3</c:v>
                </c:pt>
                <c:pt idx="7">
                  <c:v>0</c:v>
                </c:pt>
                <c:pt idx="8">
                  <c:v>0</c:v>
                </c:pt>
                <c:pt idx="9">
                  <c:v>0</c:v>
                </c:pt>
                <c:pt idx="10">
                  <c:v>0</c:v>
                </c:pt>
                <c:pt idx="11">
                  <c:v>1.7198259631140987E-2</c:v>
                </c:pt>
                <c:pt idx="12">
                  <c:v>0</c:v>
                </c:pt>
                <c:pt idx="13">
                  <c:v>0</c:v>
                </c:pt>
                <c:pt idx="14">
                  <c:v>0</c:v>
                </c:pt>
                <c:pt idx="15">
                  <c:v>0</c:v>
                </c:pt>
                <c:pt idx="16">
                  <c:v>0</c:v>
                </c:pt>
                <c:pt idx="17">
                  <c:v>0.24058934951596653</c:v>
                </c:pt>
                <c:pt idx="18">
                  <c:v>3.7485795871212167E-2</c:v>
                </c:pt>
                <c:pt idx="19">
                  <c:v>7.4499673101629162E-3</c:v>
                </c:pt>
                <c:pt idx="20">
                  <c:v>0</c:v>
                </c:pt>
                <c:pt idx="21">
                  <c:v>0</c:v>
                </c:pt>
                <c:pt idx="22">
                  <c:v>2.4481315968097824E-2</c:v>
                </c:pt>
                <c:pt idx="23">
                  <c:v>0</c:v>
                </c:pt>
                <c:pt idx="24">
                  <c:v>0</c:v>
                </c:pt>
                <c:pt idx="25">
                  <c:v>3.5251772052424064</c:v>
                </c:pt>
                <c:pt idx="26">
                  <c:v>0.24885164987642644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再エネ比較シート!$CI$13:$CI$42</c:f>
              <c:numCache>
                <c:formatCode>0.0%</c:formatCode>
                <c:ptCount val="30"/>
                <c:pt idx="0">
                  <c:v>1.6638934208363806E-2</c:v>
                </c:pt>
                <c:pt idx="1">
                  <c:v>0.19615165174932653</c:v>
                </c:pt>
                <c:pt idx="2">
                  <c:v>0.52758974616182652</c:v>
                </c:pt>
                <c:pt idx="3">
                  <c:v>0.20018153612115544</c:v>
                </c:pt>
                <c:pt idx="4">
                  <c:v>0.31133285749251149</c:v>
                </c:pt>
                <c:pt idx="5">
                  <c:v>4.1353121619412007E-2</c:v>
                </c:pt>
                <c:pt idx="6">
                  <c:v>0.68619849718139514</c:v>
                </c:pt>
                <c:pt idx="7">
                  <c:v>0.20759799181818978</c:v>
                </c:pt>
                <c:pt idx="8">
                  <c:v>0.12547127411234998</c:v>
                </c:pt>
                <c:pt idx="9">
                  <c:v>0.21359753719079966</c:v>
                </c:pt>
                <c:pt idx="10">
                  <c:v>2.3876174756433055E-2</c:v>
                </c:pt>
                <c:pt idx="11">
                  <c:v>1.2096269124473489</c:v>
                </c:pt>
                <c:pt idx="12">
                  <c:v>4.5156287234206095E-2</c:v>
                </c:pt>
                <c:pt idx="13">
                  <c:v>3.5264075251705287E-2</c:v>
                </c:pt>
                <c:pt idx="14">
                  <c:v>0.31729307960751779</c:v>
                </c:pt>
                <c:pt idx="15">
                  <c:v>0.60578444842488355</c:v>
                </c:pt>
                <c:pt idx="16">
                  <c:v>9.1717240589968413E-2</c:v>
                </c:pt>
                <c:pt idx="17">
                  <c:v>0.28119420842858578</c:v>
                </c:pt>
                <c:pt idx="18">
                  <c:v>0.79175613939861822</c:v>
                </c:pt>
                <c:pt idx="19">
                  <c:v>0.14582852186260364</c:v>
                </c:pt>
                <c:pt idx="20">
                  <c:v>0.11347309816998384</c:v>
                </c:pt>
                <c:pt idx="21">
                  <c:v>0.31658088343007096</c:v>
                </c:pt>
                <c:pt idx="22">
                  <c:v>0.63188751938616328</c:v>
                </c:pt>
                <c:pt idx="23">
                  <c:v>0.14367557541975079</c:v>
                </c:pt>
                <c:pt idx="24">
                  <c:v>0.35570797091843109</c:v>
                </c:pt>
                <c:pt idx="25">
                  <c:v>3.5544436826427637</c:v>
                </c:pt>
                <c:pt idx="26">
                  <c:v>0.72739884046529002</c:v>
                </c:pt>
                <c:pt idx="27">
                  <c:v>0.22025064213652243</c:v>
                </c:pt>
                <c:pt idx="28">
                  <c:v>0.16998677845813281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再エネ比較シート!$BE$13:$BE$42</c:f>
              <c:numCache>
                <c:formatCode>#,##0_);[Red]\(#,##0\)</c:formatCode>
                <c:ptCount val="30"/>
                <c:pt idx="0">
                  <c:v>3146.9000000000042</c:v>
                </c:pt>
                <c:pt idx="1">
                  <c:v>4939.5200000000041</c:v>
                </c:pt>
                <c:pt idx="2">
                  <c:v>4234.4000000000051</c:v>
                </c:pt>
                <c:pt idx="3">
                  <c:v>5116.4000000000024</c:v>
                </c:pt>
                <c:pt idx="4">
                  <c:v>8279.4</c:v>
                </c:pt>
                <c:pt idx="5">
                  <c:v>4520.6000000000095</c:v>
                </c:pt>
                <c:pt idx="6">
                  <c:v>1823.400000000001</c:v>
                </c:pt>
                <c:pt idx="7">
                  <c:v>7746.9879999999885</c:v>
                </c:pt>
                <c:pt idx="8">
                  <c:v>5635.8000000000075</c:v>
                </c:pt>
                <c:pt idx="9">
                  <c:v>4502.4930000000058</c:v>
                </c:pt>
                <c:pt idx="10">
                  <c:v>2482.7000000000035</c:v>
                </c:pt>
                <c:pt idx="11">
                  <c:v>402.76199999999989</c:v>
                </c:pt>
                <c:pt idx="12">
                  <c:v>1431.2999999999993</c:v>
                </c:pt>
                <c:pt idx="13">
                  <c:v>2771.0080000000016</c:v>
                </c:pt>
                <c:pt idx="14">
                  <c:v>3541.2000000000035</c:v>
                </c:pt>
                <c:pt idx="15">
                  <c:v>3704.8000000000043</c:v>
                </c:pt>
                <c:pt idx="16">
                  <c:v>3739.4500000000021</c:v>
                </c:pt>
                <c:pt idx="17">
                  <c:v>1502.9709999999998</c:v>
                </c:pt>
                <c:pt idx="18">
                  <c:v>6410.7000000000025</c:v>
                </c:pt>
                <c:pt idx="19">
                  <c:v>5747.5999999999949</c:v>
                </c:pt>
                <c:pt idx="20">
                  <c:v>7442.7999999999975</c:v>
                </c:pt>
                <c:pt idx="21">
                  <c:v>5433.502000000004</c:v>
                </c:pt>
                <c:pt idx="22">
                  <c:v>6654.0000000000036</c:v>
                </c:pt>
                <c:pt idx="23">
                  <c:v>5934.5030000000024</c:v>
                </c:pt>
                <c:pt idx="24">
                  <c:v>7034.8000000000029</c:v>
                </c:pt>
                <c:pt idx="25">
                  <c:v>2639.8000000000025</c:v>
                </c:pt>
                <c:pt idx="26">
                  <c:v>4661.4000000000051</c:v>
                </c:pt>
                <c:pt idx="27">
                  <c:v>8107.336000000003</c:v>
                </c:pt>
                <c:pt idx="28">
                  <c:v>4435.3000000000065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再エネ比較シート!$BF$13:$BF$42</c:f>
              <c:numCache>
                <c:formatCode>#,##0_);[Red]\(#,##0\)</c:formatCode>
                <c:ptCount val="30"/>
                <c:pt idx="0">
                  <c:v>4040.6</c:v>
                </c:pt>
                <c:pt idx="1">
                  <c:v>63478.640000000014</c:v>
                </c:pt>
                <c:pt idx="2">
                  <c:v>78859.600000000006</c:v>
                </c:pt>
                <c:pt idx="3">
                  <c:v>28520.600000000009</c:v>
                </c:pt>
                <c:pt idx="4">
                  <c:v>53699.700000000019</c:v>
                </c:pt>
                <c:pt idx="5">
                  <c:v>2273.5000000000009</c:v>
                </c:pt>
                <c:pt idx="6">
                  <c:v>31716.700000000023</c:v>
                </c:pt>
                <c:pt idx="7">
                  <c:v>10320.400000000003</c:v>
                </c:pt>
                <c:pt idx="8">
                  <c:v>10297.500000000002</c:v>
                </c:pt>
                <c:pt idx="9">
                  <c:v>15621.420000000004</c:v>
                </c:pt>
                <c:pt idx="10">
                  <c:v>353.59999999999997</c:v>
                </c:pt>
                <c:pt idx="11">
                  <c:v>7266.8019999999997</c:v>
                </c:pt>
                <c:pt idx="12">
                  <c:v>2944.9999999999995</c:v>
                </c:pt>
                <c:pt idx="13">
                  <c:v>2667.0600000000009</c:v>
                </c:pt>
                <c:pt idx="14">
                  <c:v>39940.199999999968</c:v>
                </c:pt>
                <c:pt idx="15">
                  <c:v>85935.1</c:v>
                </c:pt>
                <c:pt idx="16">
                  <c:v>6367.8000000000011</c:v>
                </c:pt>
                <c:pt idx="17">
                  <c:v>1240.0999999999997</c:v>
                </c:pt>
                <c:pt idx="18">
                  <c:v>90324.799999999916</c:v>
                </c:pt>
                <c:pt idx="19">
                  <c:v>25783.600000000009</c:v>
                </c:pt>
                <c:pt idx="20">
                  <c:v>13337.199999999999</c:v>
                </c:pt>
                <c:pt idx="21">
                  <c:v>35294.449999999968</c:v>
                </c:pt>
                <c:pt idx="22">
                  <c:v>53638.6</c:v>
                </c:pt>
                <c:pt idx="23">
                  <c:v>15245.678999999996</c:v>
                </c:pt>
                <c:pt idx="24">
                  <c:v>49727.599999999977</c:v>
                </c:pt>
                <c:pt idx="25">
                  <c:v>2427.400000000001</c:v>
                </c:pt>
                <c:pt idx="26">
                  <c:v>7965.6999999999989</c:v>
                </c:pt>
                <c:pt idx="27">
                  <c:v>32933.659999999996</c:v>
                </c:pt>
                <c:pt idx="28">
                  <c:v>18738.000000000004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再エネ比較シート!$BG$13:$BG$42</c:f>
              <c:numCache>
                <c:formatCode>#,##0_);[Red]\(#,##0\)</c:formatCode>
                <c:ptCount val="30"/>
                <c:pt idx="0">
                  <c:v>0</c:v>
                </c:pt>
                <c:pt idx="1">
                  <c:v>0</c:v>
                </c:pt>
                <c:pt idx="2">
                  <c:v>137.79999999999998</c:v>
                </c:pt>
                <c:pt idx="3">
                  <c:v>0</c:v>
                </c:pt>
                <c:pt idx="4">
                  <c:v>0</c:v>
                </c:pt>
                <c:pt idx="5">
                  <c:v>0</c:v>
                </c:pt>
                <c:pt idx="6">
                  <c:v>41665.1</c:v>
                </c:pt>
                <c:pt idx="7">
                  <c:v>0</c:v>
                </c:pt>
                <c:pt idx="8">
                  <c:v>0</c:v>
                </c:pt>
                <c:pt idx="9">
                  <c:v>7950</c:v>
                </c:pt>
                <c:pt idx="10">
                  <c:v>0</c:v>
                </c:pt>
                <c:pt idx="11">
                  <c:v>106735.1</c:v>
                </c:pt>
                <c:pt idx="12">
                  <c:v>0</c:v>
                </c:pt>
                <c:pt idx="13">
                  <c:v>0</c:v>
                </c:pt>
                <c:pt idx="14">
                  <c:v>1500</c:v>
                </c:pt>
                <c:pt idx="15">
                  <c:v>0</c:v>
                </c:pt>
                <c:pt idx="16">
                  <c:v>0</c:v>
                </c:pt>
                <c:pt idx="17">
                  <c:v>0</c:v>
                </c:pt>
                <c:pt idx="18">
                  <c:v>0</c:v>
                </c:pt>
                <c:pt idx="19">
                  <c:v>0</c:v>
                </c:pt>
                <c:pt idx="20">
                  <c:v>0</c:v>
                </c:pt>
                <c:pt idx="21">
                  <c:v>0</c:v>
                </c:pt>
                <c:pt idx="22">
                  <c:v>22891.5</c:v>
                </c:pt>
                <c:pt idx="23">
                  <c:v>0</c:v>
                </c:pt>
                <c:pt idx="24">
                  <c:v>0</c:v>
                </c:pt>
                <c:pt idx="25">
                  <c:v>0</c:v>
                </c:pt>
                <c:pt idx="26">
                  <c:v>42900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再エネ比較シート!$BH$13:$BH$42</c:f>
              <c:numCache>
                <c:formatCode>#,##0_);[Red]\(#,##0\)</c:formatCode>
                <c:ptCount val="30"/>
                <c:pt idx="0">
                  <c:v>0</c:v>
                </c:pt>
                <c:pt idx="1">
                  <c:v>24</c:v>
                </c:pt>
                <c:pt idx="2">
                  <c:v>104</c:v>
                </c:pt>
                <c:pt idx="3">
                  <c:v>0</c:v>
                </c:pt>
                <c:pt idx="4">
                  <c:v>397.6</c:v>
                </c:pt>
                <c:pt idx="5">
                  <c:v>0</c:v>
                </c:pt>
                <c:pt idx="6">
                  <c:v>0</c:v>
                </c:pt>
                <c:pt idx="7">
                  <c:v>0</c:v>
                </c:pt>
                <c:pt idx="8">
                  <c:v>0</c:v>
                </c:pt>
                <c:pt idx="9">
                  <c:v>49.9</c:v>
                </c:pt>
                <c:pt idx="10">
                  <c:v>0</c:v>
                </c:pt>
                <c:pt idx="11">
                  <c:v>0</c:v>
                </c:pt>
                <c:pt idx="12">
                  <c:v>640</c:v>
                </c:pt>
                <c:pt idx="13">
                  <c:v>0</c:v>
                </c:pt>
                <c:pt idx="14">
                  <c:v>0</c:v>
                </c:pt>
                <c:pt idx="15">
                  <c:v>0</c:v>
                </c:pt>
                <c:pt idx="16">
                  <c:v>0</c:v>
                </c:pt>
                <c:pt idx="17">
                  <c:v>998.7</c:v>
                </c:pt>
                <c:pt idx="18">
                  <c:v>209.9</c:v>
                </c:pt>
                <c:pt idx="19">
                  <c:v>0</c:v>
                </c:pt>
                <c:pt idx="20">
                  <c:v>0</c:v>
                </c:pt>
                <c:pt idx="21">
                  <c:v>0</c:v>
                </c:pt>
                <c:pt idx="22">
                  <c:v>0</c:v>
                </c:pt>
                <c:pt idx="23">
                  <c:v>0</c:v>
                </c:pt>
                <c:pt idx="24">
                  <c:v>0</c:v>
                </c:pt>
                <c:pt idx="25">
                  <c:v>0</c:v>
                </c:pt>
                <c:pt idx="26">
                  <c:v>1889.9</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再エネ比較シート!$BJ$13:$BJ$42</c:f>
              <c:numCache>
                <c:formatCode>#,##0_);[Red]\(#,##0\)</c:formatCode>
                <c:ptCount val="30"/>
                <c:pt idx="0">
                  <c:v>0</c:v>
                </c:pt>
                <c:pt idx="1">
                  <c:v>25</c:v>
                </c:pt>
                <c:pt idx="2">
                  <c:v>0</c:v>
                </c:pt>
                <c:pt idx="3">
                  <c:v>0</c:v>
                </c:pt>
                <c:pt idx="4">
                  <c:v>0</c:v>
                </c:pt>
                <c:pt idx="5">
                  <c:v>0</c:v>
                </c:pt>
                <c:pt idx="6">
                  <c:v>40</c:v>
                </c:pt>
                <c:pt idx="7">
                  <c:v>0</c:v>
                </c:pt>
                <c:pt idx="8">
                  <c:v>0</c:v>
                </c:pt>
                <c:pt idx="9">
                  <c:v>0</c:v>
                </c:pt>
                <c:pt idx="10">
                  <c:v>0</c:v>
                </c:pt>
                <c:pt idx="11">
                  <c:v>498</c:v>
                </c:pt>
                <c:pt idx="12">
                  <c:v>0</c:v>
                </c:pt>
                <c:pt idx="13">
                  <c:v>0</c:v>
                </c:pt>
                <c:pt idx="14">
                  <c:v>0</c:v>
                </c:pt>
                <c:pt idx="15">
                  <c:v>0</c:v>
                </c:pt>
                <c:pt idx="16">
                  <c:v>0</c:v>
                </c:pt>
                <c:pt idx="17">
                  <c:v>7350</c:v>
                </c:pt>
                <c:pt idx="18">
                  <c:v>909.67700000000002</c:v>
                </c:pt>
                <c:pt idx="19">
                  <c:v>315</c:v>
                </c:pt>
                <c:pt idx="20">
                  <c:v>0</c:v>
                </c:pt>
                <c:pt idx="21">
                  <c:v>0</c:v>
                </c:pt>
                <c:pt idx="22">
                  <c:v>740</c:v>
                </c:pt>
                <c:pt idx="23">
                  <c:v>0</c:v>
                </c:pt>
                <c:pt idx="24">
                  <c:v>0</c:v>
                </c:pt>
                <c:pt idx="25">
                  <c:v>109639.03999999999</c:v>
                </c:pt>
                <c:pt idx="26">
                  <c:v>8849.7250000000004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再エネ比較シート!$BK$13:$BK$42</c:f>
              <c:numCache>
                <c:formatCode>#,##0_);[Red]\(#,##0\)</c:formatCode>
                <c:ptCount val="30"/>
                <c:pt idx="0">
                  <c:v>7187.5000000000036</c:v>
                </c:pt>
                <c:pt idx="1">
                  <c:v>68467.160000000018</c:v>
                </c:pt>
                <c:pt idx="2">
                  <c:v>83335.800000000017</c:v>
                </c:pt>
                <c:pt idx="3">
                  <c:v>33637.000000000015</c:v>
                </c:pt>
                <c:pt idx="4">
                  <c:v>62376.700000000019</c:v>
                </c:pt>
                <c:pt idx="5">
                  <c:v>6794.1000000000104</c:v>
                </c:pt>
                <c:pt idx="6">
                  <c:v>75245.200000000012</c:v>
                </c:pt>
                <c:pt idx="7">
                  <c:v>18067.387999999992</c:v>
                </c:pt>
                <c:pt idx="8">
                  <c:v>15933.30000000001</c:v>
                </c:pt>
                <c:pt idx="9">
                  <c:v>28123.813000000009</c:v>
                </c:pt>
                <c:pt idx="10">
                  <c:v>2836.3000000000034</c:v>
                </c:pt>
                <c:pt idx="11">
                  <c:v>114902.664</c:v>
                </c:pt>
                <c:pt idx="12">
                  <c:v>5016.2999999999993</c:v>
                </c:pt>
                <c:pt idx="13">
                  <c:v>5438.0680000000029</c:v>
                </c:pt>
                <c:pt idx="14">
                  <c:v>44981.399999999972</c:v>
                </c:pt>
                <c:pt idx="15">
                  <c:v>89639.900000000009</c:v>
                </c:pt>
                <c:pt idx="16">
                  <c:v>10107.250000000004</c:v>
                </c:pt>
                <c:pt idx="17">
                  <c:v>11091.771000000001</c:v>
                </c:pt>
                <c:pt idx="18">
                  <c:v>97855.076999999903</c:v>
                </c:pt>
                <c:pt idx="19">
                  <c:v>31846.200000000004</c:v>
                </c:pt>
                <c:pt idx="20">
                  <c:v>20779.999999999996</c:v>
                </c:pt>
                <c:pt idx="21">
                  <c:v>40727.951999999976</c:v>
                </c:pt>
                <c:pt idx="22">
                  <c:v>83924.1</c:v>
                </c:pt>
                <c:pt idx="23">
                  <c:v>21180.182000000001</c:v>
                </c:pt>
                <c:pt idx="24">
                  <c:v>56762.39999999998</c:v>
                </c:pt>
                <c:pt idx="25">
                  <c:v>114706.23999999999</c:v>
                </c:pt>
                <c:pt idx="26">
                  <c:v>66266.725000000006</c:v>
                </c:pt>
                <c:pt idx="27">
                  <c:v>41040.995999999999</c:v>
                </c:pt>
                <c:pt idx="28">
                  <c:v>23372.30000000001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再エネ比較シート!$BO$13:$BO$42</c:f>
              <c:numCache>
                <c:formatCode>#,##0_);[Red]\(#,##0\)</c:formatCode>
                <c:ptCount val="30"/>
                <c:pt idx="0">
                  <c:v>3776.6576280000045</c:v>
                </c:pt>
                <c:pt idx="1">
                  <c:v>5928.0167424000056</c:v>
                </c:pt>
                <c:pt idx="2">
                  <c:v>5081.7881280000065</c:v>
                </c:pt>
                <c:pt idx="3">
                  <c:v>6140.2939680000009</c:v>
                </c:pt>
                <c:pt idx="4">
                  <c:v>9936.2735279999997</c:v>
                </c:pt>
                <c:pt idx="5">
                  <c:v>5425.2624720000103</c:v>
                </c:pt>
                <c:pt idx="6">
                  <c:v>2188.2988080000009</c:v>
                </c:pt>
                <c:pt idx="7">
                  <c:v>9297.315238559986</c:v>
                </c:pt>
                <c:pt idx="8">
                  <c:v>6763.6362960000088</c:v>
                </c:pt>
                <c:pt idx="9">
                  <c:v>5403.531899160007</c:v>
                </c:pt>
                <c:pt idx="10">
                  <c:v>2979.5379240000043</c:v>
                </c:pt>
                <c:pt idx="11">
                  <c:v>483.36273143999983</c:v>
                </c:pt>
                <c:pt idx="12">
                  <c:v>1717.7317559999992</c:v>
                </c:pt>
                <c:pt idx="13">
                  <c:v>3325.5421209600017</c:v>
                </c:pt>
                <c:pt idx="14">
                  <c:v>4249.8649440000036</c:v>
                </c:pt>
                <c:pt idx="15">
                  <c:v>4446.2045760000046</c:v>
                </c:pt>
                <c:pt idx="16">
                  <c:v>4487.7887340000025</c:v>
                </c:pt>
                <c:pt idx="17">
                  <c:v>1803.7455565199994</c:v>
                </c:pt>
                <c:pt idx="18">
                  <c:v>7693.6092840000019</c:v>
                </c:pt>
                <c:pt idx="19">
                  <c:v>6897.8097119999929</c:v>
                </c:pt>
                <c:pt idx="20">
                  <c:v>8932.2531359999957</c:v>
                </c:pt>
                <c:pt idx="21">
                  <c:v>6520.8544202400035</c:v>
                </c:pt>
                <c:pt idx="22">
                  <c:v>7985.5984800000033</c:v>
                </c:pt>
                <c:pt idx="23">
                  <c:v>7122.1157403600018</c:v>
                </c:pt>
                <c:pt idx="24">
                  <c:v>8442.6041760000026</c:v>
                </c:pt>
                <c:pt idx="25">
                  <c:v>3168.0767760000026</c:v>
                </c:pt>
                <c:pt idx="26">
                  <c:v>5594.2393680000059</c:v>
                </c:pt>
                <c:pt idx="27">
                  <c:v>9729.7760803200017</c:v>
                </c:pt>
                <c:pt idx="28">
                  <c:v>5322.892236000007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再エネ比較シート!$BP$13:$BP$42</c:f>
              <c:numCache>
                <c:formatCode>#,##0_);[Red]\(#,##0\)</c:formatCode>
                <c:ptCount val="30"/>
                <c:pt idx="0">
                  <c:v>5344.7440559999995</c:v>
                </c:pt>
                <c:pt idx="1">
                  <c:v>83967.005846400003</c:v>
                </c:pt>
                <c:pt idx="2">
                  <c:v>104312.324496</c:v>
                </c:pt>
                <c:pt idx="3">
                  <c:v>37725.908856000009</c:v>
                </c:pt>
                <c:pt idx="4">
                  <c:v>71031.815172000017</c:v>
                </c:pt>
                <c:pt idx="5">
                  <c:v>3007.2948600000009</c:v>
                </c:pt>
                <c:pt idx="6">
                  <c:v>41953.582092000033</c:v>
                </c:pt>
                <c:pt idx="7">
                  <c:v>13651.412304000003</c:v>
                </c:pt>
                <c:pt idx="8">
                  <c:v>13621.121100000004</c:v>
                </c:pt>
                <c:pt idx="9">
                  <c:v>20663.389519200005</c:v>
                </c:pt>
                <c:pt idx="10">
                  <c:v>467.727936</c:v>
                </c:pt>
                <c:pt idx="11">
                  <c:v>9612.2350135199995</c:v>
                </c:pt>
                <c:pt idx="12">
                  <c:v>3895.5281999999993</c:v>
                </c:pt>
                <c:pt idx="13">
                  <c:v>3527.8802856000011</c:v>
                </c:pt>
                <c:pt idx="14">
                  <c:v>52831.298951999954</c:v>
                </c:pt>
                <c:pt idx="15">
                  <c:v>113671.51287600001</c:v>
                </c:pt>
                <c:pt idx="16">
                  <c:v>8423.0711280000032</c:v>
                </c:pt>
                <c:pt idx="17">
                  <c:v>1640.3546759999995</c:v>
                </c:pt>
                <c:pt idx="18">
                  <c:v>119478.03244799987</c:v>
                </c:pt>
                <c:pt idx="19">
                  <c:v>34105.514736000019</c:v>
                </c:pt>
                <c:pt idx="20">
                  <c:v>17641.914671999999</c:v>
                </c:pt>
                <c:pt idx="21">
                  <c:v>46686.08668199995</c:v>
                </c:pt>
                <c:pt idx="22">
                  <c:v>70950.994535999998</c:v>
                </c:pt>
                <c:pt idx="23">
                  <c:v>20166.374354039992</c:v>
                </c:pt>
                <c:pt idx="24">
                  <c:v>65777.680175999965</c:v>
                </c:pt>
                <c:pt idx="25">
                  <c:v>3210.8676240000009</c:v>
                </c:pt>
                <c:pt idx="26">
                  <c:v>10536.709331999999</c:v>
                </c:pt>
                <c:pt idx="27">
                  <c:v>43563.328101599996</c:v>
                </c:pt>
                <c:pt idx="28">
                  <c:v>24785.876880000007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再エネ比較シート!$BQ$13:$BQ$42</c:f>
              <c:numCache>
                <c:formatCode>#,##0_);[Red]\(#,##0\)</c:formatCode>
                <c:ptCount val="30"/>
                <c:pt idx="0">
                  <c:v>0</c:v>
                </c:pt>
                <c:pt idx="1">
                  <c:v>0</c:v>
                </c:pt>
                <c:pt idx="2">
                  <c:v>299.36774400000002</c:v>
                </c:pt>
                <c:pt idx="3">
                  <c:v>0</c:v>
                </c:pt>
                <c:pt idx="4">
                  <c:v>0</c:v>
                </c:pt>
                <c:pt idx="5">
                  <c:v>0</c:v>
                </c:pt>
                <c:pt idx="6">
                  <c:v>90516.596447999997</c:v>
                </c:pt>
                <c:pt idx="7">
                  <c:v>0</c:v>
                </c:pt>
                <c:pt idx="8">
                  <c:v>0</c:v>
                </c:pt>
                <c:pt idx="9">
                  <c:v>17271.216</c:v>
                </c:pt>
                <c:pt idx="10">
                  <c:v>0</c:v>
                </c:pt>
                <c:pt idx="11">
                  <c:v>231879.87004800004</c:v>
                </c:pt>
                <c:pt idx="12">
                  <c:v>0</c:v>
                </c:pt>
                <c:pt idx="13">
                  <c:v>0</c:v>
                </c:pt>
                <c:pt idx="14">
                  <c:v>3258.72</c:v>
                </c:pt>
                <c:pt idx="15">
                  <c:v>0</c:v>
                </c:pt>
                <c:pt idx="16">
                  <c:v>0</c:v>
                </c:pt>
                <c:pt idx="17">
                  <c:v>0</c:v>
                </c:pt>
                <c:pt idx="18">
                  <c:v>0</c:v>
                </c:pt>
                <c:pt idx="19">
                  <c:v>0</c:v>
                </c:pt>
                <c:pt idx="20">
                  <c:v>0</c:v>
                </c:pt>
                <c:pt idx="21">
                  <c:v>0</c:v>
                </c:pt>
                <c:pt idx="22">
                  <c:v>49731.325920000003</c:v>
                </c:pt>
                <c:pt idx="23">
                  <c:v>0</c:v>
                </c:pt>
                <c:pt idx="24">
                  <c:v>0</c:v>
                </c:pt>
                <c:pt idx="25">
                  <c:v>0</c:v>
                </c:pt>
                <c:pt idx="26">
                  <c:v>93199.392000000007</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再エネ比較シート!$BR$13:$BR$42</c:f>
              <c:numCache>
                <c:formatCode>#,##0_);[Red]\(#,##0\)</c:formatCode>
                <c:ptCount val="30"/>
                <c:pt idx="0">
                  <c:v>0</c:v>
                </c:pt>
                <c:pt idx="1">
                  <c:v>126.14400000000001</c:v>
                </c:pt>
                <c:pt idx="2">
                  <c:v>546.62400000000002</c:v>
                </c:pt>
                <c:pt idx="3">
                  <c:v>0</c:v>
                </c:pt>
                <c:pt idx="4">
                  <c:v>2089.7856000000002</c:v>
                </c:pt>
                <c:pt idx="5">
                  <c:v>0</c:v>
                </c:pt>
                <c:pt idx="6">
                  <c:v>0</c:v>
                </c:pt>
                <c:pt idx="7">
                  <c:v>0</c:v>
                </c:pt>
                <c:pt idx="8">
                  <c:v>0</c:v>
                </c:pt>
                <c:pt idx="9">
                  <c:v>262.27440000000001</c:v>
                </c:pt>
                <c:pt idx="10">
                  <c:v>0</c:v>
                </c:pt>
                <c:pt idx="11">
                  <c:v>0</c:v>
                </c:pt>
                <c:pt idx="12">
                  <c:v>3363.84</c:v>
                </c:pt>
                <c:pt idx="13">
                  <c:v>0</c:v>
                </c:pt>
                <c:pt idx="14">
                  <c:v>0</c:v>
                </c:pt>
                <c:pt idx="15">
                  <c:v>0</c:v>
                </c:pt>
                <c:pt idx="16">
                  <c:v>0</c:v>
                </c:pt>
                <c:pt idx="17">
                  <c:v>5249.1671999999999</c:v>
                </c:pt>
                <c:pt idx="18">
                  <c:v>1103.2343999999998</c:v>
                </c:pt>
                <c:pt idx="19">
                  <c:v>0</c:v>
                </c:pt>
                <c:pt idx="20">
                  <c:v>0</c:v>
                </c:pt>
                <c:pt idx="21">
                  <c:v>0</c:v>
                </c:pt>
                <c:pt idx="22">
                  <c:v>0</c:v>
                </c:pt>
                <c:pt idx="23">
                  <c:v>0</c:v>
                </c:pt>
                <c:pt idx="24">
                  <c:v>0</c:v>
                </c:pt>
                <c:pt idx="25">
                  <c:v>0</c:v>
                </c:pt>
                <c:pt idx="26">
                  <c:v>9933.3144000000011</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再エネ比較シート!$BT$13:$BT$42</c:f>
              <c:numCache>
                <c:formatCode>#,##0_);[Red]\(#,##0\)</c:formatCode>
                <c:ptCount val="30"/>
                <c:pt idx="0">
                  <c:v>0</c:v>
                </c:pt>
                <c:pt idx="1">
                  <c:v>175.2</c:v>
                </c:pt>
                <c:pt idx="2">
                  <c:v>0</c:v>
                </c:pt>
                <c:pt idx="3">
                  <c:v>0</c:v>
                </c:pt>
                <c:pt idx="4">
                  <c:v>0</c:v>
                </c:pt>
                <c:pt idx="5">
                  <c:v>0</c:v>
                </c:pt>
                <c:pt idx="6">
                  <c:v>280.32</c:v>
                </c:pt>
                <c:pt idx="7">
                  <c:v>0</c:v>
                </c:pt>
                <c:pt idx="8">
                  <c:v>0</c:v>
                </c:pt>
                <c:pt idx="9">
                  <c:v>0</c:v>
                </c:pt>
                <c:pt idx="10">
                  <c:v>0</c:v>
                </c:pt>
                <c:pt idx="11">
                  <c:v>3489.9839999999999</c:v>
                </c:pt>
                <c:pt idx="12">
                  <c:v>0</c:v>
                </c:pt>
                <c:pt idx="13">
                  <c:v>0</c:v>
                </c:pt>
                <c:pt idx="14">
                  <c:v>0</c:v>
                </c:pt>
                <c:pt idx="15">
                  <c:v>0</c:v>
                </c:pt>
                <c:pt idx="16">
                  <c:v>0</c:v>
                </c:pt>
                <c:pt idx="17">
                  <c:v>51508.800000000003</c:v>
                </c:pt>
                <c:pt idx="18">
                  <c:v>6375.0164160000004</c:v>
                </c:pt>
                <c:pt idx="19">
                  <c:v>2207.52</c:v>
                </c:pt>
                <c:pt idx="20">
                  <c:v>0</c:v>
                </c:pt>
                <c:pt idx="21">
                  <c:v>0</c:v>
                </c:pt>
                <c:pt idx="22">
                  <c:v>5185.92</c:v>
                </c:pt>
                <c:pt idx="23">
                  <c:v>0</c:v>
                </c:pt>
                <c:pt idx="24">
                  <c:v>0</c:v>
                </c:pt>
                <c:pt idx="25">
                  <c:v>768350.39231999998</c:v>
                </c:pt>
                <c:pt idx="26">
                  <c:v>62018.872799999997</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瑞穂町</c:v>
                </c:pt>
                <c:pt idx="1">
                  <c:v>備前市</c:v>
                </c:pt>
                <c:pt idx="2">
                  <c:v>白石市</c:v>
                </c:pt>
                <c:pt idx="3">
                  <c:v>綾部市</c:v>
                </c:pt>
                <c:pt idx="4">
                  <c:v>駒ヶ根市</c:v>
                </c:pt>
                <c:pt idx="5">
                  <c:v>清水町</c:v>
                </c:pt>
                <c:pt idx="6">
                  <c:v>潟上市</c:v>
                </c:pt>
                <c:pt idx="7">
                  <c:v>岡垣町</c:v>
                </c:pt>
                <c:pt idx="8">
                  <c:v>田原本町</c:v>
                </c:pt>
                <c:pt idx="9">
                  <c:v>長門市</c:v>
                </c:pt>
                <c:pt idx="10">
                  <c:v>島本町</c:v>
                </c:pt>
                <c:pt idx="11">
                  <c:v>稚内市</c:v>
                </c:pt>
                <c:pt idx="12">
                  <c:v>黒石市</c:v>
                </c:pt>
                <c:pt idx="13">
                  <c:v>八幡浜市</c:v>
                </c:pt>
                <c:pt idx="14">
                  <c:v>鴨川市</c:v>
                </c:pt>
                <c:pt idx="15">
                  <c:v>茨城町</c:v>
                </c:pt>
                <c:pt idx="16">
                  <c:v>篠栗町</c:v>
                </c:pt>
                <c:pt idx="17">
                  <c:v>大野市</c:v>
                </c:pt>
                <c:pt idx="18">
                  <c:v>矢板市</c:v>
                </c:pt>
                <c:pt idx="19">
                  <c:v>上三川町</c:v>
                </c:pt>
                <c:pt idx="20">
                  <c:v>中央市</c:v>
                </c:pt>
                <c:pt idx="21">
                  <c:v>人吉市</c:v>
                </c:pt>
                <c:pt idx="22">
                  <c:v>御前崎市</c:v>
                </c:pt>
                <c:pt idx="23">
                  <c:v>善通寺市</c:v>
                </c:pt>
                <c:pt idx="24">
                  <c:v>稲美町</c:v>
                </c:pt>
                <c:pt idx="25">
                  <c:v>海田町</c:v>
                </c:pt>
                <c:pt idx="26">
                  <c:v>釜石市</c:v>
                </c:pt>
                <c:pt idx="27">
                  <c:v>神埼市</c:v>
                </c:pt>
                <c:pt idx="28">
                  <c:v>上里町</c:v>
                </c:pt>
              </c:strCache>
            </c:strRef>
          </c:cat>
          <c:val>
            <c:numRef>
              <c:f>再エネ比較シート!$BU$13:$BU$42</c:f>
              <c:numCache>
                <c:formatCode>#,##0_);[Red]\(#,##0\)</c:formatCode>
                <c:ptCount val="30"/>
                <c:pt idx="0">
                  <c:v>9121.401684000004</c:v>
                </c:pt>
                <c:pt idx="1">
                  <c:v>90196.366588800011</c:v>
                </c:pt>
                <c:pt idx="2">
                  <c:v>110240.104368</c:v>
                </c:pt>
                <c:pt idx="3">
                  <c:v>43866.202824000007</c:v>
                </c:pt>
                <c:pt idx="4">
                  <c:v>83057.874300000025</c:v>
                </c:pt>
                <c:pt idx="5">
                  <c:v>8432.5573320000112</c:v>
                </c:pt>
                <c:pt idx="6">
                  <c:v>134938.79734800005</c:v>
                </c:pt>
                <c:pt idx="7">
                  <c:v>22948.727542559987</c:v>
                </c:pt>
                <c:pt idx="8">
                  <c:v>20384.757396000012</c:v>
                </c:pt>
                <c:pt idx="9">
                  <c:v>43600.411818360015</c:v>
                </c:pt>
                <c:pt idx="10">
                  <c:v>3447.2658600000041</c:v>
                </c:pt>
                <c:pt idx="11">
                  <c:v>245465.45179296003</c:v>
                </c:pt>
                <c:pt idx="12">
                  <c:v>8977.0999559999982</c:v>
                </c:pt>
                <c:pt idx="13">
                  <c:v>6853.4224065600029</c:v>
                </c:pt>
                <c:pt idx="14">
                  <c:v>60339.883895999956</c:v>
                </c:pt>
                <c:pt idx="15">
                  <c:v>118117.71745200001</c:v>
                </c:pt>
                <c:pt idx="16">
                  <c:v>12910.859862000005</c:v>
                </c:pt>
                <c:pt idx="17">
                  <c:v>60202.067432520002</c:v>
                </c:pt>
                <c:pt idx="18">
                  <c:v>134649.89254799989</c:v>
                </c:pt>
                <c:pt idx="19">
                  <c:v>43210.844448000011</c:v>
                </c:pt>
                <c:pt idx="20">
                  <c:v>26574.167807999995</c:v>
                </c:pt>
                <c:pt idx="21">
                  <c:v>53206.941102239951</c:v>
                </c:pt>
                <c:pt idx="22">
                  <c:v>133853.83893600001</c:v>
                </c:pt>
                <c:pt idx="23">
                  <c:v>27288.490094399993</c:v>
                </c:pt>
                <c:pt idx="24">
                  <c:v>74220.284351999973</c:v>
                </c:pt>
                <c:pt idx="25">
                  <c:v>774729.33672000002</c:v>
                </c:pt>
                <c:pt idx="26">
                  <c:v>181282.52790000002</c:v>
                </c:pt>
                <c:pt idx="27">
                  <c:v>53293.104181919996</c:v>
                </c:pt>
                <c:pt idx="28">
                  <c:v>31154.713116000014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駒ヶ根市</c:v>
                </c:pt>
              </c:strCache>
            </c:strRef>
          </c:cat>
          <c:val>
            <c:numRef>
              <c:f>①CO2排出量の現状把握!$AX$43:$AX$45</c:f>
              <c:numCache>
                <c:formatCode>0%</c:formatCode>
                <c:ptCount val="3"/>
                <c:pt idx="0">
                  <c:v>0.44203583680298503</c:v>
                </c:pt>
                <c:pt idx="1">
                  <c:v>0.23067016843220295</c:v>
                </c:pt>
                <c:pt idx="2">
                  <c:v>0.35925007734074221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駒ヶ根市</c:v>
                </c:pt>
              </c:strCache>
            </c:strRef>
          </c:cat>
          <c:val>
            <c:numRef>
              <c:f>①CO2排出量の現状把握!$AY$43:$AY$45</c:f>
              <c:numCache>
                <c:formatCode>0%</c:formatCode>
                <c:ptCount val="3"/>
                <c:pt idx="0">
                  <c:v>0.19220740382343474</c:v>
                </c:pt>
                <c:pt idx="1">
                  <c:v>0.21712754363161405</c:v>
                </c:pt>
                <c:pt idx="2">
                  <c:v>0.18104348082009472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駒ヶ根市</c:v>
                </c:pt>
              </c:strCache>
            </c:strRef>
          </c:cat>
          <c:val>
            <c:numRef>
              <c:f>①CO2排出量の現状把握!$AZ$43:$AZ$45</c:f>
              <c:numCache>
                <c:formatCode>0%</c:formatCode>
                <c:ptCount val="3"/>
                <c:pt idx="0">
                  <c:v>0.1618007278049024</c:v>
                </c:pt>
                <c:pt idx="1">
                  <c:v>0.23900741318908594</c:v>
                </c:pt>
                <c:pt idx="2">
                  <c:v>0.1962317981417796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駒ヶ根市</c:v>
                </c:pt>
              </c:strCache>
            </c:strRef>
          </c:cat>
          <c:val>
            <c:numRef>
              <c:f>①CO2排出量の現状把握!$BA$43:$BA$45</c:f>
              <c:numCache>
                <c:formatCode>0%</c:formatCode>
                <c:ptCount val="3"/>
                <c:pt idx="0">
                  <c:v>0.18830241870300451</c:v>
                </c:pt>
                <c:pt idx="1">
                  <c:v>0.29879813208616401</c:v>
                </c:pt>
                <c:pt idx="2">
                  <c:v>0.25495570337382784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駒ヶ根市</c:v>
                </c:pt>
              </c:strCache>
            </c:strRef>
          </c:cat>
          <c:val>
            <c:numRef>
              <c:f>①CO2排出量の現状把握!$BB$43:$BB$45</c:f>
              <c:numCache>
                <c:formatCode>0%</c:formatCode>
                <c:ptCount val="3"/>
                <c:pt idx="0">
                  <c:v>1.5653612865673284E-2</c:v>
                </c:pt>
                <c:pt idx="1">
                  <c:v>1.4396742660933154E-2</c:v>
                </c:pt>
                <c:pt idx="2">
                  <c:v>8.5189403235555773E-3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11074</c:v>
                </c:pt>
                <c:pt idx="1">
                  <c:v>11595</c:v>
                </c:pt>
                <c:pt idx="2">
                  <c:v>11595</c:v>
                </c:pt>
                <c:pt idx="3">
                  <c:v>11595</c:v>
                </c:pt>
                <c:pt idx="4">
                  <c:v>11595</c:v>
                </c:pt>
                <c:pt idx="5">
                  <c:v>11595</c:v>
                </c:pt>
                <c:pt idx="6">
                  <c:v>12015</c:v>
                </c:pt>
                <c:pt idx="7">
                  <c:v>12015</c:v>
                </c:pt>
                <c:pt idx="8">
                  <c:v>12015</c:v>
                </c:pt>
                <c:pt idx="9">
                  <c:v>12015</c:v>
                </c:pt>
                <c:pt idx="10">
                  <c:v>12015</c:v>
                </c:pt>
                <c:pt idx="11">
                  <c:v>12015</c:v>
                </c:pt>
                <c:pt idx="12">
                  <c:v>11139</c:v>
                </c:pt>
                <c:pt idx="13">
                  <c:v>11139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1.0240928851434887</c:v>
                </c:pt>
                <c:pt idx="1">
                  <c:v>1.2199521551151777</c:v>
                </c:pt>
                <c:pt idx="2">
                  <c:v>1.1386111911684238</c:v>
                </c:pt>
                <c:pt idx="3">
                  <c:v>1.0844471803333802</c:v>
                </c:pt>
                <c:pt idx="4">
                  <c:v>0.9381994565418289</c:v>
                </c:pt>
                <c:pt idx="5">
                  <c:v>0.95172445465921174</c:v>
                </c:pt>
                <c:pt idx="6">
                  <c:v>0.87129723855240138</c:v>
                </c:pt>
                <c:pt idx="7">
                  <c:v>1.1840571228777264</c:v>
                </c:pt>
                <c:pt idx="8">
                  <c:v>1.1654266000119049</c:v>
                </c:pt>
                <c:pt idx="9">
                  <c:v>0.89762077410115126</c:v>
                </c:pt>
                <c:pt idx="10">
                  <c:v>1.270604459609697</c:v>
                </c:pt>
                <c:pt idx="11">
                  <c:v>2.1296971368922968</c:v>
                </c:pt>
                <c:pt idx="12">
                  <c:v>2.2002438287877308</c:v>
                </c:pt>
                <c:pt idx="13">
                  <c:v>2.176261155153326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34008</c:v>
                </c:pt>
                <c:pt idx="1">
                  <c:v>33846</c:v>
                </c:pt>
                <c:pt idx="2">
                  <c:v>33800</c:v>
                </c:pt>
                <c:pt idx="3">
                  <c:v>33539</c:v>
                </c:pt>
                <c:pt idx="4">
                  <c:v>33863</c:v>
                </c:pt>
                <c:pt idx="5">
                  <c:v>33658</c:v>
                </c:pt>
                <c:pt idx="6">
                  <c:v>33553</c:v>
                </c:pt>
                <c:pt idx="7">
                  <c:v>33385</c:v>
                </c:pt>
                <c:pt idx="8">
                  <c:v>33207</c:v>
                </c:pt>
                <c:pt idx="9">
                  <c:v>33080</c:v>
                </c:pt>
                <c:pt idx="10">
                  <c:v>32828</c:v>
                </c:pt>
                <c:pt idx="11">
                  <c:v>32736</c:v>
                </c:pt>
                <c:pt idx="12">
                  <c:v>32418</c:v>
                </c:pt>
                <c:pt idx="13">
                  <c:v>32189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駒ヶ根市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1646</v>
      </c>
      <c r="C23" s="6" t="s">
        <v>1328</v>
      </c>
      <c r="D23" s="6" t="s">
        <v>1329</v>
      </c>
      <c r="E23" s="1101" t="s">
        <v>1647</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1650</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1651</v>
      </c>
    </row>
    <row r="46" spans="2:5" ht="33.6" customHeight="1">
      <c r="B46" s="967" t="s">
        <v>1470</v>
      </c>
      <c r="C46" s="6" t="s">
        <v>8</v>
      </c>
      <c r="D46" s="7" t="s">
        <v>9</v>
      </c>
      <c r="E46" s="1102" t="s">
        <v>1652</v>
      </c>
    </row>
    <row r="47" spans="2:5" ht="21.95" customHeight="1">
      <c r="B47" s="438" t="s">
        <v>1613</v>
      </c>
      <c r="C47" s="442"/>
      <c r="D47" s="440"/>
      <c r="E47" s="441"/>
    </row>
    <row r="48" spans="2:5" ht="33.6" customHeight="1">
      <c r="B48" s="967" t="s">
        <v>1471</v>
      </c>
      <c r="C48" s="6" t="s">
        <v>14</v>
      </c>
      <c r="D48" s="6" t="s">
        <v>9</v>
      </c>
      <c r="E48" s="1102" t="s">
        <v>1653</v>
      </c>
    </row>
    <row r="49" spans="2:5" ht="33.6" customHeight="1">
      <c r="B49" s="967" t="s">
        <v>1472</v>
      </c>
      <c r="C49" s="6" t="s">
        <v>14</v>
      </c>
      <c r="D49" s="6" t="s">
        <v>9</v>
      </c>
      <c r="E49" s="1102" t="s">
        <v>1654</v>
      </c>
    </row>
    <row r="50" spans="2:5" ht="21.6" customHeight="1">
      <c r="B50" s="438" t="s">
        <v>1477</v>
      </c>
      <c r="C50" s="439"/>
      <c r="D50" s="440"/>
      <c r="E50" s="441"/>
    </row>
    <row r="51" spans="2:5" ht="21" customHeight="1">
      <c r="B51" s="967" t="s">
        <v>1473</v>
      </c>
      <c r="C51" s="6" t="s">
        <v>12</v>
      </c>
      <c r="D51" s="6" t="s">
        <v>1401</v>
      </c>
      <c r="E51" s="968" t="s">
        <v>1655</v>
      </c>
    </row>
    <row r="52" spans="2:5" ht="21" customHeight="1">
      <c r="B52" s="967" t="s">
        <v>1474</v>
      </c>
      <c r="C52" s="6" t="s">
        <v>12</v>
      </c>
      <c r="D52" s="6" t="s">
        <v>1401</v>
      </c>
      <c r="E52" s="968" t="s">
        <v>1656</v>
      </c>
    </row>
    <row r="53" spans="2:5" ht="21" customHeight="1">
      <c r="B53" s="969" t="s">
        <v>1475</v>
      </c>
      <c r="C53" s="970" t="s">
        <v>8</v>
      </c>
      <c r="D53" s="970" t="s">
        <v>1401</v>
      </c>
      <c r="E53" s="971" t="s">
        <v>1657</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1658</v>
      </c>
    </row>
    <row r="58" spans="2:5" ht="21.95" customHeight="1">
      <c r="B58" s="967" t="s">
        <v>1479</v>
      </c>
      <c r="C58" s="6" t="s">
        <v>13</v>
      </c>
      <c r="D58" s="7" t="s">
        <v>1409</v>
      </c>
      <c r="E58" s="1102" t="s">
        <v>1659</v>
      </c>
    </row>
    <row r="59" spans="2:5" ht="33.6" customHeight="1">
      <c r="B59" s="979" t="s">
        <v>1612</v>
      </c>
      <c r="C59" s="8" t="s">
        <v>13</v>
      </c>
      <c r="D59" s="7" t="s">
        <v>1409</v>
      </c>
      <c r="E59" s="1103" t="s">
        <v>1660</v>
      </c>
    </row>
    <row r="60" spans="2:5" ht="51" customHeight="1">
      <c r="B60" s="980" t="s">
        <v>1629</v>
      </c>
      <c r="C60" s="494" t="s">
        <v>14</v>
      </c>
      <c r="D60" s="7" t="s">
        <v>1409</v>
      </c>
      <c r="E60" s="977" t="s">
        <v>1661</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1696</v>
      </c>
      <c r="B9" s="80">
        <v>35</v>
      </c>
      <c r="C9" s="80">
        <v>1</v>
      </c>
      <c r="D9" s="80">
        <v>3</v>
      </c>
      <c r="E9" s="80">
        <v>1990</v>
      </c>
      <c r="F9" s="80" t="s">
        <v>562</v>
      </c>
      <c r="G9" s="80" t="s">
        <v>1697</v>
      </c>
      <c r="H9" s="80" t="s">
        <v>1698</v>
      </c>
      <c r="I9" s="177"/>
      <c r="J9" s="81">
        <v>92.379318152235669</v>
      </c>
      <c r="K9" s="81">
        <v>3.3806243743996767</v>
      </c>
      <c r="L9" s="81">
        <v>0</v>
      </c>
      <c r="M9" s="81">
        <v>19.797748023464543</v>
      </c>
      <c r="N9" s="81">
        <v>21.351854599073619</v>
      </c>
      <c r="O9" s="81">
        <v>31.708313180570716</v>
      </c>
      <c r="P9" s="81">
        <v>38.746170397908735</v>
      </c>
      <c r="Q9" s="81">
        <v>1.9072338973767682</v>
      </c>
      <c r="R9" s="81">
        <v>0</v>
      </c>
      <c r="S9" s="81">
        <v>2.3984384907836094</v>
      </c>
      <c r="T9" s="82"/>
      <c r="U9" s="81">
        <v>23043617</v>
      </c>
      <c r="V9" s="81">
        <v>1298</v>
      </c>
      <c r="W9" s="81">
        <v>0</v>
      </c>
      <c r="X9" s="81">
        <v>8258</v>
      </c>
      <c r="Y9" s="81">
        <v>9347</v>
      </c>
      <c r="Z9" s="81">
        <v>13042</v>
      </c>
      <c r="AA9" s="81">
        <v>9408</v>
      </c>
      <c r="AB9" s="81">
        <v>30967</v>
      </c>
      <c r="AC9" s="81">
        <v>0</v>
      </c>
      <c r="AD9" s="81">
        <v>2.3984384907836094</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1699</v>
      </c>
      <c r="B10" s="80">
        <v>36</v>
      </c>
      <c r="C10" s="80">
        <v>2</v>
      </c>
      <c r="D10" s="80">
        <v>3</v>
      </c>
      <c r="E10" s="80">
        <v>2005</v>
      </c>
      <c r="F10" s="80" t="s">
        <v>565</v>
      </c>
      <c r="G10" s="80" t="s">
        <v>1697</v>
      </c>
      <c r="H10" s="80" t="s">
        <v>1698</v>
      </c>
      <c r="I10" s="177"/>
      <c r="J10" s="81">
        <v>259.26234176299675</v>
      </c>
      <c r="K10" s="81">
        <v>2.3237754297922795</v>
      </c>
      <c r="L10" s="81">
        <v>1.6650494602386885</v>
      </c>
      <c r="M10" s="81">
        <v>36.451880270482363</v>
      </c>
      <c r="N10" s="81">
        <v>34.601151396627799</v>
      </c>
      <c r="O10" s="81">
        <v>40.956702298244878</v>
      </c>
      <c r="P10" s="81">
        <v>43.502968008004046</v>
      </c>
      <c r="Q10" s="81">
        <v>1.9971529032889763</v>
      </c>
      <c r="R10" s="81">
        <v>0</v>
      </c>
      <c r="S10" s="81">
        <v>3.4461548940986475</v>
      </c>
      <c r="T10" s="82"/>
      <c r="U10" s="81">
        <v>32946151</v>
      </c>
      <c r="V10" s="81">
        <v>1089</v>
      </c>
      <c r="W10" s="81">
        <v>20</v>
      </c>
      <c r="X10" s="81">
        <v>8681</v>
      </c>
      <c r="Y10" s="81">
        <v>13073</v>
      </c>
      <c r="Z10" s="81">
        <v>19494</v>
      </c>
      <c r="AA10" s="81">
        <v>8651</v>
      </c>
      <c r="AB10" s="81">
        <v>33899</v>
      </c>
      <c r="AC10" s="81">
        <v>0</v>
      </c>
      <c r="AD10" s="81">
        <v>3.4461548940986475</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1700</v>
      </c>
      <c r="B11" s="80">
        <v>37</v>
      </c>
      <c r="C11" s="80">
        <v>3</v>
      </c>
      <c r="D11" s="80">
        <v>3</v>
      </c>
      <c r="E11" s="80">
        <v>2006</v>
      </c>
      <c r="F11" s="80" t="s">
        <v>566</v>
      </c>
      <c r="G11" s="80" t="s">
        <v>1697</v>
      </c>
      <c r="H11" s="80" t="s">
        <v>1698</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1701</v>
      </c>
      <c r="B12" s="80">
        <v>38</v>
      </c>
      <c r="C12" s="80">
        <v>4</v>
      </c>
      <c r="D12" s="80">
        <v>3</v>
      </c>
      <c r="E12" s="80">
        <v>2007</v>
      </c>
      <c r="F12" s="80" t="s">
        <v>567</v>
      </c>
      <c r="G12" s="80" t="s">
        <v>1697</v>
      </c>
      <c r="H12" s="80" t="s">
        <v>1698</v>
      </c>
      <c r="I12" s="177"/>
      <c r="J12" s="81">
        <v>360.29468078079663</v>
      </c>
      <c r="K12" s="81">
        <v>2.1758203333919615</v>
      </c>
      <c r="L12" s="81">
        <v>3.7950405267843967</v>
      </c>
      <c r="M12" s="81">
        <v>40.142367034908631</v>
      </c>
      <c r="N12" s="81">
        <v>37.186742348048185</v>
      </c>
      <c r="O12" s="81">
        <v>39.57426251125365</v>
      </c>
      <c r="P12" s="81">
        <v>43.686119565867493</v>
      </c>
      <c r="Q12" s="81">
        <v>2.1052493230023166</v>
      </c>
      <c r="R12" s="81">
        <v>0</v>
      </c>
      <c r="S12" s="81">
        <v>3.2255649364534125</v>
      </c>
      <c r="T12" s="82"/>
      <c r="U12" s="81">
        <v>39628133</v>
      </c>
      <c r="V12" s="81">
        <v>918</v>
      </c>
      <c r="W12" s="81">
        <v>34</v>
      </c>
      <c r="X12" s="81">
        <v>10240</v>
      </c>
      <c r="Y12" s="81">
        <v>13386</v>
      </c>
      <c r="Z12" s="81">
        <v>19581</v>
      </c>
      <c r="AA12" s="81">
        <v>8555</v>
      </c>
      <c r="AB12" s="81">
        <v>33844</v>
      </c>
      <c r="AC12" s="81">
        <v>0</v>
      </c>
      <c r="AD12" s="81">
        <v>3.2255649364534125</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1702</v>
      </c>
      <c r="B13" s="80">
        <v>39</v>
      </c>
      <c r="C13" s="80">
        <v>5</v>
      </c>
      <c r="D13" s="80">
        <v>3</v>
      </c>
      <c r="E13" s="80">
        <v>2008</v>
      </c>
      <c r="F13" s="80" t="s">
        <v>84</v>
      </c>
      <c r="G13" s="80" t="s">
        <v>1697</v>
      </c>
      <c r="H13" s="80" t="s">
        <v>1698</v>
      </c>
      <c r="I13" s="177"/>
      <c r="J13" s="81">
        <v>285.99144996345376</v>
      </c>
      <c r="K13" s="81">
        <v>1.7259921793352409</v>
      </c>
      <c r="L13" s="81">
        <v>3.3960820170196029</v>
      </c>
      <c r="M13" s="81">
        <v>40.057958591067489</v>
      </c>
      <c r="N13" s="81">
        <v>36.900549254038552</v>
      </c>
      <c r="O13" s="81">
        <v>38.462771049675567</v>
      </c>
      <c r="P13" s="81">
        <v>42.876331178534372</v>
      </c>
      <c r="Q13" s="81">
        <v>2.0636261196726213</v>
      </c>
      <c r="R13" s="81">
        <v>0</v>
      </c>
      <c r="S13" s="81">
        <v>2.8771055643057517</v>
      </c>
      <c r="T13" s="82"/>
      <c r="U13" s="81">
        <v>40114267</v>
      </c>
      <c r="V13" s="81">
        <v>918</v>
      </c>
      <c r="W13" s="81">
        <v>34</v>
      </c>
      <c r="X13" s="81">
        <v>10240</v>
      </c>
      <c r="Y13" s="81">
        <v>13511</v>
      </c>
      <c r="Z13" s="81">
        <v>19699</v>
      </c>
      <c r="AA13" s="81">
        <v>8406</v>
      </c>
      <c r="AB13" s="81">
        <v>33720</v>
      </c>
      <c r="AC13" s="81">
        <v>0</v>
      </c>
      <c r="AD13" s="81">
        <v>2.8771055643057517</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1703</v>
      </c>
      <c r="B14" s="80">
        <v>40</v>
      </c>
      <c r="C14" s="80">
        <v>6</v>
      </c>
      <c r="D14" s="80">
        <v>3</v>
      </c>
      <c r="E14" s="80">
        <v>2009</v>
      </c>
      <c r="F14" s="80" t="s">
        <v>85</v>
      </c>
      <c r="G14" s="80" t="s">
        <v>1697</v>
      </c>
      <c r="H14" s="80" t="s">
        <v>1698</v>
      </c>
      <c r="I14" s="177"/>
      <c r="J14" s="81">
        <v>264.62481642703892</v>
      </c>
      <c r="K14" s="81">
        <v>1.774271084465159</v>
      </c>
      <c r="L14" s="81">
        <v>3.0067875837367222</v>
      </c>
      <c r="M14" s="81">
        <v>43.28373914729719</v>
      </c>
      <c r="N14" s="81">
        <v>33.993579446615897</v>
      </c>
      <c r="O14" s="81">
        <v>38.217738015047857</v>
      </c>
      <c r="P14" s="81">
        <v>39.807276509572326</v>
      </c>
      <c r="Q14" s="81">
        <v>1.9665154780310312</v>
      </c>
      <c r="R14" s="81">
        <v>0</v>
      </c>
      <c r="S14" s="81">
        <v>2.9203791801005776</v>
      </c>
      <c r="T14" s="82"/>
      <c r="U14" s="81">
        <v>32690017</v>
      </c>
      <c r="V14" s="81">
        <v>1088</v>
      </c>
      <c r="W14" s="81">
        <v>29</v>
      </c>
      <c r="X14" s="81">
        <v>12643</v>
      </c>
      <c r="Y14" s="81">
        <v>13639</v>
      </c>
      <c r="Z14" s="81">
        <v>19320</v>
      </c>
      <c r="AA14" s="81">
        <v>8012</v>
      </c>
      <c r="AB14" s="81">
        <v>33732</v>
      </c>
      <c r="AC14" s="81">
        <v>0</v>
      </c>
      <c r="AD14" s="81">
        <v>2.9203791801005776</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140.35500000000002</v>
      </c>
      <c r="BJ14" s="81">
        <v>0</v>
      </c>
      <c r="BK14" s="81">
        <v>8.3550000000000004</v>
      </c>
      <c r="BL14" s="81">
        <v>0</v>
      </c>
      <c r="BM14" s="82"/>
      <c r="BN14" s="81">
        <v>0</v>
      </c>
      <c r="BO14" s="81">
        <v>0</v>
      </c>
      <c r="BP14" s="81">
        <v>5</v>
      </c>
      <c r="BQ14" s="81">
        <v>0</v>
      </c>
      <c r="BR14" s="81">
        <v>2</v>
      </c>
      <c r="BS14" s="81">
        <v>0</v>
      </c>
      <c r="BT14"/>
      <c r="BU14" s="80"/>
      <c r="BV14" s="80"/>
      <c r="BW14" s="80"/>
      <c r="BX14" s="80"/>
      <c r="BY14" s="80"/>
      <c r="BZ14" s="80"/>
      <c r="CA14" s="80"/>
      <c r="CB14" s="80"/>
      <c r="CC14" s="80"/>
    </row>
    <row r="15" spans="1:81">
      <c r="A15" s="80" t="s">
        <v>1704</v>
      </c>
      <c r="B15" s="80">
        <v>41</v>
      </c>
      <c r="C15" s="80">
        <v>7</v>
      </c>
      <c r="D15" s="80">
        <v>3</v>
      </c>
      <c r="E15" s="80">
        <v>2010</v>
      </c>
      <c r="F15" s="80" t="s">
        <v>86</v>
      </c>
      <c r="G15" s="80" t="s">
        <v>1697</v>
      </c>
      <c r="H15" s="80" t="s">
        <v>1698</v>
      </c>
      <c r="I15" s="177"/>
      <c r="J15" s="81">
        <v>243.99649526760996</v>
      </c>
      <c r="K15" s="81">
        <v>1.5905646049376796</v>
      </c>
      <c r="L15" s="81">
        <v>2.8084984387566183</v>
      </c>
      <c r="M15" s="81">
        <v>43.787246850631909</v>
      </c>
      <c r="N15" s="81">
        <v>34.689442648960849</v>
      </c>
      <c r="O15" s="81">
        <v>38.369791299620232</v>
      </c>
      <c r="P15" s="81">
        <v>40.750438453561038</v>
      </c>
      <c r="Q15" s="81">
        <v>2.0438409033898366</v>
      </c>
      <c r="R15" s="81">
        <v>0</v>
      </c>
      <c r="S15" s="81">
        <v>2.9713014796858737</v>
      </c>
      <c r="T15" s="82"/>
      <c r="U15" s="81">
        <v>32218813</v>
      </c>
      <c r="V15" s="81">
        <v>1088</v>
      </c>
      <c r="W15" s="81">
        <v>29</v>
      </c>
      <c r="X15" s="81">
        <v>12643</v>
      </c>
      <c r="Y15" s="81">
        <v>13729</v>
      </c>
      <c r="Z15" s="81">
        <v>19487</v>
      </c>
      <c r="AA15" s="81">
        <v>7997</v>
      </c>
      <c r="AB15" s="81">
        <v>33593</v>
      </c>
      <c r="AC15" s="81">
        <v>0</v>
      </c>
      <c r="AD15" s="81">
        <v>2.9713014796858737</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210.03200000000001</v>
      </c>
      <c r="BJ15" s="81">
        <v>0</v>
      </c>
      <c r="BK15" s="81">
        <v>10.471</v>
      </c>
      <c r="BL15" s="81">
        <v>0</v>
      </c>
      <c r="BM15" s="82"/>
      <c r="BN15" s="81">
        <v>0</v>
      </c>
      <c r="BO15" s="81">
        <v>0</v>
      </c>
      <c r="BP15" s="81">
        <v>5</v>
      </c>
      <c r="BQ15" s="81">
        <v>0</v>
      </c>
      <c r="BR15" s="81">
        <v>2</v>
      </c>
      <c r="BS15" s="81">
        <v>0</v>
      </c>
      <c r="BT15"/>
      <c r="BU15" s="80">
        <v>92.881</v>
      </c>
      <c r="BV15" s="80">
        <v>102.133</v>
      </c>
      <c r="BW15" s="80">
        <v>25.489000000000001</v>
      </c>
      <c r="BX15" s="80">
        <v>0</v>
      </c>
      <c r="BY15" s="80">
        <v>0</v>
      </c>
      <c r="BZ15" s="80">
        <v>0</v>
      </c>
      <c r="CA15" s="80">
        <v>0</v>
      </c>
      <c r="CB15" s="80">
        <v>0</v>
      </c>
      <c r="CC15" s="80">
        <v>0</v>
      </c>
    </row>
    <row r="16" spans="1:81">
      <c r="A16" s="80" t="s">
        <v>1705</v>
      </c>
      <c r="B16" s="80">
        <v>42</v>
      </c>
      <c r="C16" s="80">
        <v>8</v>
      </c>
      <c r="D16" s="80">
        <v>3</v>
      </c>
      <c r="E16" s="80">
        <v>2011</v>
      </c>
      <c r="F16" s="80" t="s">
        <v>87</v>
      </c>
      <c r="G16" s="80" t="s">
        <v>1697</v>
      </c>
      <c r="H16" s="80" t="s">
        <v>1698</v>
      </c>
      <c r="I16" s="177"/>
      <c r="J16" s="81">
        <v>85.339037461518899</v>
      </c>
      <c r="K16" s="81">
        <v>2.4011979189682466</v>
      </c>
      <c r="L16" s="81">
        <v>1.2383469220687211</v>
      </c>
      <c r="M16" s="81">
        <v>55.680784524931717</v>
      </c>
      <c r="N16" s="81">
        <v>40.297207642279808</v>
      </c>
      <c r="O16" s="81">
        <v>37.943211721168552</v>
      </c>
      <c r="P16" s="81">
        <v>40.557557534577256</v>
      </c>
      <c r="Q16" s="81">
        <v>2.3510437566473867</v>
      </c>
      <c r="R16" s="81">
        <v>0</v>
      </c>
      <c r="S16" s="81">
        <v>3.1571301364067654</v>
      </c>
      <c r="T16" s="82"/>
      <c r="U16" s="81">
        <v>10587652</v>
      </c>
      <c r="V16" s="81">
        <v>1088</v>
      </c>
      <c r="W16" s="81">
        <v>29</v>
      </c>
      <c r="X16" s="81">
        <v>12643</v>
      </c>
      <c r="Y16" s="81">
        <v>13807</v>
      </c>
      <c r="Z16" s="81">
        <v>19689</v>
      </c>
      <c r="AA16" s="81">
        <v>8196</v>
      </c>
      <c r="AB16" s="81">
        <v>33501</v>
      </c>
      <c r="AC16" s="81">
        <v>0</v>
      </c>
      <c r="AD16" s="81">
        <v>3.1571301364067654</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184.04</v>
      </c>
      <c r="BJ16" s="81">
        <v>0</v>
      </c>
      <c r="BK16" s="81">
        <v>2.42</v>
      </c>
      <c r="BL16" s="81">
        <v>0</v>
      </c>
      <c r="BM16" s="82"/>
      <c r="BN16" s="81">
        <v>0</v>
      </c>
      <c r="BO16" s="81">
        <v>0</v>
      </c>
      <c r="BP16" s="81">
        <v>4</v>
      </c>
      <c r="BQ16" s="81">
        <v>0</v>
      </c>
      <c r="BR16" s="81">
        <v>1</v>
      </c>
      <c r="BS16" s="81">
        <v>0</v>
      </c>
      <c r="BT16"/>
      <c r="BU16" s="80">
        <v>57.597000000000001</v>
      </c>
      <c r="BV16" s="80">
        <v>101.02200000000001</v>
      </c>
      <c r="BW16" s="80">
        <v>27.841000000000001</v>
      </c>
      <c r="BX16" s="80">
        <v>0</v>
      </c>
      <c r="BY16" s="80">
        <v>0</v>
      </c>
      <c r="BZ16" s="80">
        <v>0</v>
      </c>
      <c r="CA16" s="80">
        <v>0</v>
      </c>
      <c r="CB16" s="80">
        <v>0</v>
      </c>
      <c r="CC16" s="80">
        <v>0</v>
      </c>
    </row>
    <row r="17" spans="1:81">
      <c r="A17" s="80" t="s">
        <v>1706</v>
      </c>
      <c r="B17" s="80">
        <v>43</v>
      </c>
      <c r="C17" s="80">
        <v>9</v>
      </c>
      <c r="D17" s="80">
        <v>3</v>
      </c>
      <c r="E17" s="80">
        <v>2012</v>
      </c>
      <c r="F17" s="80" t="s">
        <v>88</v>
      </c>
      <c r="G17" s="80" t="s">
        <v>1697</v>
      </c>
      <c r="H17" s="80" t="s">
        <v>1698</v>
      </c>
      <c r="I17" s="177"/>
      <c r="J17" s="81">
        <v>234.67685189285692</v>
      </c>
      <c r="K17" s="81">
        <v>2.3686123223716917</v>
      </c>
      <c r="L17" s="81">
        <v>1.2260286305860828</v>
      </c>
      <c r="M17" s="81">
        <v>58.627074378859639</v>
      </c>
      <c r="N17" s="81">
        <v>43.392338608142758</v>
      </c>
      <c r="O17" s="81">
        <v>37.868328908824118</v>
      </c>
      <c r="P17" s="81">
        <v>41.723917943145935</v>
      </c>
      <c r="Q17" s="81">
        <v>2.5782181778002471</v>
      </c>
      <c r="R17" s="81">
        <v>0</v>
      </c>
      <c r="S17" s="81">
        <v>3.828117745663751</v>
      </c>
      <c r="T17" s="82"/>
      <c r="U17" s="81">
        <v>31395341</v>
      </c>
      <c r="V17" s="81">
        <v>1088</v>
      </c>
      <c r="W17" s="81">
        <v>29</v>
      </c>
      <c r="X17" s="81">
        <v>12643</v>
      </c>
      <c r="Y17" s="81">
        <v>14082</v>
      </c>
      <c r="Z17" s="81">
        <v>19806</v>
      </c>
      <c r="AA17" s="81">
        <v>8384</v>
      </c>
      <c r="AB17" s="81">
        <v>33814</v>
      </c>
      <c r="AC17" s="81">
        <v>0</v>
      </c>
      <c r="AD17" s="81">
        <v>3.828117745663751</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185.19399999999999</v>
      </c>
      <c r="BJ17" s="81">
        <v>0</v>
      </c>
      <c r="BK17" s="81">
        <v>7.3620000000000001</v>
      </c>
      <c r="BL17" s="81">
        <v>0</v>
      </c>
      <c r="BM17" s="82"/>
      <c r="BN17" s="81">
        <v>0</v>
      </c>
      <c r="BO17" s="81">
        <v>0</v>
      </c>
      <c r="BP17" s="81">
        <v>5</v>
      </c>
      <c r="BQ17" s="81">
        <v>0</v>
      </c>
      <c r="BR17" s="81">
        <v>2</v>
      </c>
      <c r="BS17" s="81">
        <v>0</v>
      </c>
      <c r="BT17"/>
      <c r="BU17" s="80">
        <v>80.510999999999996</v>
      </c>
      <c r="BV17" s="80">
        <v>86.581000000000003</v>
      </c>
      <c r="BW17" s="80">
        <v>25.463999999999999</v>
      </c>
      <c r="BX17" s="80">
        <v>0</v>
      </c>
      <c r="BY17" s="80">
        <v>0</v>
      </c>
      <c r="BZ17" s="80">
        <v>0</v>
      </c>
      <c r="CA17" s="80">
        <v>0</v>
      </c>
      <c r="CB17" s="80">
        <v>0</v>
      </c>
      <c r="CC17" s="80">
        <v>0</v>
      </c>
    </row>
    <row r="18" spans="1:81">
      <c r="A18" s="80" t="s">
        <v>1707</v>
      </c>
      <c r="B18" s="80">
        <v>44</v>
      </c>
      <c r="C18" s="80">
        <v>10</v>
      </c>
      <c r="D18" s="80">
        <v>3</v>
      </c>
      <c r="E18" s="80">
        <v>2013</v>
      </c>
      <c r="F18" s="80" t="s">
        <v>89</v>
      </c>
      <c r="G18" s="80" t="s">
        <v>1697</v>
      </c>
      <c r="H18" s="80" t="s">
        <v>1698</v>
      </c>
      <c r="I18" s="177"/>
      <c r="J18" s="81">
        <v>274.48061076050982</v>
      </c>
      <c r="K18" s="81">
        <v>2.0425213761867553</v>
      </c>
      <c r="L18" s="81">
        <v>1.1236857662683968</v>
      </c>
      <c r="M18" s="81">
        <v>62.380343916533455</v>
      </c>
      <c r="N18" s="81">
        <v>42.105023289867745</v>
      </c>
      <c r="O18" s="81">
        <v>36.471299901903535</v>
      </c>
      <c r="P18" s="81">
        <v>42.315725819282626</v>
      </c>
      <c r="Q18" s="81">
        <v>2.6226851347477331</v>
      </c>
      <c r="R18" s="81">
        <v>0</v>
      </c>
      <c r="S18" s="81">
        <v>3.2722558055851474</v>
      </c>
      <c r="T18" s="82"/>
      <c r="U18" s="81">
        <v>35531244</v>
      </c>
      <c r="V18" s="81">
        <v>1088</v>
      </c>
      <c r="W18" s="81">
        <v>29</v>
      </c>
      <c r="X18" s="81">
        <v>12643</v>
      </c>
      <c r="Y18" s="81">
        <v>14213</v>
      </c>
      <c r="Z18" s="81">
        <v>19927</v>
      </c>
      <c r="AA18" s="81">
        <v>8471</v>
      </c>
      <c r="AB18" s="81">
        <v>33904</v>
      </c>
      <c r="AC18" s="81">
        <v>0</v>
      </c>
      <c r="AD18" s="81">
        <v>3.2722558055851474</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226.18299999999999</v>
      </c>
      <c r="BJ18" s="81">
        <v>0</v>
      </c>
      <c r="BK18" s="81">
        <v>8.2040000000000006</v>
      </c>
      <c r="BL18" s="81">
        <v>0</v>
      </c>
      <c r="BM18" s="82"/>
      <c r="BN18" s="81">
        <v>0</v>
      </c>
      <c r="BO18" s="81">
        <v>0</v>
      </c>
      <c r="BP18" s="81">
        <v>5</v>
      </c>
      <c r="BQ18" s="81">
        <v>0</v>
      </c>
      <c r="BR18" s="81">
        <v>2</v>
      </c>
      <c r="BS18" s="81">
        <v>0</v>
      </c>
      <c r="BT18"/>
      <c r="BU18" s="80">
        <v>106.22199999999999</v>
      </c>
      <c r="BV18" s="80">
        <v>109.971</v>
      </c>
      <c r="BW18" s="80">
        <v>18.193999999999999</v>
      </c>
      <c r="BX18" s="80">
        <v>0</v>
      </c>
      <c r="BY18" s="80">
        <v>0</v>
      </c>
      <c r="BZ18" s="80">
        <v>0</v>
      </c>
      <c r="CA18" s="80">
        <v>0</v>
      </c>
      <c r="CB18" s="80">
        <v>0</v>
      </c>
      <c r="CC18" s="80">
        <v>0</v>
      </c>
    </row>
    <row r="19" spans="1:81">
      <c r="A19" s="80" t="s">
        <v>1708</v>
      </c>
      <c r="B19" s="80">
        <v>45</v>
      </c>
      <c r="C19" s="80">
        <v>11</v>
      </c>
      <c r="D19" s="80">
        <v>3</v>
      </c>
      <c r="E19" s="80">
        <v>2014</v>
      </c>
      <c r="F19" s="80" t="s">
        <v>90</v>
      </c>
      <c r="G19" s="80" t="s">
        <v>1697</v>
      </c>
      <c r="H19" s="80" t="s">
        <v>1698</v>
      </c>
      <c r="I19" s="177"/>
      <c r="J19" s="81">
        <v>276.64651379840149</v>
      </c>
      <c r="K19" s="81">
        <v>2.0419366786854227</v>
      </c>
      <c r="L19" s="81">
        <v>1.4158930045441689</v>
      </c>
      <c r="M19" s="81">
        <v>59.716666943618215</v>
      </c>
      <c r="N19" s="81">
        <v>38.167569466128484</v>
      </c>
      <c r="O19" s="81">
        <v>34.72424398026741</v>
      </c>
      <c r="P19" s="81">
        <v>42.229511455517184</v>
      </c>
      <c r="Q19" s="81">
        <v>2.5092228570323694</v>
      </c>
      <c r="R19" s="81">
        <v>0</v>
      </c>
      <c r="S19" s="81">
        <v>3.6510875945227328</v>
      </c>
      <c r="T19" s="82"/>
      <c r="U19" s="81">
        <v>41077009</v>
      </c>
      <c r="V19" s="81">
        <v>1040</v>
      </c>
      <c r="W19" s="81">
        <v>16</v>
      </c>
      <c r="X19" s="81">
        <v>13366</v>
      </c>
      <c r="Y19" s="81">
        <v>14361</v>
      </c>
      <c r="Z19" s="81">
        <v>19982</v>
      </c>
      <c r="AA19" s="81">
        <v>8410</v>
      </c>
      <c r="AB19" s="81">
        <v>33808</v>
      </c>
      <c r="AC19" s="81">
        <v>0</v>
      </c>
      <c r="AD19" s="81">
        <v>3.6510875945227328</v>
      </c>
      <c r="AE19" s="82"/>
      <c r="AF19" s="81">
        <v>384447254.34394902</v>
      </c>
      <c r="AG19" s="81">
        <v>1923809.8988737746</v>
      </c>
      <c r="AH19" s="81">
        <v>356365.88374979806</v>
      </c>
      <c r="AI19" s="81">
        <v>82006803.18980585</v>
      </c>
      <c r="AJ19" s="81">
        <v>53038428.630240031</v>
      </c>
      <c r="AK19" s="81">
        <v>0</v>
      </c>
      <c r="AL19" s="81">
        <v>0</v>
      </c>
      <c r="AM19" s="81">
        <v>4641333.1997883786</v>
      </c>
      <c r="AN19" s="81">
        <v>0</v>
      </c>
      <c r="AO19" s="81">
        <v>0</v>
      </c>
      <c r="AP19" s="82"/>
      <c r="AQ19" s="81">
        <v>263</v>
      </c>
      <c r="AR19" s="81">
        <v>53</v>
      </c>
      <c r="AS19" s="81">
        <v>0</v>
      </c>
      <c r="AT19" s="81">
        <v>0</v>
      </c>
      <c r="AU19" s="81">
        <v>0</v>
      </c>
      <c r="AV19" s="81">
        <v>0</v>
      </c>
      <c r="AW19" s="81" t="s">
        <v>564</v>
      </c>
      <c r="AX19" s="82"/>
      <c r="AY19" s="81">
        <v>1070.5999999999999</v>
      </c>
      <c r="AZ19" s="81">
        <v>3207.6</v>
      </c>
      <c r="BA19" s="81">
        <v>0</v>
      </c>
      <c r="BB19" s="81">
        <v>0</v>
      </c>
      <c r="BC19" s="81">
        <v>0</v>
      </c>
      <c r="BD19" s="81">
        <v>0</v>
      </c>
      <c r="BE19" s="81" t="s">
        <v>564</v>
      </c>
      <c r="BF19" s="82"/>
      <c r="BG19" s="81">
        <v>0</v>
      </c>
      <c r="BH19" s="81">
        <v>0</v>
      </c>
      <c r="BI19" s="81">
        <v>223.393</v>
      </c>
      <c r="BJ19" s="81">
        <v>0</v>
      </c>
      <c r="BK19" s="81">
        <v>8.3369999999999997</v>
      </c>
      <c r="BL19" s="81">
        <v>0</v>
      </c>
      <c r="BM19" s="82"/>
      <c r="BN19" s="81">
        <v>0</v>
      </c>
      <c r="BO19" s="81">
        <v>0</v>
      </c>
      <c r="BP19" s="81">
        <v>5</v>
      </c>
      <c r="BQ19" s="81">
        <v>0</v>
      </c>
      <c r="BR19" s="81">
        <v>2</v>
      </c>
      <c r="BS19" s="81">
        <v>0</v>
      </c>
      <c r="BT19"/>
      <c r="BU19" s="80">
        <v>114.932</v>
      </c>
      <c r="BV19" s="80">
        <v>103.236</v>
      </c>
      <c r="BW19" s="80">
        <v>13.561999999999999</v>
      </c>
      <c r="BX19" s="80">
        <v>0</v>
      </c>
      <c r="BY19" s="80">
        <v>0</v>
      </c>
      <c r="BZ19" s="80">
        <v>0</v>
      </c>
      <c r="CA19" s="80">
        <v>0</v>
      </c>
      <c r="CB19" s="80">
        <v>0</v>
      </c>
      <c r="CC19" s="80">
        <v>0</v>
      </c>
    </row>
    <row r="20" spans="1:81">
      <c r="A20" s="80" t="s">
        <v>1709</v>
      </c>
      <c r="B20" s="80">
        <v>46</v>
      </c>
      <c r="C20" s="80">
        <v>12</v>
      </c>
      <c r="D20" s="80">
        <v>3</v>
      </c>
      <c r="E20" s="80">
        <v>2015</v>
      </c>
      <c r="F20" s="80" t="s">
        <v>91</v>
      </c>
      <c r="G20" s="80" t="s">
        <v>1697</v>
      </c>
      <c r="H20" s="80" t="s">
        <v>1698</v>
      </c>
      <c r="I20" s="177"/>
      <c r="J20" s="81">
        <v>225.91312898236376</v>
      </c>
      <c r="K20" s="81">
        <v>2.1716274851121624</v>
      </c>
      <c r="L20" s="81">
        <v>1.7648730570055502</v>
      </c>
      <c r="M20" s="81">
        <v>63.534915363849194</v>
      </c>
      <c r="N20" s="81">
        <v>38.656521301764748</v>
      </c>
      <c r="O20" s="81">
        <v>34.725067074081629</v>
      </c>
      <c r="P20" s="81">
        <v>43.036633909215006</v>
      </c>
      <c r="Q20" s="81">
        <v>2.4634523876129482</v>
      </c>
      <c r="R20" s="81">
        <v>0</v>
      </c>
      <c r="S20" s="81">
        <v>3.9204984750267049</v>
      </c>
      <c r="T20" s="82"/>
      <c r="U20" s="81">
        <v>30430393</v>
      </c>
      <c r="V20" s="81">
        <v>1040</v>
      </c>
      <c r="W20" s="81">
        <v>16</v>
      </c>
      <c r="X20" s="81">
        <v>13366</v>
      </c>
      <c r="Y20" s="81">
        <v>14610</v>
      </c>
      <c r="Z20" s="81">
        <v>20175</v>
      </c>
      <c r="AA20" s="81">
        <v>8564</v>
      </c>
      <c r="AB20" s="81">
        <v>33905</v>
      </c>
      <c r="AC20" s="81">
        <v>0</v>
      </c>
      <c r="AD20" s="81">
        <v>3.9204984750267049</v>
      </c>
      <c r="AE20" s="82"/>
      <c r="AF20" s="81">
        <v>306007175.85573113</v>
      </c>
      <c r="AG20" s="81">
        <v>1799995.5873489184</v>
      </c>
      <c r="AH20" s="81">
        <v>359698.12824545719</v>
      </c>
      <c r="AI20" s="81">
        <v>78204483.734040156</v>
      </c>
      <c r="AJ20" s="81">
        <v>55155272.11084412</v>
      </c>
      <c r="AK20" s="81">
        <v>0</v>
      </c>
      <c r="AL20" s="81">
        <v>0</v>
      </c>
      <c r="AM20" s="81">
        <v>4646538.023874227</v>
      </c>
      <c r="AN20" s="81">
        <v>0</v>
      </c>
      <c r="AO20" s="81">
        <v>0</v>
      </c>
      <c r="AP20" s="82"/>
      <c r="AQ20" s="81">
        <v>329</v>
      </c>
      <c r="AR20" s="81">
        <v>72</v>
      </c>
      <c r="AS20" s="81">
        <v>0</v>
      </c>
      <c r="AT20" s="81">
        <v>0</v>
      </c>
      <c r="AU20" s="81">
        <v>0</v>
      </c>
      <c r="AV20" s="81">
        <v>0</v>
      </c>
      <c r="AW20" s="81" t="s">
        <v>564</v>
      </c>
      <c r="AX20" s="82"/>
      <c r="AY20" s="81">
        <v>1342.1000000000001</v>
      </c>
      <c r="AZ20" s="81">
        <v>3651.5</v>
      </c>
      <c r="BA20" s="81">
        <v>0</v>
      </c>
      <c r="BB20" s="81">
        <v>0</v>
      </c>
      <c r="BC20" s="81">
        <v>0</v>
      </c>
      <c r="BD20" s="81">
        <v>0</v>
      </c>
      <c r="BE20" s="81" t="s">
        <v>564</v>
      </c>
      <c r="BF20" s="82"/>
      <c r="BG20" s="81">
        <v>0</v>
      </c>
      <c r="BH20" s="81">
        <v>0</v>
      </c>
      <c r="BI20" s="81">
        <v>219.62200000000001</v>
      </c>
      <c r="BJ20" s="81">
        <v>0</v>
      </c>
      <c r="BK20" s="81">
        <v>7.4119999999999999</v>
      </c>
      <c r="BL20" s="81">
        <v>0</v>
      </c>
      <c r="BM20" s="82"/>
      <c r="BN20" s="81">
        <v>0</v>
      </c>
      <c r="BO20" s="81">
        <v>0</v>
      </c>
      <c r="BP20" s="81">
        <v>5</v>
      </c>
      <c r="BQ20" s="81">
        <v>0</v>
      </c>
      <c r="BR20" s="81">
        <v>2</v>
      </c>
      <c r="BS20" s="81">
        <v>0</v>
      </c>
      <c r="BT20"/>
      <c r="BU20" s="80">
        <v>112.93</v>
      </c>
      <c r="BV20" s="80">
        <v>99.594999999999999</v>
      </c>
      <c r="BW20" s="80">
        <v>14.509</v>
      </c>
      <c r="BX20" s="80">
        <v>0</v>
      </c>
      <c r="BY20" s="80">
        <v>0</v>
      </c>
      <c r="BZ20" s="80">
        <v>0</v>
      </c>
      <c r="CA20" s="80">
        <v>0</v>
      </c>
      <c r="CB20" s="80">
        <v>0</v>
      </c>
      <c r="CC20" s="80">
        <v>0</v>
      </c>
    </row>
    <row r="21" spans="1:81">
      <c r="A21" s="80" t="s">
        <v>1710</v>
      </c>
      <c r="B21" s="80">
        <v>47</v>
      </c>
      <c r="C21" s="80">
        <v>13</v>
      </c>
      <c r="D21" s="80">
        <v>3</v>
      </c>
      <c r="E21" s="80">
        <v>2016</v>
      </c>
      <c r="F21" s="80" t="s">
        <v>92</v>
      </c>
      <c r="G21" s="80" t="s">
        <v>1697</v>
      </c>
      <c r="H21" s="80" t="s">
        <v>1698</v>
      </c>
      <c r="I21" s="177"/>
      <c r="J21" s="81">
        <v>365.0574059283893</v>
      </c>
      <c r="K21" s="81">
        <v>2.2367509936062482</v>
      </c>
      <c r="L21" s="81">
        <v>1.9943827504133682</v>
      </c>
      <c r="M21" s="81">
        <v>48.938265372574669</v>
      </c>
      <c r="N21" s="81">
        <v>37.02380697140029</v>
      </c>
      <c r="O21" s="81">
        <v>34.388399655113304</v>
      </c>
      <c r="P21" s="81">
        <v>42.683872190723406</v>
      </c>
      <c r="Q21" s="81">
        <v>2.3814294510346357</v>
      </c>
      <c r="R21" s="81">
        <v>0</v>
      </c>
      <c r="S21" s="81">
        <v>5.0737057847727529</v>
      </c>
      <c r="T21" s="82"/>
      <c r="U21" s="81">
        <v>57498118.999999993</v>
      </c>
      <c r="V21" s="81">
        <v>1040</v>
      </c>
      <c r="W21" s="81">
        <v>16</v>
      </c>
      <c r="X21" s="81">
        <v>13366</v>
      </c>
      <c r="Y21" s="81">
        <v>14752</v>
      </c>
      <c r="Z21" s="81">
        <v>20225</v>
      </c>
      <c r="AA21" s="81">
        <v>8785</v>
      </c>
      <c r="AB21" s="81">
        <v>33716</v>
      </c>
      <c r="AC21" s="81">
        <v>0</v>
      </c>
      <c r="AD21" s="81">
        <v>5.0737057847727529</v>
      </c>
      <c r="AE21" s="82"/>
      <c r="AF21" s="81">
        <v>525278037.38184261</v>
      </c>
      <c r="AG21" s="81">
        <v>1769443.404087235</v>
      </c>
      <c r="AH21" s="81">
        <v>309346.10870787769</v>
      </c>
      <c r="AI21" s="81">
        <v>75613140.269070476</v>
      </c>
      <c r="AJ21" s="81">
        <v>53438912.031750433</v>
      </c>
      <c r="AK21" s="81">
        <v>0</v>
      </c>
      <c r="AL21" s="81">
        <v>0</v>
      </c>
      <c r="AM21" s="81">
        <v>4624226.147783557</v>
      </c>
      <c r="AN21" s="81">
        <v>0</v>
      </c>
      <c r="AO21" s="81">
        <v>0</v>
      </c>
      <c r="AP21" s="82"/>
      <c r="AQ21" s="81">
        <v>404</v>
      </c>
      <c r="AR21" s="81">
        <v>80</v>
      </c>
      <c r="AS21" s="81">
        <v>0</v>
      </c>
      <c r="AT21" s="81">
        <v>0</v>
      </c>
      <c r="AU21" s="81">
        <v>0</v>
      </c>
      <c r="AV21" s="81">
        <v>0</v>
      </c>
      <c r="AW21" s="81" t="s">
        <v>564</v>
      </c>
      <c r="AX21" s="82"/>
      <c r="AY21" s="81">
        <v>1667.2</v>
      </c>
      <c r="AZ21" s="81">
        <v>3769</v>
      </c>
      <c r="BA21" s="81">
        <v>0</v>
      </c>
      <c r="BB21" s="81">
        <v>0</v>
      </c>
      <c r="BC21" s="81">
        <v>0</v>
      </c>
      <c r="BD21" s="81">
        <v>0</v>
      </c>
      <c r="BE21" s="81" t="s">
        <v>564</v>
      </c>
      <c r="BF21" s="82"/>
      <c r="BG21" s="81">
        <v>0</v>
      </c>
      <c r="BH21" s="81">
        <v>0</v>
      </c>
      <c r="BI21" s="81">
        <v>226.489</v>
      </c>
      <c r="BJ21" s="81">
        <v>0</v>
      </c>
      <c r="BK21" s="81">
        <v>7.1</v>
      </c>
      <c r="BL21" s="81">
        <v>0</v>
      </c>
      <c r="BM21" s="82"/>
      <c r="BN21" s="81">
        <v>0</v>
      </c>
      <c r="BO21" s="81">
        <v>0</v>
      </c>
      <c r="BP21" s="81">
        <v>5</v>
      </c>
      <c r="BQ21" s="81">
        <v>0</v>
      </c>
      <c r="BR21" s="81">
        <v>2</v>
      </c>
      <c r="BS21" s="81">
        <v>0</v>
      </c>
      <c r="BT21"/>
      <c r="BU21" s="80">
        <v>112.944</v>
      </c>
      <c r="BV21" s="80">
        <v>107.004</v>
      </c>
      <c r="BW21" s="80">
        <v>13.641</v>
      </c>
      <c r="BX21" s="80">
        <v>0</v>
      </c>
      <c r="BY21" s="80">
        <v>0</v>
      </c>
      <c r="BZ21" s="80">
        <v>0</v>
      </c>
      <c r="CA21" s="80">
        <v>0</v>
      </c>
      <c r="CB21" s="80">
        <v>0</v>
      </c>
      <c r="CC21" s="80">
        <v>0</v>
      </c>
    </row>
    <row r="22" spans="1:81">
      <c r="A22" s="80" t="s">
        <v>1711</v>
      </c>
      <c r="B22" s="80">
        <v>48</v>
      </c>
      <c r="C22" s="80">
        <v>14</v>
      </c>
      <c r="D22" s="80">
        <v>3</v>
      </c>
      <c r="E22" s="80">
        <v>2017</v>
      </c>
      <c r="F22" s="80" t="s">
        <v>71</v>
      </c>
      <c r="G22" s="80" t="s">
        <v>1697</v>
      </c>
      <c r="H22" s="80" t="s">
        <v>1698</v>
      </c>
      <c r="I22" s="177"/>
      <c r="J22" s="81">
        <v>342.90252325258149</v>
      </c>
      <c r="K22" s="81">
        <v>2.2882355392710685</v>
      </c>
      <c r="L22" s="81">
        <v>1.6425700162106711</v>
      </c>
      <c r="M22" s="81">
        <v>49.097450609262765</v>
      </c>
      <c r="N22" s="81">
        <v>38.073569527504411</v>
      </c>
      <c r="O22" s="81">
        <v>33.879111868238091</v>
      </c>
      <c r="P22" s="81">
        <v>42.543839581226194</v>
      </c>
      <c r="Q22" s="81">
        <v>2.2902576930762595</v>
      </c>
      <c r="R22" s="81">
        <v>0</v>
      </c>
      <c r="S22" s="81">
        <v>5.0730647566844658</v>
      </c>
      <c r="T22" s="82"/>
      <c r="U22" s="81">
        <v>58339855.000000007</v>
      </c>
      <c r="V22" s="81">
        <v>1040</v>
      </c>
      <c r="W22" s="81">
        <v>16</v>
      </c>
      <c r="X22" s="81">
        <v>13366</v>
      </c>
      <c r="Y22" s="81">
        <v>14870</v>
      </c>
      <c r="Z22" s="81">
        <v>20256</v>
      </c>
      <c r="AA22" s="81">
        <v>8812</v>
      </c>
      <c r="AB22" s="81">
        <v>33532</v>
      </c>
      <c r="AC22" s="81">
        <v>0</v>
      </c>
      <c r="AD22" s="81">
        <v>5.0730647566844658</v>
      </c>
      <c r="AE22" s="82"/>
      <c r="AF22" s="81">
        <v>507019011.30039001</v>
      </c>
      <c r="AG22" s="81">
        <v>1850533.3302481321</v>
      </c>
      <c r="AH22" s="81">
        <v>346191.64279375138</v>
      </c>
      <c r="AI22" s="81">
        <v>79137270.373996511</v>
      </c>
      <c r="AJ22" s="81">
        <v>54982650.015382737</v>
      </c>
      <c r="AK22" s="81">
        <v>0</v>
      </c>
      <c r="AL22" s="81">
        <v>0</v>
      </c>
      <c r="AM22" s="81">
        <v>4606186.2931064889</v>
      </c>
      <c r="AN22" s="81">
        <v>0</v>
      </c>
      <c r="AO22" s="81">
        <v>0</v>
      </c>
      <c r="AP22" s="82"/>
      <c r="AQ22" s="81">
        <v>441</v>
      </c>
      <c r="AR22" s="81">
        <v>87</v>
      </c>
      <c r="AS22" s="81">
        <v>0</v>
      </c>
      <c r="AT22" s="81">
        <v>0</v>
      </c>
      <c r="AU22" s="81">
        <v>0</v>
      </c>
      <c r="AV22" s="81">
        <v>0</v>
      </c>
      <c r="AW22" s="81" t="s">
        <v>564</v>
      </c>
      <c r="AX22" s="82"/>
      <c r="AY22" s="81">
        <v>1830.4</v>
      </c>
      <c r="AZ22" s="81">
        <v>3889.8</v>
      </c>
      <c r="BA22" s="81">
        <v>0</v>
      </c>
      <c r="BB22" s="81">
        <v>0</v>
      </c>
      <c r="BC22" s="81">
        <v>0</v>
      </c>
      <c r="BD22" s="81">
        <v>0</v>
      </c>
      <c r="BE22" s="81" t="s">
        <v>564</v>
      </c>
      <c r="BF22" s="82"/>
      <c r="BG22" s="81">
        <v>0</v>
      </c>
      <c r="BH22" s="81">
        <v>0</v>
      </c>
      <c r="BI22" s="81">
        <v>213.74799999999999</v>
      </c>
      <c r="BJ22" s="81">
        <v>0</v>
      </c>
      <c r="BK22" s="81">
        <v>6.6710000000000003</v>
      </c>
      <c r="BL22" s="81">
        <v>0</v>
      </c>
      <c r="BM22" s="82"/>
      <c r="BN22" s="81">
        <v>0</v>
      </c>
      <c r="BO22" s="81">
        <v>0</v>
      </c>
      <c r="BP22" s="81">
        <v>5</v>
      </c>
      <c r="BQ22" s="81">
        <v>0</v>
      </c>
      <c r="BR22" s="81">
        <v>2</v>
      </c>
      <c r="BS22" s="81">
        <v>0</v>
      </c>
      <c r="BT22"/>
      <c r="BU22" s="80">
        <v>100.95699999999999</v>
      </c>
      <c r="BV22" s="80">
        <v>104.145</v>
      </c>
      <c r="BW22" s="80">
        <v>15.317</v>
      </c>
      <c r="BX22" s="80">
        <v>0</v>
      </c>
      <c r="BY22" s="80">
        <v>0</v>
      </c>
      <c r="BZ22" s="80">
        <v>0</v>
      </c>
      <c r="CA22" s="80">
        <v>0</v>
      </c>
      <c r="CB22" s="80">
        <v>0</v>
      </c>
      <c r="CC22" s="80">
        <v>0</v>
      </c>
    </row>
    <row r="23" spans="1:81">
      <c r="A23" s="80" t="s">
        <v>1712</v>
      </c>
      <c r="B23" s="80">
        <v>49</v>
      </c>
      <c r="C23" s="80">
        <v>15</v>
      </c>
      <c r="D23" s="80">
        <v>3</v>
      </c>
      <c r="E23" s="80">
        <v>2018</v>
      </c>
      <c r="F23" s="80" t="s">
        <v>93</v>
      </c>
      <c r="G23" s="80" t="s">
        <v>1697</v>
      </c>
      <c r="H23" s="80" t="s">
        <v>1698</v>
      </c>
      <c r="I23" s="177"/>
      <c r="J23" s="81">
        <v>344.32059434221077</v>
      </c>
      <c r="K23" s="81">
        <v>2.1512212386558471</v>
      </c>
      <c r="L23" s="81">
        <v>1.5350310218125316</v>
      </c>
      <c r="M23" s="81">
        <v>48.723083328712868</v>
      </c>
      <c r="N23" s="81">
        <v>36.325411106529252</v>
      </c>
      <c r="O23" s="81">
        <v>33.288548753037141</v>
      </c>
      <c r="P23" s="81">
        <v>41.871794075203987</v>
      </c>
      <c r="Q23" s="81">
        <v>2.1050254782041655</v>
      </c>
      <c r="R23" s="81">
        <v>0</v>
      </c>
      <c r="S23" s="81">
        <v>4.8877814505249901</v>
      </c>
      <c r="T23" s="82"/>
      <c r="U23" s="81">
        <v>59185253</v>
      </c>
      <c r="V23" s="81">
        <v>1040</v>
      </c>
      <c r="W23" s="81">
        <v>16</v>
      </c>
      <c r="X23" s="81">
        <v>13366</v>
      </c>
      <c r="Y23" s="81">
        <v>14912</v>
      </c>
      <c r="Z23" s="81">
        <v>20284</v>
      </c>
      <c r="AA23" s="81">
        <v>8760</v>
      </c>
      <c r="AB23" s="81">
        <v>33213</v>
      </c>
      <c r="AC23" s="81">
        <v>0</v>
      </c>
      <c r="AD23" s="81">
        <v>4.8877814505249901</v>
      </c>
      <c r="AE23" s="82"/>
      <c r="AF23" s="81">
        <v>500290024.8252061</v>
      </c>
      <c r="AG23" s="81">
        <v>1641290.0177290861</v>
      </c>
      <c r="AH23" s="81">
        <v>329753.49917846551</v>
      </c>
      <c r="AI23" s="81">
        <v>75782345.559135869</v>
      </c>
      <c r="AJ23" s="81">
        <v>53935236.830021888</v>
      </c>
      <c r="AK23" s="81">
        <v>0</v>
      </c>
      <c r="AL23" s="81">
        <v>0</v>
      </c>
      <c r="AM23" s="81">
        <v>4571806.3400659934</v>
      </c>
      <c r="AN23" s="81">
        <v>0</v>
      </c>
      <c r="AO23" s="81">
        <v>0</v>
      </c>
      <c r="AP23" s="82"/>
      <c r="AQ23" s="81">
        <v>487</v>
      </c>
      <c r="AR23" s="81">
        <v>92</v>
      </c>
      <c r="AS23" s="81">
        <v>0</v>
      </c>
      <c r="AT23" s="81">
        <v>0</v>
      </c>
      <c r="AU23" s="81">
        <v>0</v>
      </c>
      <c r="AV23" s="81">
        <v>0</v>
      </c>
      <c r="AW23" s="81" t="s">
        <v>564</v>
      </c>
      <c r="AX23" s="82"/>
      <c r="AY23" s="81">
        <v>2022.7</v>
      </c>
      <c r="AZ23" s="81">
        <v>3947</v>
      </c>
      <c r="BA23" s="81">
        <v>0</v>
      </c>
      <c r="BB23" s="81">
        <v>0</v>
      </c>
      <c r="BC23" s="81">
        <v>0</v>
      </c>
      <c r="BD23" s="81">
        <v>0</v>
      </c>
      <c r="BE23" s="81" t="s">
        <v>564</v>
      </c>
      <c r="BF23" s="82"/>
      <c r="BG23" s="81">
        <v>0</v>
      </c>
      <c r="BH23" s="81">
        <v>0</v>
      </c>
      <c r="BI23" s="81">
        <v>232.005</v>
      </c>
      <c r="BJ23" s="81">
        <v>0</v>
      </c>
      <c r="BK23" s="81">
        <v>4.2850000000000001</v>
      </c>
      <c r="BL23" s="81">
        <v>0</v>
      </c>
      <c r="BM23" s="82"/>
      <c r="BN23" s="81">
        <v>0</v>
      </c>
      <c r="BO23" s="81">
        <v>0</v>
      </c>
      <c r="BP23" s="81">
        <v>5</v>
      </c>
      <c r="BQ23" s="81">
        <v>0</v>
      </c>
      <c r="BR23" s="81">
        <v>1</v>
      </c>
      <c r="BS23" s="81">
        <v>0</v>
      </c>
      <c r="BT23"/>
      <c r="BU23" s="80">
        <v>99.384</v>
      </c>
      <c r="BV23" s="80">
        <v>115.806</v>
      </c>
      <c r="BW23" s="80">
        <v>21.1</v>
      </c>
      <c r="BX23" s="80">
        <v>0</v>
      </c>
      <c r="BY23" s="80">
        <v>0</v>
      </c>
      <c r="BZ23" s="80">
        <v>0</v>
      </c>
      <c r="CA23" s="80">
        <v>0</v>
      </c>
      <c r="CB23" s="80">
        <v>0</v>
      </c>
      <c r="CC23" s="80">
        <v>0</v>
      </c>
    </row>
    <row r="24" spans="1:81">
      <c r="A24" s="80" t="s">
        <v>1713</v>
      </c>
      <c r="B24" s="80">
        <v>50</v>
      </c>
      <c r="C24" s="80">
        <v>16</v>
      </c>
      <c r="D24" s="80">
        <v>3</v>
      </c>
      <c r="E24" s="80">
        <v>2019</v>
      </c>
      <c r="F24" s="80" t="s">
        <v>73</v>
      </c>
      <c r="G24" s="80" t="s">
        <v>1697</v>
      </c>
      <c r="H24" s="80" t="s">
        <v>1698</v>
      </c>
      <c r="I24" s="177"/>
      <c r="J24" s="81">
        <v>289.03690594985625</v>
      </c>
      <c r="K24" s="81">
        <v>1.9480629830686726</v>
      </c>
      <c r="L24" s="81">
        <v>1.556425549050469</v>
      </c>
      <c r="M24" s="81">
        <v>47.141755049945324</v>
      </c>
      <c r="N24" s="81">
        <v>34.009612557523411</v>
      </c>
      <c r="O24" s="81">
        <v>32.403801311631931</v>
      </c>
      <c r="P24" s="81">
        <v>42.356102116454871</v>
      </c>
      <c r="Q24" s="81">
        <v>2.0255293203600653</v>
      </c>
      <c r="R24" s="81">
        <v>0</v>
      </c>
      <c r="S24" s="81">
        <v>5.6028860007498285</v>
      </c>
      <c r="T24" s="82"/>
      <c r="U24" s="81">
        <v>51949848</v>
      </c>
      <c r="V24" s="81">
        <v>1040</v>
      </c>
      <c r="W24" s="81">
        <v>16</v>
      </c>
      <c r="X24" s="81">
        <v>13366</v>
      </c>
      <c r="Y24" s="81">
        <v>14906</v>
      </c>
      <c r="Z24" s="81">
        <v>20287</v>
      </c>
      <c r="AA24" s="81">
        <v>8795</v>
      </c>
      <c r="AB24" s="81">
        <v>32824</v>
      </c>
      <c r="AC24" s="81">
        <v>0</v>
      </c>
      <c r="AD24" s="81">
        <v>5.6028860007498276</v>
      </c>
      <c r="AE24" s="82"/>
      <c r="AF24" s="81">
        <v>441809891.26008087</v>
      </c>
      <c r="AG24" s="81">
        <v>1583077.81009828</v>
      </c>
      <c r="AH24" s="81">
        <v>350519.92430916271</v>
      </c>
      <c r="AI24" s="81">
        <v>76515490.331752539</v>
      </c>
      <c r="AJ24" s="81">
        <v>50649895.308274187</v>
      </c>
      <c r="AK24" s="81">
        <v>0</v>
      </c>
      <c r="AL24" s="81">
        <v>0</v>
      </c>
      <c r="AM24" s="81">
        <v>4470381.701060296</v>
      </c>
      <c r="AN24" s="81">
        <v>0</v>
      </c>
      <c r="AO24" s="81">
        <v>0</v>
      </c>
      <c r="AP24" s="82"/>
      <c r="AQ24" s="81">
        <v>537</v>
      </c>
      <c r="AR24" s="81">
        <v>96</v>
      </c>
      <c r="AS24" s="81">
        <v>0</v>
      </c>
      <c r="AT24" s="81">
        <v>0</v>
      </c>
      <c r="AU24" s="81">
        <v>0</v>
      </c>
      <c r="AV24" s="81">
        <v>0</v>
      </c>
      <c r="AW24" s="81" t="s">
        <v>564</v>
      </c>
      <c r="AX24" s="82"/>
      <c r="AY24" s="81">
        <v>2213.5000000000009</v>
      </c>
      <c r="AZ24" s="81">
        <v>4040.6</v>
      </c>
      <c r="BA24" s="81">
        <v>0</v>
      </c>
      <c r="BB24" s="81">
        <v>0</v>
      </c>
      <c r="BC24" s="81">
        <v>0</v>
      </c>
      <c r="BD24" s="81">
        <v>0</v>
      </c>
      <c r="BE24" s="81" t="s">
        <v>564</v>
      </c>
      <c r="BF24" s="82"/>
      <c r="BG24" s="81">
        <v>0</v>
      </c>
      <c r="BH24" s="81">
        <v>0</v>
      </c>
      <c r="BI24" s="81">
        <v>233.67599999999999</v>
      </c>
      <c r="BJ24" s="81">
        <v>0</v>
      </c>
      <c r="BK24" s="81">
        <v>4.0890000000000004</v>
      </c>
      <c r="BL24" s="81">
        <v>0</v>
      </c>
      <c r="BM24" s="82"/>
      <c r="BN24" s="81">
        <v>0</v>
      </c>
      <c r="BO24" s="81">
        <v>0</v>
      </c>
      <c r="BP24" s="81">
        <v>5</v>
      </c>
      <c r="BQ24" s="81">
        <v>0</v>
      </c>
      <c r="BR24" s="81">
        <v>1</v>
      </c>
      <c r="BS24" s="81">
        <v>0</v>
      </c>
      <c r="BT24"/>
      <c r="BU24" s="80">
        <v>102.036</v>
      </c>
      <c r="BV24" s="80">
        <v>118.01600000000001</v>
      </c>
      <c r="BW24" s="80">
        <v>17.713000000000001</v>
      </c>
      <c r="BX24" s="80">
        <v>0</v>
      </c>
      <c r="BY24" s="80">
        <v>0</v>
      </c>
      <c r="BZ24" s="80">
        <v>0</v>
      </c>
      <c r="CA24" s="80">
        <v>0</v>
      </c>
      <c r="CB24" s="80">
        <v>0</v>
      </c>
      <c r="CC24" s="80">
        <v>0</v>
      </c>
    </row>
    <row r="25" spans="1:81">
      <c r="A25" s="80" t="s">
        <v>1714</v>
      </c>
      <c r="B25" s="80">
        <v>51</v>
      </c>
      <c r="C25" s="80">
        <v>17</v>
      </c>
      <c r="D25" s="80">
        <v>3</v>
      </c>
      <c r="E25" s="80">
        <v>2020</v>
      </c>
      <c r="F25" s="80" t="s">
        <v>218</v>
      </c>
      <c r="G25" s="80" t="s">
        <v>1697</v>
      </c>
      <c r="H25" s="80" t="s">
        <v>1698</v>
      </c>
      <c r="I25" s="177"/>
      <c r="J25" s="81">
        <v>255.92154525414301</v>
      </c>
      <c r="K25" s="81">
        <v>1.9331389228930429</v>
      </c>
      <c r="L25" s="81">
        <v>4.7542367306115318</v>
      </c>
      <c r="M25" s="81">
        <v>38.759637933800384</v>
      </c>
      <c r="N25" s="81">
        <v>34.328995303837132</v>
      </c>
      <c r="O25" s="81">
        <v>28.430898718511688</v>
      </c>
      <c r="P25" s="81">
        <v>39.680510116009714</v>
      </c>
      <c r="Q25" s="81">
        <v>1.9203125548279858</v>
      </c>
      <c r="R25" s="81">
        <v>0</v>
      </c>
      <c r="S25" s="81">
        <v>3.9249315032129508</v>
      </c>
      <c r="T25" s="82"/>
      <c r="U25" s="81">
        <v>50519214</v>
      </c>
      <c r="V25" s="81">
        <v>1023</v>
      </c>
      <c r="W25" s="81">
        <v>60</v>
      </c>
      <c r="X25" s="81">
        <v>12592</v>
      </c>
      <c r="Y25" s="81">
        <v>14971</v>
      </c>
      <c r="Z25" s="81">
        <v>20316</v>
      </c>
      <c r="AA25" s="81">
        <v>8952</v>
      </c>
      <c r="AB25" s="81">
        <v>32568</v>
      </c>
      <c r="AC25" s="81">
        <v>0</v>
      </c>
      <c r="AD25" s="81">
        <v>3.9249315032129508</v>
      </c>
      <c r="AE25" s="82"/>
      <c r="AF25" s="81">
        <v>402481398.53341782</v>
      </c>
      <c r="AG25" s="81">
        <v>1478977.2706562516</v>
      </c>
      <c r="AH25" s="81">
        <v>1112155.276575017</v>
      </c>
      <c r="AI25" s="81">
        <v>63886725.660162993</v>
      </c>
      <c r="AJ25" s="81">
        <v>50986581.29107894</v>
      </c>
      <c r="AK25" s="81"/>
      <c r="AL25" s="81"/>
      <c r="AM25" s="81">
        <v>4250485.8380268719</v>
      </c>
      <c r="AN25" s="81"/>
      <c r="AO25" s="81"/>
      <c r="AP25" s="82"/>
      <c r="AQ25" s="81">
        <v>596</v>
      </c>
      <c r="AR25" s="81">
        <v>96</v>
      </c>
      <c r="AS25" s="81">
        <v>0</v>
      </c>
      <c r="AT25" s="81">
        <v>0</v>
      </c>
      <c r="AU25" s="81">
        <v>0</v>
      </c>
      <c r="AV25" s="81">
        <v>0</v>
      </c>
      <c r="AW25" s="81">
        <v>0</v>
      </c>
      <c r="AX25" s="82"/>
      <c r="AY25" s="81">
        <v>2459.200000000003</v>
      </c>
      <c r="AZ25" s="81">
        <v>4040.6</v>
      </c>
      <c r="BA25" s="81">
        <v>0</v>
      </c>
      <c r="BB25" s="81">
        <v>0</v>
      </c>
      <c r="BC25" s="81">
        <v>0</v>
      </c>
      <c r="BD25" s="81">
        <v>0</v>
      </c>
      <c r="BE25" s="81">
        <v>0</v>
      </c>
      <c r="BF25" s="82"/>
      <c r="BG25" s="81">
        <v>0</v>
      </c>
      <c r="BH25" s="81">
        <v>0</v>
      </c>
      <c r="BI25" s="81">
        <v>233.768</v>
      </c>
      <c r="BJ25" s="81">
        <v>0</v>
      </c>
      <c r="BK25" s="81">
        <v>3.794</v>
      </c>
      <c r="BL25" s="81">
        <v>0</v>
      </c>
      <c r="BM25" s="82"/>
      <c r="BN25" s="81">
        <v>0</v>
      </c>
      <c r="BO25" s="81">
        <v>0</v>
      </c>
      <c r="BP25" s="81">
        <v>4</v>
      </c>
      <c r="BQ25" s="81">
        <v>0</v>
      </c>
      <c r="BR25" s="81">
        <v>1</v>
      </c>
      <c r="BS25" s="81">
        <v>0</v>
      </c>
      <c r="BT25"/>
      <c r="BU25" s="80">
        <v>101</v>
      </c>
      <c r="BV25" s="80">
        <v>119.212</v>
      </c>
      <c r="BW25" s="80">
        <v>17.350000000000001</v>
      </c>
      <c r="BX25" s="80">
        <v>0</v>
      </c>
      <c r="BY25" s="80">
        <v>0</v>
      </c>
      <c r="BZ25" s="80">
        <v>0</v>
      </c>
      <c r="CA25" s="80">
        <v>0</v>
      </c>
      <c r="CB25" s="80">
        <v>0</v>
      </c>
      <c r="CC25" s="80">
        <v>0</v>
      </c>
    </row>
    <row r="26" spans="1:81">
      <c r="A26" s="80" t="s">
        <v>1715</v>
      </c>
      <c r="B26" s="80">
        <v>51</v>
      </c>
      <c r="C26" s="80">
        <v>18</v>
      </c>
      <c r="D26" s="80">
        <v>3</v>
      </c>
      <c r="E26" s="80">
        <v>2021</v>
      </c>
      <c r="F26" s="80" t="s">
        <v>75</v>
      </c>
      <c r="G26" s="174" t="s">
        <v>1697</v>
      </c>
      <c r="H26" s="80" t="s">
        <v>1698</v>
      </c>
      <c r="I26" s="177"/>
      <c r="J26" s="81">
        <v>274.32633366360238</v>
      </c>
      <c r="K26" s="81">
        <v>2.2141131642434217</v>
      </c>
      <c r="L26" s="81">
        <v>5.1101457577088212</v>
      </c>
      <c r="M26" s="81">
        <v>42.251577853136638</v>
      </c>
      <c r="N26" s="81">
        <v>33.169956549541794</v>
      </c>
      <c r="O26" s="81">
        <v>27.585427855656683</v>
      </c>
      <c r="P26" s="81">
        <v>40.484915058229944</v>
      </c>
      <c r="Q26" s="81">
        <v>1.9290368762026915</v>
      </c>
      <c r="R26" s="81">
        <v>0</v>
      </c>
      <c r="S26" s="81">
        <v>4.4265535120189687</v>
      </c>
      <c r="T26" s="82"/>
      <c r="U26" s="81">
        <v>53422243</v>
      </c>
      <c r="V26" s="81">
        <v>1023</v>
      </c>
      <c r="W26" s="81">
        <v>60</v>
      </c>
      <c r="X26" s="81">
        <v>12592</v>
      </c>
      <c r="Y26" s="81">
        <v>15097</v>
      </c>
      <c r="Z26" s="81">
        <v>20297</v>
      </c>
      <c r="AA26" s="81">
        <v>8907</v>
      </c>
      <c r="AB26" s="81">
        <v>32328</v>
      </c>
      <c r="AC26" s="81">
        <v>0</v>
      </c>
      <c r="AD26" s="81">
        <v>4.4265535120189687</v>
      </c>
      <c r="AE26" s="82"/>
      <c r="AF26" s="81">
        <v>424396068.40497172</v>
      </c>
      <c r="AG26" s="81">
        <v>1697553.7660495709</v>
      </c>
      <c r="AH26" s="81">
        <v>1137411.5638627133</v>
      </c>
      <c r="AI26" s="81">
        <v>68835030.946038395</v>
      </c>
      <c r="AJ26" s="81">
        <v>47886707.207420632</v>
      </c>
      <c r="AK26" s="81">
        <v>0</v>
      </c>
      <c r="AL26" s="81">
        <v>0</v>
      </c>
      <c r="AM26" s="81">
        <v>4243498.9650506526</v>
      </c>
      <c r="AN26" s="81">
        <v>0</v>
      </c>
      <c r="AO26" s="81">
        <v>0</v>
      </c>
      <c r="AP26" s="82"/>
      <c r="AQ26" s="81">
        <v>658</v>
      </c>
      <c r="AR26" s="81">
        <v>96</v>
      </c>
      <c r="AS26" s="81">
        <v>0</v>
      </c>
      <c r="AT26" s="81">
        <v>0</v>
      </c>
      <c r="AU26" s="81">
        <v>0</v>
      </c>
      <c r="AV26" s="81">
        <v>0</v>
      </c>
      <c r="AW26" s="81"/>
      <c r="AX26" s="82"/>
      <c r="AY26" s="81">
        <v>2738.5000000000018</v>
      </c>
      <c r="AZ26" s="81">
        <v>4040.6</v>
      </c>
      <c r="BA26" s="81">
        <v>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1716</v>
      </c>
      <c r="B27" s="80">
        <v>51</v>
      </c>
      <c r="C27" s="80">
        <v>19</v>
      </c>
      <c r="D27" s="80">
        <v>3</v>
      </c>
      <c r="E27" s="80">
        <v>2022</v>
      </c>
      <c r="F27" s="80" t="s">
        <v>568</v>
      </c>
      <c r="G27" s="174" t="s">
        <v>1697</v>
      </c>
      <c r="H27" s="80" t="s">
        <v>1698</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743</v>
      </c>
      <c r="AR27" s="81">
        <v>96</v>
      </c>
      <c r="AS27" s="81">
        <v>0</v>
      </c>
      <c r="AT27" s="81">
        <v>0</v>
      </c>
      <c r="AU27" s="81">
        <v>0</v>
      </c>
      <c r="AV27" s="81">
        <v>0</v>
      </c>
      <c r="AW27" s="81"/>
      <c r="AX27" s="82"/>
      <c r="AY27" s="81">
        <v>3146.9000000000042</v>
      </c>
      <c r="AZ27" s="81">
        <v>4040.6</v>
      </c>
      <c r="BA27" s="81">
        <v>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1717</v>
      </c>
      <c r="B28" s="80">
        <v>69</v>
      </c>
      <c r="C28" s="80">
        <v>1</v>
      </c>
      <c r="D28" s="80">
        <v>5</v>
      </c>
      <c r="E28" s="80">
        <v>1990</v>
      </c>
      <c r="F28" s="80" t="s">
        <v>562</v>
      </c>
      <c r="G28" s="80" t="s">
        <v>1718</v>
      </c>
      <c r="H28" s="80" t="s">
        <v>1719</v>
      </c>
      <c r="I28" s="177"/>
      <c r="J28" s="81">
        <v>1482.1799742875196</v>
      </c>
      <c r="K28" s="81">
        <v>7.8501119903901682</v>
      </c>
      <c r="L28" s="81">
        <v>6.5267590898545782</v>
      </c>
      <c r="M28" s="81">
        <v>38.55711810536927</v>
      </c>
      <c r="N28" s="81">
        <v>53.056602308432929</v>
      </c>
      <c r="O28" s="81">
        <v>35.629913330874395</v>
      </c>
      <c r="P28" s="81">
        <v>48.057936051572817</v>
      </c>
      <c r="Q28" s="81">
        <v>2.8527518614200447</v>
      </c>
      <c r="R28" s="81">
        <v>11.583644056775789</v>
      </c>
      <c r="S28" s="81">
        <v>2.8455405790400943</v>
      </c>
      <c r="T28" s="82"/>
      <c r="U28" s="81">
        <v>26734168</v>
      </c>
      <c r="V28" s="81">
        <v>1751</v>
      </c>
      <c r="W28" s="81">
        <v>71</v>
      </c>
      <c r="X28" s="81">
        <v>11829</v>
      </c>
      <c r="Y28" s="81">
        <v>14250</v>
      </c>
      <c r="Z28" s="81">
        <v>14655</v>
      </c>
      <c r="AA28" s="81">
        <v>11669</v>
      </c>
      <c r="AB28" s="81">
        <v>46319</v>
      </c>
      <c r="AC28" s="81">
        <v>2006308</v>
      </c>
      <c r="AD28" s="81">
        <v>2.8455405790400943</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1720</v>
      </c>
      <c r="B29" s="80">
        <v>70</v>
      </c>
      <c r="C29" s="80">
        <v>2</v>
      </c>
      <c r="D29" s="80">
        <v>5</v>
      </c>
      <c r="E29" s="80">
        <v>2005</v>
      </c>
      <c r="F29" s="80" t="s">
        <v>565</v>
      </c>
      <c r="G29" s="80" t="s">
        <v>1718</v>
      </c>
      <c r="H29" s="80" t="s">
        <v>1719</v>
      </c>
      <c r="I29" s="177"/>
      <c r="J29" s="81">
        <v>1133.3259465881083</v>
      </c>
      <c r="K29" s="81">
        <v>4.4153806790777255</v>
      </c>
      <c r="L29" s="81">
        <v>3.1750432134695954</v>
      </c>
      <c r="M29" s="81">
        <v>63.832470504655205</v>
      </c>
      <c r="N29" s="81">
        <v>85.592895750939078</v>
      </c>
      <c r="O29" s="81">
        <v>48.116876784364635</v>
      </c>
      <c r="P29" s="81">
        <v>42.255859458011557</v>
      </c>
      <c r="Q29" s="81">
        <v>2.4381302029473138</v>
      </c>
      <c r="R29" s="81">
        <v>12.058030377135134</v>
      </c>
      <c r="S29" s="81">
        <v>3.78119969929321</v>
      </c>
      <c r="T29" s="82"/>
      <c r="U29" s="81">
        <v>23114138</v>
      </c>
      <c r="V29" s="81">
        <v>1235</v>
      </c>
      <c r="W29" s="81">
        <v>39</v>
      </c>
      <c r="X29" s="81">
        <v>9332</v>
      </c>
      <c r="Y29" s="81">
        <v>15818</v>
      </c>
      <c r="Z29" s="81">
        <v>22902</v>
      </c>
      <c r="AA29" s="81">
        <v>8403</v>
      </c>
      <c r="AB29" s="81">
        <v>41384</v>
      </c>
      <c r="AC29" s="81">
        <v>2132213</v>
      </c>
      <c r="AD29" s="81">
        <v>3.78119969929321</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1721</v>
      </c>
      <c r="B30" s="80">
        <v>71</v>
      </c>
      <c r="C30" s="80">
        <v>3</v>
      </c>
      <c r="D30" s="80">
        <v>5</v>
      </c>
      <c r="E30" s="80">
        <v>2006</v>
      </c>
      <c r="F30" s="80" t="s">
        <v>566</v>
      </c>
      <c r="G30" s="80" t="s">
        <v>1718</v>
      </c>
      <c r="H30" s="80" t="s">
        <v>1719</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1722</v>
      </c>
      <c r="B31" s="80">
        <v>72</v>
      </c>
      <c r="C31" s="80">
        <v>4</v>
      </c>
      <c r="D31" s="80">
        <v>5</v>
      </c>
      <c r="E31" s="80">
        <v>2007</v>
      </c>
      <c r="F31" s="80" t="s">
        <v>567</v>
      </c>
      <c r="G31" s="80" t="s">
        <v>1718</v>
      </c>
      <c r="H31" s="80" t="s">
        <v>1719</v>
      </c>
      <c r="I31" s="177"/>
      <c r="J31" s="81">
        <v>1291.2917835421295</v>
      </c>
      <c r="K31" s="81">
        <v>3.905878113080254</v>
      </c>
      <c r="L31" s="81">
        <v>1.9126250291114375</v>
      </c>
      <c r="M31" s="81">
        <v>69.424354902646797</v>
      </c>
      <c r="N31" s="81">
        <v>76.393637933218201</v>
      </c>
      <c r="O31" s="81">
        <v>46.51456267282073</v>
      </c>
      <c r="P31" s="81">
        <v>41.541388973504624</v>
      </c>
      <c r="Q31" s="81">
        <v>2.4935920580071462</v>
      </c>
      <c r="R31" s="81">
        <v>12.409565704200851</v>
      </c>
      <c r="S31" s="81">
        <v>3.416885342980168</v>
      </c>
      <c r="T31" s="82"/>
      <c r="U31" s="81">
        <v>28591161</v>
      </c>
      <c r="V31" s="81">
        <v>1136</v>
      </c>
      <c r="W31" s="81">
        <v>37</v>
      </c>
      <c r="X31" s="81">
        <v>11352</v>
      </c>
      <c r="Y31" s="81">
        <v>15786</v>
      </c>
      <c r="Z31" s="81">
        <v>23015</v>
      </c>
      <c r="AA31" s="81">
        <v>8135</v>
      </c>
      <c r="AB31" s="81">
        <v>40087</v>
      </c>
      <c r="AC31" s="81">
        <v>2257337</v>
      </c>
      <c r="AD31" s="81">
        <v>3.416885342980168</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1723</v>
      </c>
      <c r="B32" s="80">
        <v>73</v>
      </c>
      <c r="C32" s="80">
        <v>5</v>
      </c>
      <c r="D32" s="80">
        <v>5</v>
      </c>
      <c r="E32" s="80">
        <v>2008</v>
      </c>
      <c r="F32" s="80" t="s">
        <v>84</v>
      </c>
      <c r="G32" s="80" t="s">
        <v>1718</v>
      </c>
      <c r="H32" s="80" t="s">
        <v>1719</v>
      </c>
      <c r="I32" s="177"/>
      <c r="J32" s="81">
        <v>1249.4125729449063</v>
      </c>
      <c r="K32" s="81">
        <v>2.9641937366481246</v>
      </c>
      <c r="L32" s="81">
        <v>1.723621771660917</v>
      </c>
      <c r="M32" s="81">
        <v>70.756047459372738</v>
      </c>
      <c r="N32" s="81">
        <v>77.102803080109567</v>
      </c>
      <c r="O32" s="81">
        <v>44.837762037908007</v>
      </c>
      <c r="P32" s="81">
        <v>40.157667781180237</v>
      </c>
      <c r="Q32" s="81">
        <v>2.4224351333037184</v>
      </c>
      <c r="R32" s="81">
        <v>11.935787322208606</v>
      </c>
      <c r="S32" s="81">
        <v>3.4199235520414595</v>
      </c>
      <c r="T32" s="82"/>
      <c r="U32" s="81">
        <v>31747828</v>
      </c>
      <c r="V32" s="81">
        <v>1136</v>
      </c>
      <c r="W32" s="81">
        <v>37</v>
      </c>
      <c r="X32" s="81">
        <v>11352</v>
      </c>
      <c r="Y32" s="81">
        <v>15780</v>
      </c>
      <c r="Z32" s="81">
        <v>22964</v>
      </c>
      <c r="AA32" s="81">
        <v>7873</v>
      </c>
      <c r="AB32" s="81">
        <v>39583</v>
      </c>
      <c r="AC32" s="81">
        <v>2254506</v>
      </c>
      <c r="AD32" s="81">
        <v>3.4199235520414595</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1724</v>
      </c>
      <c r="B33" s="80">
        <v>74</v>
      </c>
      <c r="C33" s="80">
        <v>6</v>
      </c>
      <c r="D33" s="80">
        <v>5</v>
      </c>
      <c r="E33" s="80">
        <v>2009</v>
      </c>
      <c r="F33" s="80" t="s">
        <v>85</v>
      </c>
      <c r="G33" s="80" t="s">
        <v>1718</v>
      </c>
      <c r="H33" s="80" t="s">
        <v>1719</v>
      </c>
      <c r="I33" s="177"/>
      <c r="J33" s="81">
        <v>976.95720820920383</v>
      </c>
      <c r="K33" s="81">
        <v>2.662333026215526</v>
      </c>
      <c r="L33" s="81">
        <v>3.107230844026311</v>
      </c>
      <c r="M33" s="81">
        <v>65.524099234423133</v>
      </c>
      <c r="N33" s="81">
        <v>70.899254878715013</v>
      </c>
      <c r="O33" s="81">
        <v>45.388509252343326</v>
      </c>
      <c r="P33" s="81">
        <v>38.127938084680231</v>
      </c>
      <c r="Q33" s="81">
        <v>2.2758458209230228</v>
      </c>
      <c r="R33" s="81">
        <v>12.268231386582187</v>
      </c>
      <c r="S33" s="81">
        <v>3.5078586879417832</v>
      </c>
      <c r="T33" s="82"/>
      <c r="U33" s="81">
        <v>21086711</v>
      </c>
      <c r="V33" s="81">
        <v>1046</v>
      </c>
      <c r="W33" s="81">
        <v>97</v>
      </c>
      <c r="X33" s="81">
        <v>11901</v>
      </c>
      <c r="Y33" s="81">
        <v>15759</v>
      </c>
      <c r="Z33" s="81">
        <v>22945</v>
      </c>
      <c r="AA33" s="81">
        <v>7674</v>
      </c>
      <c r="AB33" s="81">
        <v>39038</v>
      </c>
      <c r="AC33" s="81">
        <v>2260712</v>
      </c>
      <c r="AD33" s="81">
        <v>3.5078586879417832</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251.34599999999998</v>
      </c>
      <c r="BJ33" s="81">
        <v>0</v>
      </c>
      <c r="BK33" s="81">
        <v>0</v>
      </c>
      <c r="BL33" s="81">
        <v>0</v>
      </c>
      <c r="BM33" s="82"/>
      <c r="BN33" s="81">
        <v>0</v>
      </c>
      <c r="BO33" s="81">
        <v>0</v>
      </c>
      <c r="BP33" s="81">
        <v>13</v>
      </c>
      <c r="BQ33" s="81">
        <v>0</v>
      </c>
      <c r="BR33" s="81">
        <v>0</v>
      </c>
      <c r="BS33" s="81">
        <v>0</v>
      </c>
      <c r="BT33"/>
      <c r="BU33" s="80"/>
      <c r="BV33" s="80"/>
      <c r="BW33" s="80"/>
      <c r="BX33" s="80"/>
      <c r="BY33" s="80"/>
      <c r="BZ33" s="80"/>
      <c r="CA33" s="80"/>
      <c r="CB33" s="80"/>
      <c r="CC33" s="80"/>
    </row>
    <row r="34" spans="1:81">
      <c r="A34" s="80" t="s">
        <v>1725</v>
      </c>
      <c r="B34" s="80">
        <v>75</v>
      </c>
      <c r="C34" s="80">
        <v>7</v>
      </c>
      <c r="D34" s="80">
        <v>5</v>
      </c>
      <c r="E34" s="80">
        <v>2010</v>
      </c>
      <c r="F34" s="80" t="s">
        <v>86</v>
      </c>
      <c r="G34" s="80" t="s">
        <v>1718</v>
      </c>
      <c r="H34" s="80" t="s">
        <v>1719</v>
      </c>
      <c r="I34" s="177"/>
      <c r="J34" s="81">
        <v>1024.4489491277486</v>
      </c>
      <c r="K34" s="81">
        <v>2.9083417721708358</v>
      </c>
      <c r="L34" s="81">
        <v>2.9438191593744376</v>
      </c>
      <c r="M34" s="81">
        <v>74.06410496666129</v>
      </c>
      <c r="N34" s="81">
        <v>76.306501836606159</v>
      </c>
      <c r="O34" s="81">
        <v>45.097844713219153</v>
      </c>
      <c r="P34" s="81">
        <v>38.095570573817966</v>
      </c>
      <c r="Q34" s="81">
        <v>2.3442142710567797</v>
      </c>
      <c r="R34" s="81">
        <v>13.065726035951066</v>
      </c>
      <c r="S34" s="81">
        <v>3.586941953389382</v>
      </c>
      <c r="T34" s="82"/>
      <c r="U34" s="81">
        <v>23042650</v>
      </c>
      <c r="V34" s="81">
        <v>1046</v>
      </c>
      <c r="W34" s="81">
        <v>97</v>
      </c>
      <c r="X34" s="81">
        <v>11901</v>
      </c>
      <c r="Y34" s="81">
        <v>15760</v>
      </c>
      <c r="Z34" s="81">
        <v>22904</v>
      </c>
      <c r="AA34" s="81">
        <v>7476</v>
      </c>
      <c r="AB34" s="81">
        <v>38530</v>
      </c>
      <c r="AC34" s="81">
        <v>2281649</v>
      </c>
      <c r="AD34" s="81">
        <v>3.586941953389382</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274.94499999999999</v>
      </c>
      <c r="BJ34" s="81">
        <v>0</v>
      </c>
      <c r="BK34" s="81">
        <v>0</v>
      </c>
      <c r="BL34" s="81">
        <v>0</v>
      </c>
      <c r="BM34" s="82"/>
      <c r="BN34" s="81">
        <v>0</v>
      </c>
      <c r="BO34" s="81">
        <v>0</v>
      </c>
      <c r="BP34" s="81">
        <v>13</v>
      </c>
      <c r="BQ34" s="81">
        <v>0</v>
      </c>
      <c r="BR34" s="81">
        <v>0</v>
      </c>
      <c r="BS34" s="81">
        <v>0</v>
      </c>
      <c r="BT34"/>
      <c r="BU34" s="80">
        <v>269.86700000000002</v>
      </c>
      <c r="BV34" s="80">
        <v>0</v>
      </c>
      <c r="BW34" s="80">
        <v>0</v>
      </c>
      <c r="BX34" s="80">
        <v>0</v>
      </c>
      <c r="BY34" s="80">
        <v>0</v>
      </c>
      <c r="BZ34" s="80">
        <v>0</v>
      </c>
      <c r="CA34" s="80">
        <v>5.0780000000000003</v>
      </c>
      <c r="CB34" s="80">
        <v>0</v>
      </c>
      <c r="CC34" s="80">
        <v>0</v>
      </c>
    </row>
    <row r="35" spans="1:81">
      <c r="A35" s="80" t="s">
        <v>1726</v>
      </c>
      <c r="B35" s="80">
        <v>76</v>
      </c>
      <c r="C35" s="80">
        <v>8</v>
      </c>
      <c r="D35" s="80">
        <v>5</v>
      </c>
      <c r="E35" s="80">
        <v>2011</v>
      </c>
      <c r="F35" s="80" t="s">
        <v>87</v>
      </c>
      <c r="G35" s="80" t="s">
        <v>1718</v>
      </c>
      <c r="H35" s="80" t="s">
        <v>1719</v>
      </c>
      <c r="I35" s="177"/>
      <c r="J35" s="81">
        <v>958.94655238110454</v>
      </c>
      <c r="K35" s="81">
        <v>3.4570196202570864</v>
      </c>
      <c r="L35" s="81">
        <v>3.9496800862200594</v>
      </c>
      <c r="M35" s="81">
        <v>70.424597134899741</v>
      </c>
      <c r="N35" s="81">
        <v>67.04333271093472</v>
      </c>
      <c r="O35" s="81">
        <v>44.163979024532459</v>
      </c>
      <c r="P35" s="81">
        <v>36.608688462762636</v>
      </c>
      <c r="Q35" s="81">
        <v>2.6733025826682457</v>
      </c>
      <c r="R35" s="81">
        <v>13.136573699341261</v>
      </c>
      <c r="S35" s="81">
        <v>2.7418453480807279</v>
      </c>
      <c r="T35" s="82"/>
      <c r="U35" s="81">
        <v>21653640</v>
      </c>
      <c r="V35" s="81">
        <v>1046</v>
      </c>
      <c r="W35" s="81">
        <v>97</v>
      </c>
      <c r="X35" s="81">
        <v>11901</v>
      </c>
      <c r="Y35" s="81">
        <v>15762</v>
      </c>
      <c r="Z35" s="81">
        <v>22917</v>
      </c>
      <c r="AA35" s="81">
        <v>7398</v>
      </c>
      <c r="AB35" s="81">
        <v>38093</v>
      </c>
      <c r="AC35" s="81">
        <v>2290227</v>
      </c>
      <c r="AD35" s="81">
        <v>2.7418453480807279</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283.39499999999998</v>
      </c>
      <c r="BJ35" s="81">
        <v>0</v>
      </c>
      <c r="BK35" s="81">
        <v>0</v>
      </c>
      <c r="BL35" s="81">
        <v>0</v>
      </c>
      <c r="BM35" s="82"/>
      <c r="BN35" s="81">
        <v>0</v>
      </c>
      <c r="BO35" s="81">
        <v>0</v>
      </c>
      <c r="BP35" s="81">
        <v>13</v>
      </c>
      <c r="BQ35" s="81">
        <v>0</v>
      </c>
      <c r="BR35" s="81">
        <v>0</v>
      </c>
      <c r="BS35" s="81">
        <v>0</v>
      </c>
      <c r="BT35"/>
      <c r="BU35" s="80">
        <v>283.39499999999998</v>
      </c>
      <c r="BV35" s="80">
        <v>0</v>
      </c>
      <c r="BW35" s="80">
        <v>0</v>
      </c>
      <c r="BX35" s="80">
        <v>0</v>
      </c>
      <c r="BY35" s="80">
        <v>0</v>
      </c>
      <c r="BZ35" s="80">
        <v>0</v>
      </c>
      <c r="CA35" s="80">
        <v>0</v>
      </c>
      <c r="CB35" s="80">
        <v>0</v>
      </c>
      <c r="CC35" s="80">
        <v>0</v>
      </c>
    </row>
    <row r="36" spans="1:81">
      <c r="A36" s="80" t="s">
        <v>1727</v>
      </c>
      <c r="B36" s="80">
        <v>77</v>
      </c>
      <c r="C36" s="80">
        <v>9</v>
      </c>
      <c r="D36" s="80">
        <v>5</v>
      </c>
      <c r="E36" s="80">
        <v>2012</v>
      </c>
      <c r="F36" s="80" t="s">
        <v>88</v>
      </c>
      <c r="G36" s="80" t="s">
        <v>1718</v>
      </c>
      <c r="H36" s="80" t="s">
        <v>1719</v>
      </c>
      <c r="I36" s="177"/>
      <c r="J36" s="81">
        <v>1253.5122216352506</v>
      </c>
      <c r="K36" s="81">
        <v>3.1268730027000391</v>
      </c>
      <c r="L36" s="81">
        <v>3.9193407904786017</v>
      </c>
      <c r="M36" s="81">
        <v>68.033009310293806</v>
      </c>
      <c r="N36" s="81">
        <v>75.72981535034134</v>
      </c>
      <c r="O36" s="81">
        <v>44.223692197369573</v>
      </c>
      <c r="P36" s="81">
        <v>36.150112111046283</v>
      </c>
      <c r="Q36" s="81">
        <v>2.8986083352237006</v>
      </c>
      <c r="R36" s="81">
        <v>13.868087368609775</v>
      </c>
      <c r="S36" s="81">
        <v>2.8843554631883137</v>
      </c>
      <c r="T36" s="82"/>
      <c r="U36" s="81">
        <v>28112394</v>
      </c>
      <c r="V36" s="81">
        <v>1046</v>
      </c>
      <c r="W36" s="81">
        <v>97</v>
      </c>
      <c r="X36" s="81">
        <v>11901</v>
      </c>
      <c r="Y36" s="81">
        <v>16084</v>
      </c>
      <c r="Z36" s="81">
        <v>23130</v>
      </c>
      <c r="AA36" s="81">
        <v>7264</v>
      </c>
      <c r="AB36" s="81">
        <v>38016</v>
      </c>
      <c r="AC36" s="81">
        <v>2355137</v>
      </c>
      <c r="AD36" s="81">
        <v>2.8843554631883137</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258.22199999999998</v>
      </c>
      <c r="BJ36" s="81">
        <v>0</v>
      </c>
      <c r="BK36" s="81">
        <v>0</v>
      </c>
      <c r="BL36" s="81">
        <v>0</v>
      </c>
      <c r="BM36" s="82"/>
      <c r="BN36" s="81">
        <v>0</v>
      </c>
      <c r="BO36" s="81">
        <v>0</v>
      </c>
      <c r="BP36" s="81">
        <v>13</v>
      </c>
      <c r="BQ36" s="81">
        <v>0</v>
      </c>
      <c r="BR36" s="81">
        <v>0</v>
      </c>
      <c r="BS36" s="81">
        <v>0</v>
      </c>
      <c r="BT36"/>
      <c r="BU36" s="80">
        <v>252.23699999999999</v>
      </c>
      <c r="BV36" s="80">
        <v>0</v>
      </c>
      <c r="BW36" s="80">
        <v>0</v>
      </c>
      <c r="BX36" s="80">
        <v>0</v>
      </c>
      <c r="BY36" s="80">
        <v>0</v>
      </c>
      <c r="BZ36" s="80">
        <v>0</v>
      </c>
      <c r="CA36" s="80">
        <v>5.9850000000000003</v>
      </c>
      <c r="CB36" s="80">
        <v>0</v>
      </c>
      <c r="CC36" s="80">
        <v>0</v>
      </c>
    </row>
    <row r="37" spans="1:81">
      <c r="A37" s="80" t="s">
        <v>1728</v>
      </c>
      <c r="B37" s="80">
        <v>78</v>
      </c>
      <c r="C37" s="80">
        <v>10</v>
      </c>
      <c r="D37" s="80">
        <v>5</v>
      </c>
      <c r="E37" s="80">
        <v>2013</v>
      </c>
      <c r="F37" s="80" t="s">
        <v>89</v>
      </c>
      <c r="G37" s="80" t="s">
        <v>1718</v>
      </c>
      <c r="H37" s="80" t="s">
        <v>1719</v>
      </c>
      <c r="I37" s="177"/>
      <c r="J37" s="81">
        <v>1262.6404842163802</v>
      </c>
      <c r="K37" s="81">
        <v>2.6214378408785355</v>
      </c>
      <c r="L37" s="81">
        <v>3.6400787305307309</v>
      </c>
      <c r="M37" s="81">
        <v>67.237670669299121</v>
      </c>
      <c r="N37" s="81">
        <v>75.58883537005525</v>
      </c>
      <c r="O37" s="81">
        <v>42.465353556680171</v>
      </c>
      <c r="P37" s="81">
        <v>35.876702022675936</v>
      </c>
      <c r="Q37" s="81">
        <v>2.9041844034283311</v>
      </c>
      <c r="R37" s="81">
        <v>14.17739242795593</v>
      </c>
      <c r="S37" s="81">
        <v>2.8073754800302133</v>
      </c>
      <c r="T37" s="82"/>
      <c r="U37" s="81">
        <v>27090085</v>
      </c>
      <c r="V37" s="81">
        <v>1046</v>
      </c>
      <c r="W37" s="81">
        <v>97</v>
      </c>
      <c r="X37" s="81">
        <v>11901</v>
      </c>
      <c r="Y37" s="81">
        <v>15991</v>
      </c>
      <c r="Z37" s="81">
        <v>23202</v>
      </c>
      <c r="AA37" s="81">
        <v>7182</v>
      </c>
      <c r="AB37" s="81">
        <v>37543</v>
      </c>
      <c r="AC37" s="81">
        <v>2350212</v>
      </c>
      <c r="AD37" s="81">
        <v>2.8073754800302133</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281.48500000000001</v>
      </c>
      <c r="BJ37" s="81">
        <v>0</v>
      </c>
      <c r="BK37" s="81">
        <v>0</v>
      </c>
      <c r="BL37" s="81">
        <v>0</v>
      </c>
      <c r="BM37" s="82"/>
      <c r="BN37" s="81">
        <v>0</v>
      </c>
      <c r="BO37" s="81">
        <v>0</v>
      </c>
      <c r="BP37" s="81">
        <v>14</v>
      </c>
      <c r="BQ37" s="81">
        <v>0</v>
      </c>
      <c r="BR37" s="81">
        <v>0</v>
      </c>
      <c r="BS37" s="81">
        <v>0</v>
      </c>
      <c r="BT37"/>
      <c r="BU37" s="80">
        <v>278.44</v>
      </c>
      <c r="BV37" s="80">
        <v>0</v>
      </c>
      <c r="BW37" s="80">
        <v>0</v>
      </c>
      <c r="BX37" s="80">
        <v>0</v>
      </c>
      <c r="BY37" s="80">
        <v>0</v>
      </c>
      <c r="BZ37" s="80">
        <v>0</v>
      </c>
      <c r="CA37" s="80">
        <v>3.0449999999999999</v>
      </c>
      <c r="CB37" s="80">
        <v>0</v>
      </c>
      <c r="CC37" s="80">
        <v>0</v>
      </c>
    </row>
    <row r="38" spans="1:81">
      <c r="A38" s="80" t="s">
        <v>1729</v>
      </c>
      <c r="B38" s="80">
        <v>79</v>
      </c>
      <c r="C38" s="80">
        <v>11</v>
      </c>
      <c r="D38" s="80">
        <v>5</v>
      </c>
      <c r="E38" s="80">
        <v>2014</v>
      </c>
      <c r="F38" s="80" t="s">
        <v>90</v>
      </c>
      <c r="G38" s="80" t="s">
        <v>1718</v>
      </c>
      <c r="H38" s="80" t="s">
        <v>1719</v>
      </c>
      <c r="I38" s="177"/>
      <c r="J38" s="81">
        <v>1115.1798357964124</v>
      </c>
      <c r="K38" s="81">
        <v>2.2603063341330856</v>
      </c>
      <c r="L38" s="81">
        <v>2.6911295442448355</v>
      </c>
      <c r="M38" s="81">
        <v>63.467433230784962</v>
      </c>
      <c r="N38" s="81">
        <v>69.555325868566413</v>
      </c>
      <c r="O38" s="81">
        <v>40.392869936809909</v>
      </c>
      <c r="P38" s="81">
        <v>35.576229329647951</v>
      </c>
      <c r="Q38" s="81">
        <v>2.7498434350759959</v>
      </c>
      <c r="R38" s="81">
        <v>13.899642123831923</v>
      </c>
      <c r="S38" s="81">
        <v>3.2992179766</v>
      </c>
      <c r="T38" s="82"/>
      <c r="U38" s="81">
        <v>25546652</v>
      </c>
      <c r="V38" s="81">
        <v>784</v>
      </c>
      <c r="W38" s="81">
        <v>73</v>
      </c>
      <c r="X38" s="81">
        <v>11085</v>
      </c>
      <c r="Y38" s="81">
        <v>16011</v>
      </c>
      <c r="Z38" s="81">
        <v>23244</v>
      </c>
      <c r="AA38" s="81">
        <v>7085</v>
      </c>
      <c r="AB38" s="81">
        <v>37050</v>
      </c>
      <c r="AC38" s="81">
        <v>2311414</v>
      </c>
      <c r="AD38" s="81">
        <v>3.2992179766</v>
      </c>
      <c r="AE38" s="82"/>
      <c r="AF38" s="81">
        <v>320290700.81420475</v>
      </c>
      <c r="AG38" s="81">
        <v>1717146.6821098602</v>
      </c>
      <c r="AH38" s="81">
        <v>660615.93774311722</v>
      </c>
      <c r="AI38" s="81">
        <v>67142741.540752411</v>
      </c>
      <c r="AJ38" s="81">
        <v>84187023.858753666</v>
      </c>
      <c r="AK38" s="81">
        <v>0</v>
      </c>
      <c r="AL38" s="81">
        <v>0</v>
      </c>
      <c r="AM38" s="81">
        <v>5086411.3538854541</v>
      </c>
      <c r="AN38" s="81">
        <v>0</v>
      </c>
      <c r="AO38" s="81">
        <v>0</v>
      </c>
      <c r="AP38" s="82"/>
      <c r="AQ38" s="81">
        <v>726</v>
      </c>
      <c r="AR38" s="81">
        <v>207</v>
      </c>
      <c r="AS38" s="81">
        <v>0</v>
      </c>
      <c r="AT38" s="81">
        <v>0</v>
      </c>
      <c r="AU38" s="81">
        <v>0</v>
      </c>
      <c r="AV38" s="81">
        <v>0</v>
      </c>
      <c r="AW38" s="81" t="s">
        <v>564</v>
      </c>
      <c r="AX38" s="82"/>
      <c r="AY38" s="81">
        <v>3171.9259999999999</v>
      </c>
      <c r="AZ38" s="81">
        <v>7812.2400000000007</v>
      </c>
      <c r="BA38" s="81">
        <v>0</v>
      </c>
      <c r="BB38" s="81">
        <v>0</v>
      </c>
      <c r="BC38" s="81">
        <v>0</v>
      </c>
      <c r="BD38" s="81">
        <v>0</v>
      </c>
      <c r="BE38" s="81" t="s">
        <v>564</v>
      </c>
      <c r="BF38" s="82"/>
      <c r="BG38" s="81">
        <v>0</v>
      </c>
      <c r="BH38" s="81">
        <v>0</v>
      </c>
      <c r="BI38" s="81">
        <v>254.399</v>
      </c>
      <c r="BJ38" s="81">
        <v>0</v>
      </c>
      <c r="BK38" s="81">
        <v>0</v>
      </c>
      <c r="BL38" s="81">
        <v>0</v>
      </c>
      <c r="BM38" s="82"/>
      <c r="BN38" s="81">
        <v>0</v>
      </c>
      <c r="BO38" s="81">
        <v>0</v>
      </c>
      <c r="BP38" s="81">
        <v>12</v>
      </c>
      <c r="BQ38" s="81">
        <v>0</v>
      </c>
      <c r="BR38" s="81">
        <v>0</v>
      </c>
      <c r="BS38" s="81">
        <v>0</v>
      </c>
      <c r="BT38"/>
      <c r="BU38" s="80">
        <v>254.399</v>
      </c>
      <c r="BV38" s="80">
        <v>0</v>
      </c>
      <c r="BW38" s="80">
        <v>0</v>
      </c>
      <c r="BX38" s="80">
        <v>0</v>
      </c>
      <c r="BY38" s="80">
        <v>0</v>
      </c>
      <c r="BZ38" s="80">
        <v>0</v>
      </c>
      <c r="CA38" s="80">
        <v>0</v>
      </c>
      <c r="CB38" s="80">
        <v>0</v>
      </c>
      <c r="CC38" s="80">
        <v>0</v>
      </c>
    </row>
    <row r="39" spans="1:81">
      <c r="A39" s="80" t="s">
        <v>1730</v>
      </c>
      <c r="B39" s="80">
        <v>80</v>
      </c>
      <c r="C39" s="80">
        <v>12</v>
      </c>
      <c r="D39" s="80">
        <v>5</v>
      </c>
      <c r="E39" s="80">
        <v>2015</v>
      </c>
      <c r="F39" s="80" t="s">
        <v>91</v>
      </c>
      <c r="G39" s="80" t="s">
        <v>1718</v>
      </c>
      <c r="H39" s="80" t="s">
        <v>1719</v>
      </c>
      <c r="I39" s="177"/>
      <c r="J39" s="81">
        <v>1231.5757638297346</v>
      </c>
      <c r="K39" s="81">
        <v>2.0447715661185288</v>
      </c>
      <c r="L39" s="81">
        <v>4.0978708580047014</v>
      </c>
      <c r="M39" s="81">
        <v>57.740334491471415</v>
      </c>
      <c r="N39" s="81">
        <v>73.582948774520361</v>
      </c>
      <c r="O39" s="81">
        <v>40.084861813545821</v>
      </c>
      <c r="P39" s="81">
        <v>35.207222929467569</v>
      </c>
      <c r="Q39" s="81">
        <v>2.6552681759420493</v>
      </c>
      <c r="R39" s="81">
        <v>12.844302999778765</v>
      </c>
      <c r="S39" s="81">
        <v>3.6097881408000005</v>
      </c>
      <c r="T39" s="82"/>
      <c r="U39" s="81">
        <v>27611139</v>
      </c>
      <c r="V39" s="81">
        <v>784</v>
      </c>
      <c r="W39" s="81">
        <v>73</v>
      </c>
      <c r="X39" s="81">
        <v>11085</v>
      </c>
      <c r="Y39" s="81">
        <v>15971</v>
      </c>
      <c r="Z39" s="81">
        <v>23289</v>
      </c>
      <c r="AA39" s="81">
        <v>7006</v>
      </c>
      <c r="AB39" s="81">
        <v>36545</v>
      </c>
      <c r="AC39" s="81">
        <v>2200265</v>
      </c>
      <c r="AD39" s="81">
        <v>3.6097881408000005</v>
      </c>
      <c r="AE39" s="82"/>
      <c r="AF39" s="81">
        <v>349725848.74169469</v>
      </c>
      <c r="AG39" s="81">
        <v>1466020.7725033439</v>
      </c>
      <c r="AH39" s="81">
        <v>823533.0506691538</v>
      </c>
      <c r="AI39" s="81">
        <v>66832551.055289023</v>
      </c>
      <c r="AJ39" s="81">
        <v>88175069.656114623</v>
      </c>
      <c r="AK39" s="81">
        <v>0</v>
      </c>
      <c r="AL39" s="81">
        <v>0</v>
      </c>
      <c r="AM39" s="81">
        <v>5008338.9494907418</v>
      </c>
      <c r="AN39" s="81">
        <v>0</v>
      </c>
      <c r="AO39" s="81">
        <v>0</v>
      </c>
      <c r="AP39" s="82"/>
      <c r="AQ39" s="81">
        <v>771</v>
      </c>
      <c r="AR39" s="81">
        <v>308</v>
      </c>
      <c r="AS39" s="81">
        <v>0</v>
      </c>
      <c r="AT39" s="81">
        <v>0</v>
      </c>
      <c r="AU39" s="81">
        <v>0</v>
      </c>
      <c r="AV39" s="81">
        <v>0</v>
      </c>
      <c r="AW39" s="81" t="s">
        <v>564</v>
      </c>
      <c r="AX39" s="82"/>
      <c r="AY39" s="81">
        <v>3427.0420000000004</v>
      </c>
      <c r="AZ39" s="81">
        <v>11630.039999999999</v>
      </c>
      <c r="BA39" s="81">
        <v>0</v>
      </c>
      <c r="BB39" s="81">
        <v>0</v>
      </c>
      <c r="BC39" s="81">
        <v>0</v>
      </c>
      <c r="BD39" s="81">
        <v>0</v>
      </c>
      <c r="BE39" s="81" t="s">
        <v>564</v>
      </c>
      <c r="BF39" s="82"/>
      <c r="BG39" s="81">
        <v>0</v>
      </c>
      <c r="BH39" s="81">
        <v>0</v>
      </c>
      <c r="BI39" s="81">
        <v>244.798</v>
      </c>
      <c r="BJ39" s="81">
        <v>0</v>
      </c>
      <c r="BK39" s="81">
        <v>0</v>
      </c>
      <c r="BL39" s="81">
        <v>0</v>
      </c>
      <c r="BM39" s="82"/>
      <c r="BN39" s="81">
        <v>0</v>
      </c>
      <c r="BO39" s="81">
        <v>0</v>
      </c>
      <c r="BP39" s="81">
        <v>11</v>
      </c>
      <c r="BQ39" s="81">
        <v>0</v>
      </c>
      <c r="BR39" s="81">
        <v>0</v>
      </c>
      <c r="BS39" s="81">
        <v>0</v>
      </c>
      <c r="BT39"/>
      <c r="BU39" s="80">
        <v>244.798</v>
      </c>
      <c r="BV39" s="80">
        <v>0</v>
      </c>
      <c r="BW39" s="80">
        <v>0</v>
      </c>
      <c r="BX39" s="80">
        <v>0</v>
      </c>
      <c r="BY39" s="80">
        <v>0</v>
      </c>
      <c r="BZ39" s="80">
        <v>0</v>
      </c>
      <c r="CA39" s="80">
        <v>0</v>
      </c>
      <c r="CB39" s="80">
        <v>0</v>
      </c>
      <c r="CC39" s="80">
        <v>0</v>
      </c>
    </row>
    <row r="40" spans="1:81">
      <c r="A40" s="80" t="s">
        <v>1731</v>
      </c>
      <c r="B40" s="80">
        <v>81</v>
      </c>
      <c r="C40" s="80">
        <v>13</v>
      </c>
      <c r="D40" s="80">
        <v>5</v>
      </c>
      <c r="E40" s="80">
        <v>2016</v>
      </c>
      <c r="F40" s="80" t="s">
        <v>92</v>
      </c>
      <c r="G40" s="80" t="s">
        <v>1718</v>
      </c>
      <c r="H40" s="80" t="s">
        <v>1719</v>
      </c>
      <c r="I40" s="177"/>
      <c r="J40" s="81">
        <v>1343.6086835344468</v>
      </c>
      <c r="K40" s="81">
        <v>2.0283955148451676</v>
      </c>
      <c r="L40" s="81">
        <v>3.2020905724763815</v>
      </c>
      <c r="M40" s="81">
        <v>57.686448218966007</v>
      </c>
      <c r="N40" s="81">
        <v>63.382265141708814</v>
      </c>
      <c r="O40" s="81">
        <v>39.456969216146319</v>
      </c>
      <c r="P40" s="81">
        <v>35.230592743874269</v>
      </c>
      <c r="Q40" s="81">
        <v>2.5359016959454421</v>
      </c>
      <c r="R40" s="81">
        <v>12.834274006305186</v>
      </c>
      <c r="S40" s="81">
        <v>3.7292592367200008</v>
      </c>
      <c r="T40" s="82"/>
      <c r="U40" s="81">
        <v>28949692</v>
      </c>
      <c r="V40" s="81">
        <v>784</v>
      </c>
      <c r="W40" s="81">
        <v>73</v>
      </c>
      <c r="X40" s="81">
        <v>11085</v>
      </c>
      <c r="Y40" s="81">
        <v>15882</v>
      </c>
      <c r="Z40" s="81">
        <v>23206</v>
      </c>
      <c r="AA40" s="81">
        <v>7251</v>
      </c>
      <c r="AB40" s="81">
        <v>35903</v>
      </c>
      <c r="AC40" s="81">
        <v>2191967.666356822</v>
      </c>
      <c r="AD40" s="81">
        <v>3.7292592367200008</v>
      </c>
      <c r="AE40" s="82"/>
      <c r="AF40" s="81">
        <v>393692589.04486179</v>
      </c>
      <c r="AG40" s="81">
        <v>1442223.625437753</v>
      </c>
      <c r="AH40" s="81">
        <v>510324.47901840188</v>
      </c>
      <c r="AI40" s="81">
        <v>68902736.205180034</v>
      </c>
      <c r="AJ40" s="81">
        <v>77075292.107103363</v>
      </c>
      <c r="AK40" s="81">
        <v>0</v>
      </c>
      <c r="AL40" s="81">
        <v>0</v>
      </c>
      <c r="AM40" s="81">
        <v>4924178.1760550803</v>
      </c>
      <c r="AN40" s="81">
        <v>0</v>
      </c>
      <c r="AO40" s="81">
        <v>0</v>
      </c>
      <c r="AP40" s="82"/>
      <c r="AQ40" s="81">
        <v>828</v>
      </c>
      <c r="AR40" s="81">
        <v>359</v>
      </c>
      <c r="AS40" s="81">
        <v>0</v>
      </c>
      <c r="AT40" s="81">
        <v>0</v>
      </c>
      <c r="AU40" s="81">
        <v>0</v>
      </c>
      <c r="AV40" s="81">
        <v>0</v>
      </c>
      <c r="AW40" s="81" t="s">
        <v>564</v>
      </c>
      <c r="AX40" s="82"/>
      <c r="AY40" s="81">
        <v>3724.8420000000001</v>
      </c>
      <c r="AZ40" s="81">
        <v>17558.439999999999</v>
      </c>
      <c r="BA40" s="81">
        <v>0</v>
      </c>
      <c r="BB40" s="81">
        <v>0</v>
      </c>
      <c r="BC40" s="81">
        <v>0</v>
      </c>
      <c r="BD40" s="81">
        <v>0</v>
      </c>
      <c r="BE40" s="81" t="s">
        <v>564</v>
      </c>
      <c r="BF40" s="82"/>
      <c r="BG40" s="81">
        <v>0</v>
      </c>
      <c r="BH40" s="81">
        <v>0</v>
      </c>
      <c r="BI40" s="81">
        <v>133.339</v>
      </c>
      <c r="BJ40" s="81">
        <v>0</v>
      </c>
      <c r="BK40" s="81">
        <v>0</v>
      </c>
      <c r="BL40" s="81">
        <v>0</v>
      </c>
      <c r="BM40" s="82"/>
      <c r="BN40" s="81">
        <v>0</v>
      </c>
      <c r="BO40" s="81">
        <v>0</v>
      </c>
      <c r="BP40" s="81">
        <v>10</v>
      </c>
      <c r="BQ40" s="81">
        <v>0</v>
      </c>
      <c r="BR40" s="81">
        <v>0</v>
      </c>
      <c r="BS40" s="81">
        <v>0</v>
      </c>
      <c r="BT40"/>
      <c r="BU40" s="80">
        <v>133.339</v>
      </c>
      <c r="BV40" s="80">
        <v>0</v>
      </c>
      <c r="BW40" s="80">
        <v>0</v>
      </c>
      <c r="BX40" s="80">
        <v>0</v>
      </c>
      <c r="BY40" s="80">
        <v>0</v>
      </c>
      <c r="BZ40" s="80">
        <v>0</v>
      </c>
      <c r="CA40" s="80">
        <v>0</v>
      </c>
      <c r="CB40" s="80">
        <v>0</v>
      </c>
      <c r="CC40" s="80">
        <v>0</v>
      </c>
    </row>
    <row r="41" spans="1:81">
      <c r="A41" s="80" t="s">
        <v>1732</v>
      </c>
      <c r="B41" s="80">
        <v>82</v>
      </c>
      <c r="C41" s="80">
        <v>14</v>
      </c>
      <c r="D41" s="80">
        <v>5</v>
      </c>
      <c r="E41" s="80">
        <v>2017</v>
      </c>
      <c r="F41" s="80" t="s">
        <v>71</v>
      </c>
      <c r="G41" s="80" t="s">
        <v>1718</v>
      </c>
      <c r="H41" s="80" t="s">
        <v>1719</v>
      </c>
      <c r="I41" s="177"/>
      <c r="J41" s="81">
        <v>1262.9069092921122</v>
      </c>
      <c r="K41" s="81">
        <v>2.1099775556802838</v>
      </c>
      <c r="L41" s="81">
        <v>3.0325194180588526</v>
      </c>
      <c r="M41" s="81">
        <v>54.570894892647907</v>
      </c>
      <c r="N41" s="81">
        <v>63.050132822109845</v>
      </c>
      <c r="O41" s="81">
        <v>38.423422045272197</v>
      </c>
      <c r="P41" s="81">
        <v>34.471517772350779</v>
      </c>
      <c r="Q41" s="81">
        <v>2.4105351533383161</v>
      </c>
      <c r="R41" s="81">
        <v>12.162213216070043</v>
      </c>
      <c r="S41" s="81">
        <v>1.9418162292700001</v>
      </c>
      <c r="T41" s="82"/>
      <c r="U41" s="81">
        <v>29911760</v>
      </c>
      <c r="V41" s="81">
        <v>784</v>
      </c>
      <c r="W41" s="81">
        <v>73</v>
      </c>
      <c r="X41" s="81">
        <v>11085</v>
      </c>
      <c r="Y41" s="81">
        <v>15770</v>
      </c>
      <c r="Z41" s="81">
        <v>22973</v>
      </c>
      <c r="AA41" s="81">
        <v>7140</v>
      </c>
      <c r="AB41" s="81">
        <v>35293</v>
      </c>
      <c r="AC41" s="81">
        <v>2118402</v>
      </c>
      <c r="AD41" s="81">
        <v>1.9418162292700001</v>
      </c>
      <c r="AE41" s="82"/>
      <c r="AF41" s="81">
        <v>394713075.2889986</v>
      </c>
      <c r="AG41" s="81">
        <v>1479841.7405970439</v>
      </c>
      <c r="AH41" s="81">
        <v>644188.6844187316</v>
      </c>
      <c r="AI41" s="81">
        <v>67794783.32752049</v>
      </c>
      <c r="AJ41" s="81">
        <v>78769967.214763477</v>
      </c>
      <c r="AK41" s="81">
        <v>0</v>
      </c>
      <c r="AL41" s="81">
        <v>0</v>
      </c>
      <c r="AM41" s="81">
        <v>4848089.3726174189</v>
      </c>
      <c r="AN41" s="81">
        <v>0</v>
      </c>
      <c r="AO41" s="81">
        <v>0</v>
      </c>
      <c r="AP41" s="82"/>
      <c r="AQ41" s="81">
        <v>850</v>
      </c>
      <c r="AR41" s="81">
        <v>387</v>
      </c>
      <c r="AS41" s="81">
        <v>0</v>
      </c>
      <c r="AT41" s="81">
        <v>0</v>
      </c>
      <c r="AU41" s="81">
        <v>0</v>
      </c>
      <c r="AV41" s="81">
        <v>0</v>
      </c>
      <c r="AW41" s="81" t="s">
        <v>564</v>
      </c>
      <c r="AX41" s="82"/>
      <c r="AY41" s="81">
        <v>3850.7020000000002</v>
      </c>
      <c r="AZ41" s="81">
        <v>21270.939999999991</v>
      </c>
      <c r="BA41" s="81">
        <v>0</v>
      </c>
      <c r="BB41" s="81">
        <v>0</v>
      </c>
      <c r="BC41" s="81">
        <v>0</v>
      </c>
      <c r="BD41" s="81">
        <v>0</v>
      </c>
      <c r="BE41" s="81" t="s">
        <v>564</v>
      </c>
      <c r="BF41" s="82"/>
      <c r="BG41" s="81">
        <v>0</v>
      </c>
      <c r="BH41" s="81">
        <v>0</v>
      </c>
      <c r="BI41" s="81">
        <v>251.14500000000001</v>
      </c>
      <c r="BJ41" s="81">
        <v>0</v>
      </c>
      <c r="BK41" s="81">
        <v>0</v>
      </c>
      <c r="BL41" s="81">
        <v>0</v>
      </c>
      <c r="BM41" s="82"/>
      <c r="BN41" s="81">
        <v>0</v>
      </c>
      <c r="BO41" s="81">
        <v>0</v>
      </c>
      <c r="BP41" s="81">
        <v>11</v>
      </c>
      <c r="BQ41" s="81">
        <v>0</v>
      </c>
      <c r="BR41" s="81">
        <v>0</v>
      </c>
      <c r="BS41" s="81">
        <v>0</v>
      </c>
      <c r="BT41"/>
      <c r="BU41" s="80">
        <v>251.14500000000001</v>
      </c>
      <c r="BV41" s="80">
        <v>0</v>
      </c>
      <c r="BW41" s="80">
        <v>0</v>
      </c>
      <c r="BX41" s="80">
        <v>0</v>
      </c>
      <c r="BY41" s="80">
        <v>0</v>
      </c>
      <c r="BZ41" s="80">
        <v>0</v>
      </c>
      <c r="CA41" s="80">
        <v>0</v>
      </c>
      <c r="CB41" s="80">
        <v>0</v>
      </c>
      <c r="CC41" s="80">
        <v>0</v>
      </c>
    </row>
    <row r="42" spans="1:81">
      <c r="A42" s="80" t="s">
        <v>1733</v>
      </c>
      <c r="B42" s="80">
        <v>83</v>
      </c>
      <c r="C42" s="80">
        <v>15</v>
      </c>
      <c r="D42" s="80">
        <v>5</v>
      </c>
      <c r="E42" s="80">
        <v>2018</v>
      </c>
      <c r="F42" s="80" t="s">
        <v>93</v>
      </c>
      <c r="G42" s="80" t="s">
        <v>1718</v>
      </c>
      <c r="H42" s="80" t="s">
        <v>1719</v>
      </c>
      <c r="I42" s="177"/>
      <c r="J42" s="81">
        <v>1177.3139982756411</v>
      </c>
      <c r="K42" s="81">
        <v>1.9579051155761169</v>
      </c>
      <c r="L42" s="81">
        <v>2.7626834646508245</v>
      </c>
      <c r="M42" s="81">
        <v>50.743052092646337</v>
      </c>
      <c r="N42" s="81">
        <v>50.720355568822669</v>
      </c>
      <c r="O42" s="81">
        <v>37.583368911127174</v>
      </c>
      <c r="P42" s="81">
        <v>33.774668599930514</v>
      </c>
      <c r="Q42" s="81">
        <v>2.2044046354565707</v>
      </c>
      <c r="R42" s="81">
        <v>13.637767604858006</v>
      </c>
      <c r="S42" s="81">
        <v>2.1634184942399992</v>
      </c>
      <c r="T42" s="82"/>
      <c r="U42" s="81">
        <v>32039311</v>
      </c>
      <c r="V42" s="81">
        <v>784</v>
      </c>
      <c r="W42" s="81">
        <v>73</v>
      </c>
      <c r="X42" s="81">
        <v>11085</v>
      </c>
      <c r="Y42" s="81">
        <v>15828</v>
      </c>
      <c r="Z42" s="81">
        <v>22901</v>
      </c>
      <c r="AA42" s="81">
        <v>7066</v>
      </c>
      <c r="AB42" s="81">
        <v>34781</v>
      </c>
      <c r="AC42" s="81">
        <v>2366103</v>
      </c>
      <c r="AD42" s="81">
        <v>2.1634184942399992</v>
      </c>
      <c r="AE42" s="82"/>
      <c r="AF42" s="81">
        <v>391047699.04459453</v>
      </c>
      <c r="AG42" s="81">
        <v>1367344.6965274401</v>
      </c>
      <c r="AH42" s="81">
        <v>603567.07550232916</v>
      </c>
      <c r="AI42" s="81">
        <v>65467838.963724807</v>
      </c>
      <c r="AJ42" s="81">
        <v>67320522.32682316</v>
      </c>
      <c r="AK42" s="81">
        <v>0</v>
      </c>
      <c r="AL42" s="81">
        <v>0</v>
      </c>
      <c r="AM42" s="81">
        <v>4787643.2816618597</v>
      </c>
      <c r="AN42" s="81">
        <v>0</v>
      </c>
      <c r="AO42" s="81">
        <v>0</v>
      </c>
      <c r="AP42" s="82"/>
      <c r="AQ42" s="81">
        <v>891</v>
      </c>
      <c r="AR42" s="81">
        <v>432</v>
      </c>
      <c r="AS42" s="81">
        <v>0</v>
      </c>
      <c r="AT42" s="81">
        <v>1</v>
      </c>
      <c r="AU42" s="81">
        <v>0</v>
      </c>
      <c r="AV42" s="81">
        <v>0</v>
      </c>
      <c r="AW42" s="81" t="s">
        <v>564</v>
      </c>
      <c r="AX42" s="82"/>
      <c r="AY42" s="81">
        <v>4064.592000000001</v>
      </c>
      <c r="AZ42" s="81">
        <v>24723.64</v>
      </c>
      <c r="BA42" s="81">
        <v>0</v>
      </c>
      <c r="BB42" s="81">
        <v>18</v>
      </c>
      <c r="BC42" s="81">
        <v>0</v>
      </c>
      <c r="BD42" s="81">
        <v>0</v>
      </c>
      <c r="BE42" s="81" t="s">
        <v>564</v>
      </c>
      <c r="BF42" s="82"/>
      <c r="BG42" s="81">
        <v>0</v>
      </c>
      <c r="BH42" s="81">
        <v>0</v>
      </c>
      <c r="BI42" s="81">
        <v>244.32900000000001</v>
      </c>
      <c r="BJ42" s="81">
        <v>0</v>
      </c>
      <c r="BK42" s="81">
        <v>0</v>
      </c>
      <c r="BL42" s="81">
        <v>0</v>
      </c>
      <c r="BM42" s="82"/>
      <c r="BN42" s="81">
        <v>0</v>
      </c>
      <c r="BO42" s="81">
        <v>0</v>
      </c>
      <c r="BP42" s="81">
        <v>11</v>
      </c>
      <c r="BQ42" s="81">
        <v>0</v>
      </c>
      <c r="BR42" s="81">
        <v>0</v>
      </c>
      <c r="BS42" s="81">
        <v>0</v>
      </c>
      <c r="BT42"/>
      <c r="BU42" s="80">
        <v>244.32900000000001</v>
      </c>
      <c r="BV42" s="80">
        <v>0</v>
      </c>
      <c r="BW42" s="80">
        <v>0</v>
      </c>
      <c r="BX42" s="80">
        <v>0</v>
      </c>
      <c r="BY42" s="80">
        <v>0</v>
      </c>
      <c r="BZ42" s="80">
        <v>0</v>
      </c>
      <c r="CA42" s="80">
        <v>0</v>
      </c>
      <c r="CB42" s="80">
        <v>0</v>
      </c>
      <c r="CC42" s="80">
        <v>0</v>
      </c>
    </row>
    <row r="43" spans="1:81">
      <c r="A43" s="80" t="s">
        <v>1734</v>
      </c>
      <c r="B43" s="80">
        <v>84</v>
      </c>
      <c r="C43" s="80">
        <v>16</v>
      </c>
      <c r="D43" s="80">
        <v>5</v>
      </c>
      <c r="E43" s="80">
        <v>2019</v>
      </c>
      <c r="F43" s="80" t="s">
        <v>73</v>
      </c>
      <c r="G43" s="80" t="s">
        <v>1718</v>
      </c>
      <c r="H43" s="80" t="s">
        <v>1719</v>
      </c>
      <c r="I43" s="177"/>
      <c r="J43" s="81">
        <v>1206.4252800188115</v>
      </c>
      <c r="K43" s="81">
        <v>1.7441344878129801</v>
      </c>
      <c r="L43" s="81">
        <v>2.7557046814977513</v>
      </c>
      <c r="M43" s="81">
        <v>46.082816370779142</v>
      </c>
      <c r="N43" s="81">
        <v>44.243558971326301</v>
      </c>
      <c r="O43" s="81">
        <v>36.157384053404243</v>
      </c>
      <c r="P43" s="81">
        <v>31.963325724492432</v>
      </c>
      <c r="Q43" s="81">
        <v>2.1144516866359258</v>
      </c>
      <c r="R43" s="81">
        <v>11.669196432961726</v>
      </c>
      <c r="S43" s="81">
        <v>4.1265105276000007</v>
      </c>
      <c r="T43" s="82"/>
      <c r="U43" s="81">
        <v>32060992</v>
      </c>
      <c r="V43" s="81">
        <v>784</v>
      </c>
      <c r="W43" s="81">
        <v>73</v>
      </c>
      <c r="X43" s="81">
        <v>11085</v>
      </c>
      <c r="Y43" s="81">
        <v>15856</v>
      </c>
      <c r="Z43" s="81">
        <v>22637</v>
      </c>
      <c r="AA43" s="81">
        <v>6637</v>
      </c>
      <c r="AB43" s="81">
        <v>34265</v>
      </c>
      <c r="AC43" s="81">
        <v>2057723</v>
      </c>
      <c r="AD43" s="81">
        <v>4.1265105276000007</v>
      </c>
      <c r="AE43" s="82"/>
      <c r="AF43" s="81">
        <v>413141939.45676768</v>
      </c>
      <c r="AG43" s="81">
        <v>1348325.110069908</v>
      </c>
      <c r="AH43" s="81">
        <v>648684.31577991648</v>
      </c>
      <c r="AI43" s="81">
        <v>64787027.988957614</v>
      </c>
      <c r="AJ43" s="81">
        <v>62180823.946567789</v>
      </c>
      <c r="AK43" s="81">
        <v>0</v>
      </c>
      <c r="AL43" s="81">
        <v>0</v>
      </c>
      <c r="AM43" s="81">
        <v>4666635.0532181039</v>
      </c>
      <c r="AN43" s="81">
        <v>0</v>
      </c>
      <c r="AO43" s="81">
        <v>0</v>
      </c>
      <c r="AP43" s="82"/>
      <c r="AQ43" s="81">
        <v>928</v>
      </c>
      <c r="AR43" s="81">
        <v>493</v>
      </c>
      <c r="AS43" s="81">
        <v>0</v>
      </c>
      <c r="AT43" s="81">
        <v>1</v>
      </c>
      <c r="AU43" s="81">
        <v>0</v>
      </c>
      <c r="AV43" s="81">
        <v>0</v>
      </c>
      <c r="AW43" s="81" t="s">
        <v>564</v>
      </c>
      <c r="AX43" s="82"/>
      <c r="AY43" s="81">
        <v>4268.1580000000013</v>
      </c>
      <c r="AZ43" s="81">
        <v>28149.439999999999</v>
      </c>
      <c r="BA43" s="81">
        <v>0</v>
      </c>
      <c r="BB43" s="81">
        <v>18</v>
      </c>
      <c r="BC43" s="81">
        <v>0</v>
      </c>
      <c r="BD43" s="81">
        <v>0</v>
      </c>
      <c r="BE43" s="81" t="s">
        <v>564</v>
      </c>
      <c r="BF43" s="82"/>
      <c r="BG43" s="81">
        <v>0</v>
      </c>
      <c r="BH43" s="81">
        <v>0</v>
      </c>
      <c r="BI43" s="81">
        <v>213.529</v>
      </c>
      <c r="BJ43" s="81">
        <v>0</v>
      </c>
      <c r="BK43" s="81">
        <v>0</v>
      </c>
      <c r="BL43" s="81">
        <v>0</v>
      </c>
      <c r="BM43" s="82"/>
      <c r="BN43" s="81">
        <v>0</v>
      </c>
      <c r="BO43" s="81">
        <v>0</v>
      </c>
      <c r="BP43" s="81">
        <v>11</v>
      </c>
      <c r="BQ43" s="81">
        <v>0</v>
      </c>
      <c r="BR43" s="81">
        <v>0</v>
      </c>
      <c r="BS43" s="81">
        <v>0</v>
      </c>
      <c r="BT43"/>
      <c r="BU43" s="80">
        <v>213.529</v>
      </c>
      <c r="BV43" s="80">
        <v>0</v>
      </c>
      <c r="BW43" s="80">
        <v>0</v>
      </c>
      <c r="BX43" s="80">
        <v>0</v>
      </c>
      <c r="BY43" s="80">
        <v>0</v>
      </c>
      <c r="BZ43" s="80">
        <v>0</v>
      </c>
      <c r="CA43" s="80">
        <v>0</v>
      </c>
      <c r="CB43" s="80">
        <v>0</v>
      </c>
      <c r="CC43" s="80">
        <v>0</v>
      </c>
    </row>
    <row r="44" spans="1:81">
      <c r="A44" s="80" t="s">
        <v>1735</v>
      </c>
      <c r="B44" s="80">
        <v>85</v>
      </c>
      <c r="C44" s="80">
        <v>17</v>
      </c>
      <c r="D44" s="80">
        <v>5</v>
      </c>
      <c r="E44" s="80">
        <v>2020</v>
      </c>
      <c r="F44" s="80" t="s">
        <v>218</v>
      </c>
      <c r="G44" s="80" t="s">
        <v>1718</v>
      </c>
      <c r="H44" s="80" t="s">
        <v>1719</v>
      </c>
      <c r="I44" s="177"/>
      <c r="J44" s="81">
        <v>871.08409322204295</v>
      </c>
      <c r="K44" s="81">
        <v>1.6417005979449695</v>
      </c>
      <c r="L44" s="81">
        <v>3.6084115833555508</v>
      </c>
      <c r="M44" s="81">
        <v>39.696669082081932</v>
      </c>
      <c r="N44" s="81">
        <v>48.653323517524086</v>
      </c>
      <c r="O44" s="81">
        <v>31.400497413170179</v>
      </c>
      <c r="P44" s="81">
        <v>30.988208916557632</v>
      </c>
      <c r="Q44" s="81">
        <v>1.9768582358670437</v>
      </c>
      <c r="R44" s="81">
        <v>11.520029688220301</v>
      </c>
      <c r="S44" s="81">
        <v>3.9327859055999999</v>
      </c>
      <c r="T44" s="82"/>
      <c r="U44" s="81">
        <v>24207177</v>
      </c>
      <c r="V44" s="81">
        <v>712</v>
      </c>
      <c r="W44" s="81">
        <v>113</v>
      </c>
      <c r="X44" s="81">
        <v>10674</v>
      </c>
      <c r="Y44" s="81">
        <v>15705</v>
      </c>
      <c r="Z44" s="81">
        <v>22438</v>
      </c>
      <c r="AA44" s="81">
        <v>6991</v>
      </c>
      <c r="AB44" s="81">
        <v>33527</v>
      </c>
      <c r="AC44" s="81">
        <v>2042017.0000000002</v>
      </c>
      <c r="AD44" s="81">
        <v>3.9327859055999999</v>
      </c>
      <c r="AE44" s="82"/>
      <c r="AF44" s="81">
        <v>320060345.19615781</v>
      </c>
      <c r="AG44" s="81">
        <v>1205745.7606228048</v>
      </c>
      <c r="AH44" s="81">
        <v>920183.07167373644</v>
      </c>
      <c r="AI44" s="81">
        <v>57529891.40480721</v>
      </c>
      <c r="AJ44" s="81">
        <v>72684147.0090231</v>
      </c>
      <c r="AK44" s="81"/>
      <c r="AL44" s="81"/>
      <c r="AM44" s="81">
        <v>4375645.9927390981</v>
      </c>
      <c r="AN44" s="81"/>
      <c r="AO44" s="81"/>
      <c r="AP44" s="82"/>
      <c r="AQ44" s="81">
        <v>961</v>
      </c>
      <c r="AR44" s="81">
        <v>533</v>
      </c>
      <c r="AS44" s="81">
        <v>0</v>
      </c>
      <c r="AT44" s="81">
        <v>1</v>
      </c>
      <c r="AU44" s="81">
        <v>0</v>
      </c>
      <c r="AV44" s="81">
        <v>0</v>
      </c>
      <c r="AW44" s="81">
        <v>0</v>
      </c>
      <c r="AX44" s="82"/>
      <c r="AY44" s="81">
        <v>4463.9490000000023</v>
      </c>
      <c r="AZ44" s="81">
        <v>31607.94</v>
      </c>
      <c r="BA44" s="81">
        <v>0</v>
      </c>
      <c r="BB44" s="81">
        <v>18</v>
      </c>
      <c r="BC44" s="81">
        <v>0</v>
      </c>
      <c r="BD44" s="81">
        <v>0</v>
      </c>
      <c r="BE44" s="81">
        <v>0</v>
      </c>
      <c r="BF44" s="82"/>
      <c r="BG44" s="81">
        <v>0</v>
      </c>
      <c r="BH44" s="81">
        <v>0</v>
      </c>
      <c r="BI44" s="81">
        <v>187.26499999999999</v>
      </c>
      <c r="BJ44" s="81">
        <v>0</v>
      </c>
      <c r="BK44" s="81">
        <v>0</v>
      </c>
      <c r="BL44" s="81">
        <v>0</v>
      </c>
      <c r="BM44" s="82"/>
      <c r="BN44" s="81">
        <v>0</v>
      </c>
      <c r="BO44" s="81">
        <v>0</v>
      </c>
      <c r="BP44" s="81">
        <v>12</v>
      </c>
      <c r="BQ44" s="81">
        <v>0</v>
      </c>
      <c r="BR44" s="81">
        <v>0</v>
      </c>
      <c r="BS44" s="81">
        <v>0</v>
      </c>
      <c r="BT44"/>
      <c r="BU44" s="80">
        <v>187.26499999999999</v>
      </c>
      <c r="BV44" s="80">
        <v>0</v>
      </c>
      <c r="BW44" s="80">
        <v>0</v>
      </c>
      <c r="BX44" s="80">
        <v>0</v>
      </c>
      <c r="BY44" s="80">
        <v>0</v>
      </c>
      <c r="BZ44" s="80">
        <v>0</v>
      </c>
      <c r="CA44" s="80">
        <v>0</v>
      </c>
      <c r="CB44" s="80">
        <v>0</v>
      </c>
      <c r="CC44" s="80">
        <v>0</v>
      </c>
    </row>
    <row r="45" spans="1:81">
      <c r="A45" s="80" t="s">
        <v>1736</v>
      </c>
      <c r="B45" s="80">
        <v>85</v>
      </c>
      <c r="C45" s="80">
        <v>18</v>
      </c>
      <c r="D45" s="80">
        <v>5</v>
      </c>
      <c r="E45" s="80">
        <v>2021</v>
      </c>
      <c r="F45" s="80" t="s">
        <v>75</v>
      </c>
      <c r="G45" s="174" t="s">
        <v>1718</v>
      </c>
      <c r="H45" s="80" t="s">
        <v>1719</v>
      </c>
      <c r="I45" s="177"/>
      <c r="J45" s="81">
        <v>903.21858174505451</v>
      </c>
      <c r="K45" s="81">
        <v>1.8105159346749604</v>
      </c>
      <c r="L45" s="81">
        <v>3.205773527055773</v>
      </c>
      <c r="M45" s="81">
        <v>44.793017734288021</v>
      </c>
      <c r="N45" s="81">
        <v>45.910595425177611</v>
      </c>
      <c r="O45" s="81">
        <v>30.092946917275967</v>
      </c>
      <c r="P45" s="81">
        <v>31.89431334496458</v>
      </c>
      <c r="Q45" s="81">
        <v>1.9492652695778681</v>
      </c>
      <c r="R45" s="81">
        <v>11.701066463874135</v>
      </c>
      <c r="S45" s="81">
        <v>3.6364933686400009</v>
      </c>
      <c r="T45" s="82"/>
      <c r="U45" s="81">
        <v>27505148</v>
      </c>
      <c r="V45" s="81">
        <v>712</v>
      </c>
      <c r="W45" s="81">
        <v>113</v>
      </c>
      <c r="X45" s="81">
        <v>10674</v>
      </c>
      <c r="Y45" s="81">
        <v>15430</v>
      </c>
      <c r="Z45" s="81">
        <v>22142</v>
      </c>
      <c r="AA45" s="81">
        <v>7017</v>
      </c>
      <c r="AB45" s="81">
        <v>32667</v>
      </c>
      <c r="AC45" s="81">
        <v>2010356.9999999998</v>
      </c>
      <c r="AD45" s="81">
        <v>3.6364933686400009</v>
      </c>
      <c r="AE45" s="82"/>
      <c r="AF45" s="81">
        <v>320018883.76651275</v>
      </c>
      <c r="AG45" s="81">
        <v>1289085.4043722122</v>
      </c>
      <c r="AH45" s="81">
        <v>808873.33600123983</v>
      </c>
      <c r="AI45" s="81">
        <v>65897748.595410205</v>
      </c>
      <c r="AJ45" s="81">
        <v>67527169.646017358</v>
      </c>
      <c r="AK45" s="81">
        <v>0</v>
      </c>
      <c r="AL45" s="81">
        <v>0</v>
      </c>
      <c r="AM45" s="81">
        <v>4287997.4230174981</v>
      </c>
      <c r="AN45" s="81">
        <v>0</v>
      </c>
      <c r="AO45" s="81">
        <v>0</v>
      </c>
      <c r="AP45" s="82"/>
      <c r="AQ45" s="81">
        <v>991</v>
      </c>
      <c r="AR45" s="81">
        <v>555</v>
      </c>
      <c r="AS45" s="81">
        <v>0</v>
      </c>
      <c r="AT45" s="81">
        <v>2</v>
      </c>
      <c r="AU45" s="81">
        <v>0</v>
      </c>
      <c r="AV45" s="81">
        <v>0</v>
      </c>
      <c r="AW45" s="81"/>
      <c r="AX45" s="82"/>
      <c r="AY45" s="81">
        <v>4639.8400000000038</v>
      </c>
      <c r="AZ45" s="81">
        <v>63010.040000000023</v>
      </c>
      <c r="BA45" s="81">
        <v>0</v>
      </c>
      <c r="BB45" s="81">
        <v>24</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1737</v>
      </c>
      <c r="B46" s="80">
        <v>85</v>
      </c>
      <c r="C46" s="80">
        <v>19</v>
      </c>
      <c r="D46" s="80">
        <v>5</v>
      </c>
      <c r="E46" s="80">
        <v>2022</v>
      </c>
      <c r="F46" s="80" t="s">
        <v>568</v>
      </c>
      <c r="G46" s="174" t="s">
        <v>1718</v>
      </c>
      <c r="H46" s="80" t="s">
        <v>1719</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1034</v>
      </c>
      <c r="AR46" s="81">
        <v>566</v>
      </c>
      <c r="AS46" s="81">
        <v>0</v>
      </c>
      <c r="AT46" s="81">
        <v>2</v>
      </c>
      <c r="AU46" s="81">
        <v>0</v>
      </c>
      <c r="AV46" s="81">
        <v>1</v>
      </c>
      <c r="AW46" s="81"/>
      <c r="AX46" s="82"/>
      <c r="AY46" s="81">
        <v>4939.5200000000041</v>
      </c>
      <c r="AZ46" s="81">
        <v>63478.640000000014</v>
      </c>
      <c r="BA46" s="81">
        <v>0</v>
      </c>
      <c r="BB46" s="81">
        <v>24</v>
      </c>
      <c r="BC46" s="81">
        <v>0</v>
      </c>
      <c r="BD46" s="81">
        <v>25</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1738</v>
      </c>
      <c r="B47" s="80">
        <v>273</v>
      </c>
      <c r="C47" s="80">
        <v>1</v>
      </c>
      <c r="D47" s="80">
        <v>17</v>
      </c>
      <c r="E47" s="80">
        <v>1990</v>
      </c>
      <c r="F47" s="80" t="s">
        <v>562</v>
      </c>
      <c r="G47" s="80" t="s">
        <v>1739</v>
      </c>
      <c r="H47" s="80" t="s">
        <v>1740</v>
      </c>
      <c r="I47" s="177"/>
      <c r="J47" s="81">
        <v>120.98619837075425</v>
      </c>
      <c r="K47" s="81">
        <v>5.8404808609396577</v>
      </c>
      <c r="L47" s="81">
        <v>14.809996498878487</v>
      </c>
      <c r="M47" s="81">
        <v>23.765751077158779</v>
      </c>
      <c r="N47" s="81">
        <v>30.049018139453839</v>
      </c>
      <c r="O47" s="81">
        <v>29.17738586720052</v>
      </c>
      <c r="P47" s="81">
        <v>38.111932489609636</v>
      </c>
      <c r="Q47" s="81">
        <v>2.5885956245921649</v>
      </c>
      <c r="R47" s="81">
        <v>0</v>
      </c>
      <c r="S47" s="81">
        <v>2.8058593953102391</v>
      </c>
      <c r="T47" s="82"/>
      <c r="U47" s="81">
        <v>8457101</v>
      </c>
      <c r="V47" s="81">
        <v>1934</v>
      </c>
      <c r="W47" s="81">
        <v>130</v>
      </c>
      <c r="X47" s="81">
        <v>9757</v>
      </c>
      <c r="Y47" s="81">
        <v>11569</v>
      </c>
      <c r="Z47" s="81">
        <v>12001</v>
      </c>
      <c r="AA47" s="81">
        <v>9254</v>
      </c>
      <c r="AB47" s="81">
        <v>42030</v>
      </c>
      <c r="AC47" s="81">
        <v>0</v>
      </c>
      <c r="AD47" s="81">
        <v>2.8058593953102391</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1741</v>
      </c>
      <c r="B48" s="80">
        <v>274</v>
      </c>
      <c r="C48" s="80">
        <v>2</v>
      </c>
      <c r="D48" s="80">
        <v>17</v>
      </c>
      <c r="E48" s="80">
        <v>2005</v>
      </c>
      <c r="F48" s="80" t="s">
        <v>565</v>
      </c>
      <c r="G48" s="80" t="s">
        <v>1739</v>
      </c>
      <c r="H48" s="80" t="s">
        <v>1740</v>
      </c>
      <c r="I48" s="177"/>
      <c r="J48" s="81">
        <v>208.59969546921985</v>
      </c>
      <c r="K48" s="81">
        <v>3.9499289797146568</v>
      </c>
      <c r="L48" s="81">
        <v>19.940808891254196</v>
      </c>
      <c r="M48" s="81">
        <v>45.638732313901961</v>
      </c>
      <c r="N48" s="81">
        <v>54.605875743095964</v>
      </c>
      <c r="O48" s="81">
        <v>43.564031094393528</v>
      </c>
      <c r="P48" s="81">
        <v>35.421905750593048</v>
      </c>
      <c r="Q48" s="81">
        <v>2.3380339528311458</v>
      </c>
      <c r="R48" s="81">
        <v>0</v>
      </c>
      <c r="S48" s="81">
        <v>3.7285843754985017</v>
      </c>
      <c r="T48" s="82"/>
      <c r="U48" s="81">
        <v>12088193</v>
      </c>
      <c r="V48" s="81">
        <v>1486</v>
      </c>
      <c r="W48" s="81">
        <v>168</v>
      </c>
      <c r="X48" s="81">
        <v>8130</v>
      </c>
      <c r="Y48" s="81">
        <v>13735</v>
      </c>
      <c r="Z48" s="81">
        <v>20735</v>
      </c>
      <c r="AA48" s="81">
        <v>7044</v>
      </c>
      <c r="AB48" s="81">
        <v>39685</v>
      </c>
      <c r="AC48" s="81">
        <v>0</v>
      </c>
      <c r="AD48" s="81">
        <v>3.7285843754985017</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1742</v>
      </c>
      <c r="B49" s="80">
        <v>275</v>
      </c>
      <c r="C49" s="80">
        <v>3</v>
      </c>
      <c r="D49" s="80">
        <v>17</v>
      </c>
      <c r="E49" s="80">
        <v>2006</v>
      </c>
      <c r="F49" s="80" t="s">
        <v>566</v>
      </c>
      <c r="G49" s="80" t="s">
        <v>1739</v>
      </c>
      <c r="H49" s="80" t="s">
        <v>1740</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1743</v>
      </c>
      <c r="B50" s="80">
        <v>276</v>
      </c>
      <c r="C50" s="80">
        <v>4</v>
      </c>
      <c r="D50" s="80">
        <v>17</v>
      </c>
      <c r="E50" s="80">
        <v>2007</v>
      </c>
      <c r="F50" s="80" t="s">
        <v>567</v>
      </c>
      <c r="G50" s="80" t="s">
        <v>1739</v>
      </c>
      <c r="H50" s="80" t="s">
        <v>1740</v>
      </c>
      <c r="I50" s="177"/>
      <c r="J50" s="81">
        <v>256.29392761284447</v>
      </c>
      <c r="K50" s="81">
        <v>3.3472863305945322</v>
      </c>
      <c r="L50" s="81">
        <v>18.054203424810026</v>
      </c>
      <c r="M50" s="81">
        <v>45.022380845437667</v>
      </c>
      <c r="N50" s="81">
        <v>51.364029978254301</v>
      </c>
      <c r="O50" s="81">
        <v>42.134938196957052</v>
      </c>
      <c r="P50" s="81">
        <v>34.724209590636931</v>
      </c>
      <c r="Q50" s="81">
        <v>2.4165828787766515</v>
      </c>
      <c r="R50" s="81">
        <v>0</v>
      </c>
      <c r="S50" s="81">
        <v>4.3504489220846709</v>
      </c>
      <c r="T50" s="82"/>
      <c r="U50" s="81">
        <v>14231346</v>
      </c>
      <c r="V50" s="81">
        <v>1364</v>
      </c>
      <c r="W50" s="81">
        <v>171</v>
      </c>
      <c r="X50" s="81">
        <v>9719</v>
      </c>
      <c r="Y50" s="81">
        <v>13869</v>
      </c>
      <c r="Z50" s="81">
        <v>20848</v>
      </c>
      <c r="AA50" s="81">
        <v>6800</v>
      </c>
      <c r="AB50" s="81">
        <v>38849</v>
      </c>
      <c r="AC50" s="81">
        <v>0</v>
      </c>
      <c r="AD50" s="81">
        <v>4.3504489220846709</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1744</v>
      </c>
      <c r="B51" s="80">
        <v>277</v>
      </c>
      <c r="C51" s="80">
        <v>5</v>
      </c>
      <c r="D51" s="80">
        <v>17</v>
      </c>
      <c r="E51" s="80">
        <v>2008</v>
      </c>
      <c r="F51" s="80" t="s">
        <v>84</v>
      </c>
      <c r="G51" s="80" t="s">
        <v>1739</v>
      </c>
      <c r="H51" s="80" t="s">
        <v>1740</v>
      </c>
      <c r="I51" s="177"/>
      <c r="J51" s="81">
        <v>222.48722115794155</v>
      </c>
      <c r="K51" s="81">
        <v>2.5119301674016472</v>
      </c>
      <c r="L51" s="81">
        <v>15.123362102876092</v>
      </c>
      <c r="M51" s="81">
        <v>46.535375860112623</v>
      </c>
      <c r="N51" s="81">
        <v>46.000338676880794</v>
      </c>
      <c r="O51" s="81">
        <v>40.696458550606017</v>
      </c>
      <c r="P51" s="81">
        <v>33.348257583304509</v>
      </c>
      <c r="Q51" s="81">
        <v>2.3524236184488703</v>
      </c>
      <c r="R51" s="81">
        <v>0</v>
      </c>
      <c r="S51" s="81">
        <v>4.707557717565817</v>
      </c>
      <c r="T51" s="82"/>
      <c r="U51" s="81">
        <v>13152787</v>
      </c>
      <c r="V51" s="81">
        <v>1364</v>
      </c>
      <c r="W51" s="81">
        <v>171</v>
      </c>
      <c r="X51" s="81">
        <v>9719</v>
      </c>
      <c r="Y51" s="81">
        <v>13886</v>
      </c>
      <c r="Z51" s="81">
        <v>20843</v>
      </c>
      <c r="AA51" s="81">
        <v>6538</v>
      </c>
      <c r="AB51" s="81">
        <v>38439</v>
      </c>
      <c r="AC51" s="81">
        <v>0</v>
      </c>
      <c r="AD51" s="81">
        <v>4.707557717565817</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1745</v>
      </c>
      <c r="B52" s="80">
        <v>278</v>
      </c>
      <c r="C52" s="80">
        <v>6</v>
      </c>
      <c r="D52" s="80">
        <v>17</v>
      </c>
      <c r="E52" s="80">
        <v>2009</v>
      </c>
      <c r="F52" s="80" t="s">
        <v>85</v>
      </c>
      <c r="G52" s="80" t="s">
        <v>1739</v>
      </c>
      <c r="H52" s="80" t="s">
        <v>1740</v>
      </c>
      <c r="I52" s="177"/>
      <c r="J52" s="81">
        <v>199.26221064733645</v>
      </c>
      <c r="K52" s="81">
        <v>2.2317578804338067</v>
      </c>
      <c r="L52" s="81">
        <v>14.351714731873807</v>
      </c>
      <c r="M52" s="81">
        <v>45.625471807954987</v>
      </c>
      <c r="N52" s="81">
        <v>54.314396912400476</v>
      </c>
      <c r="O52" s="81">
        <v>41.329358196086694</v>
      </c>
      <c r="P52" s="81">
        <v>31.808060935382183</v>
      </c>
      <c r="Q52" s="81">
        <v>2.2181888836595136</v>
      </c>
      <c r="R52" s="81">
        <v>0</v>
      </c>
      <c r="S52" s="81">
        <v>2.9400105261222831</v>
      </c>
      <c r="T52" s="82"/>
      <c r="U52" s="81">
        <v>10270586</v>
      </c>
      <c r="V52" s="81">
        <v>1235</v>
      </c>
      <c r="W52" s="81">
        <v>187</v>
      </c>
      <c r="X52" s="81">
        <v>9533</v>
      </c>
      <c r="Y52" s="81">
        <v>13908</v>
      </c>
      <c r="Z52" s="81">
        <v>20893</v>
      </c>
      <c r="AA52" s="81">
        <v>6402</v>
      </c>
      <c r="AB52" s="81">
        <v>38049</v>
      </c>
      <c r="AC52" s="81">
        <v>0</v>
      </c>
      <c r="AD52" s="81">
        <v>2.9400105261222831</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39.631</v>
      </c>
      <c r="BJ52" s="81">
        <v>0</v>
      </c>
      <c r="BK52" s="81">
        <v>0</v>
      </c>
      <c r="BL52" s="81">
        <v>0</v>
      </c>
      <c r="BM52" s="82"/>
      <c r="BN52" s="81">
        <v>0</v>
      </c>
      <c r="BO52" s="81">
        <v>0</v>
      </c>
      <c r="BP52" s="81">
        <v>4</v>
      </c>
      <c r="BQ52" s="81">
        <v>0</v>
      </c>
      <c r="BR52" s="81">
        <v>0</v>
      </c>
      <c r="BS52" s="81">
        <v>0</v>
      </c>
      <c r="BT52"/>
      <c r="BU52" s="80"/>
      <c r="BV52" s="80"/>
      <c r="BW52" s="80"/>
      <c r="BX52" s="80"/>
      <c r="BY52" s="80"/>
      <c r="BZ52" s="80"/>
      <c r="CA52" s="80"/>
      <c r="CB52" s="80"/>
      <c r="CC52" s="80"/>
    </row>
    <row r="53" spans="1:81">
      <c r="A53" s="80" t="s">
        <v>1746</v>
      </c>
      <c r="B53" s="80">
        <v>279</v>
      </c>
      <c r="C53" s="80">
        <v>7</v>
      </c>
      <c r="D53" s="80">
        <v>17</v>
      </c>
      <c r="E53" s="80">
        <v>2010</v>
      </c>
      <c r="F53" s="80" t="s">
        <v>86</v>
      </c>
      <c r="G53" s="80" t="s">
        <v>1739</v>
      </c>
      <c r="H53" s="80" t="s">
        <v>1740</v>
      </c>
      <c r="I53" s="177"/>
      <c r="J53" s="81">
        <v>159.1279214038243</v>
      </c>
      <c r="K53" s="81">
        <v>2.263538627050766</v>
      </c>
      <c r="L53" s="81">
        <v>12.493389804359863</v>
      </c>
      <c r="M53" s="81">
        <v>44.382439474058565</v>
      </c>
      <c r="N53" s="81">
        <v>50.400363506072239</v>
      </c>
      <c r="O53" s="81">
        <v>41.287840804728106</v>
      </c>
      <c r="P53" s="81">
        <v>32.225306087322743</v>
      </c>
      <c r="Q53" s="81">
        <v>2.28738852153259</v>
      </c>
      <c r="R53" s="81">
        <v>0</v>
      </c>
      <c r="S53" s="81">
        <v>2.9958881923016119</v>
      </c>
      <c r="T53" s="82"/>
      <c r="U53" s="81">
        <v>10697873</v>
      </c>
      <c r="V53" s="81">
        <v>1235</v>
      </c>
      <c r="W53" s="81">
        <v>187</v>
      </c>
      <c r="X53" s="81">
        <v>9533</v>
      </c>
      <c r="Y53" s="81">
        <v>13903</v>
      </c>
      <c r="Z53" s="81">
        <v>20969</v>
      </c>
      <c r="AA53" s="81">
        <v>6324</v>
      </c>
      <c r="AB53" s="81">
        <v>37596</v>
      </c>
      <c r="AC53" s="81">
        <v>0</v>
      </c>
      <c r="AD53" s="81">
        <v>2.9958881923016119</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37.795000000000002</v>
      </c>
      <c r="BJ53" s="81">
        <v>0</v>
      </c>
      <c r="BK53" s="81">
        <v>0</v>
      </c>
      <c r="BL53" s="81">
        <v>0</v>
      </c>
      <c r="BM53" s="82"/>
      <c r="BN53" s="81">
        <v>0</v>
      </c>
      <c r="BO53" s="81">
        <v>0</v>
      </c>
      <c r="BP53" s="81">
        <v>4</v>
      </c>
      <c r="BQ53" s="81">
        <v>0</v>
      </c>
      <c r="BR53" s="81">
        <v>0</v>
      </c>
      <c r="BS53" s="81">
        <v>0</v>
      </c>
      <c r="BT53"/>
      <c r="BU53" s="80">
        <v>37.795000000000002</v>
      </c>
      <c r="BV53" s="80">
        <v>0</v>
      </c>
      <c r="BW53" s="80">
        <v>0</v>
      </c>
      <c r="BX53" s="80">
        <v>0</v>
      </c>
      <c r="BY53" s="80">
        <v>0</v>
      </c>
      <c r="BZ53" s="80">
        <v>0</v>
      </c>
      <c r="CA53" s="80">
        <v>0</v>
      </c>
      <c r="CB53" s="80">
        <v>0</v>
      </c>
      <c r="CC53" s="80">
        <v>0</v>
      </c>
    </row>
    <row r="54" spans="1:81">
      <c r="A54" s="80" t="s">
        <v>1747</v>
      </c>
      <c r="B54" s="80">
        <v>280</v>
      </c>
      <c r="C54" s="80">
        <v>8</v>
      </c>
      <c r="D54" s="80">
        <v>17</v>
      </c>
      <c r="E54" s="80">
        <v>2011</v>
      </c>
      <c r="F54" s="80" t="s">
        <v>87</v>
      </c>
      <c r="G54" s="80" t="s">
        <v>1739</v>
      </c>
      <c r="H54" s="80" t="s">
        <v>1740</v>
      </c>
      <c r="I54" s="177"/>
      <c r="J54" s="81">
        <v>105.11062113799969</v>
      </c>
      <c r="K54" s="81">
        <v>3.143920462450827</v>
      </c>
      <c r="L54" s="81">
        <v>10.555679193586123</v>
      </c>
      <c r="M54" s="81">
        <v>46.827894989355208</v>
      </c>
      <c r="N54" s="81">
        <v>60.7646574453318</v>
      </c>
      <c r="O54" s="81">
        <v>40.78187040699725</v>
      </c>
      <c r="P54" s="81">
        <v>31.566210287099601</v>
      </c>
      <c r="Q54" s="81">
        <v>2.6076156791065026</v>
      </c>
      <c r="R54" s="81">
        <v>0</v>
      </c>
      <c r="S54" s="81">
        <v>2.6896478782243758</v>
      </c>
      <c r="T54" s="82"/>
      <c r="U54" s="81">
        <v>8071576</v>
      </c>
      <c r="V54" s="81">
        <v>1235</v>
      </c>
      <c r="W54" s="81">
        <v>187</v>
      </c>
      <c r="X54" s="81">
        <v>9533</v>
      </c>
      <c r="Y54" s="81">
        <v>13959</v>
      </c>
      <c r="Z54" s="81">
        <v>21162</v>
      </c>
      <c r="AA54" s="81">
        <v>6379</v>
      </c>
      <c r="AB54" s="81">
        <v>37157</v>
      </c>
      <c r="AC54" s="81">
        <v>0</v>
      </c>
      <c r="AD54" s="81">
        <v>2.6896478782243758</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19.245999999999999</v>
      </c>
      <c r="BJ54" s="81">
        <v>0</v>
      </c>
      <c r="BK54" s="81">
        <v>0</v>
      </c>
      <c r="BL54" s="81">
        <v>0</v>
      </c>
      <c r="BM54" s="82"/>
      <c r="BN54" s="81">
        <v>0</v>
      </c>
      <c r="BO54" s="81">
        <v>0</v>
      </c>
      <c r="BP54" s="81">
        <v>2</v>
      </c>
      <c r="BQ54" s="81">
        <v>0</v>
      </c>
      <c r="BR54" s="81">
        <v>0</v>
      </c>
      <c r="BS54" s="81">
        <v>0</v>
      </c>
      <c r="BT54"/>
      <c r="BU54" s="80">
        <v>19.245999999999999</v>
      </c>
      <c r="BV54" s="80">
        <v>0</v>
      </c>
      <c r="BW54" s="80">
        <v>0</v>
      </c>
      <c r="BX54" s="80">
        <v>0</v>
      </c>
      <c r="BY54" s="80">
        <v>0</v>
      </c>
      <c r="BZ54" s="80">
        <v>0</v>
      </c>
      <c r="CA54" s="80">
        <v>0</v>
      </c>
      <c r="CB54" s="80">
        <v>0</v>
      </c>
      <c r="CC54" s="80">
        <v>0</v>
      </c>
    </row>
    <row r="55" spans="1:81">
      <c r="A55" s="80" t="s">
        <v>1748</v>
      </c>
      <c r="B55" s="80">
        <v>281</v>
      </c>
      <c r="C55" s="80">
        <v>9</v>
      </c>
      <c r="D55" s="80">
        <v>17</v>
      </c>
      <c r="E55" s="80">
        <v>2012</v>
      </c>
      <c r="F55" s="80" t="s">
        <v>88</v>
      </c>
      <c r="G55" s="80" t="s">
        <v>1739</v>
      </c>
      <c r="H55" s="80" t="s">
        <v>1740</v>
      </c>
      <c r="I55" s="177"/>
      <c r="J55" s="81">
        <v>165.18779142242099</v>
      </c>
      <c r="K55" s="81">
        <v>2.9441527641852683</v>
      </c>
      <c r="L55" s="81">
        <v>10.527536536250539</v>
      </c>
      <c r="M55" s="81">
        <v>52.497823036817053</v>
      </c>
      <c r="N55" s="81">
        <v>64.287508021981921</v>
      </c>
      <c r="O55" s="81">
        <v>40.772599918240651</v>
      </c>
      <c r="P55" s="81">
        <v>31.691067445366567</v>
      </c>
      <c r="Q55" s="81">
        <v>2.8113816955063204</v>
      </c>
      <c r="R55" s="81">
        <v>0</v>
      </c>
      <c r="S55" s="81">
        <v>2.5939879745634036</v>
      </c>
      <c r="T55" s="82"/>
      <c r="U55" s="81">
        <v>10324849</v>
      </c>
      <c r="V55" s="81">
        <v>1235</v>
      </c>
      <c r="W55" s="81">
        <v>187</v>
      </c>
      <c r="X55" s="81">
        <v>9533</v>
      </c>
      <c r="Y55" s="81">
        <v>14063</v>
      </c>
      <c r="Z55" s="81">
        <v>21325</v>
      </c>
      <c r="AA55" s="81">
        <v>6368</v>
      </c>
      <c r="AB55" s="81">
        <v>36872</v>
      </c>
      <c r="AC55" s="81">
        <v>0</v>
      </c>
      <c r="AD55" s="81">
        <v>2.5939879745634036</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39.015000000000001</v>
      </c>
      <c r="BJ55" s="81">
        <v>0</v>
      </c>
      <c r="BK55" s="81">
        <v>0</v>
      </c>
      <c r="BL55" s="81">
        <v>0</v>
      </c>
      <c r="BM55" s="82"/>
      <c r="BN55" s="81">
        <v>0</v>
      </c>
      <c r="BO55" s="81">
        <v>0</v>
      </c>
      <c r="BP55" s="81">
        <v>3</v>
      </c>
      <c r="BQ55" s="81">
        <v>0</v>
      </c>
      <c r="BR55" s="81">
        <v>0</v>
      </c>
      <c r="BS55" s="81">
        <v>0</v>
      </c>
      <c r="BT55"/>
      <c r="BU55" s="80">
        <v>39.015000000000001</v>
      </c>
      <c r="BV55" s="80">
        <v>0</v>
      </c>
      <c r="BW55" s="80">
        <v>0</v>
      </c>
      <c r="BX55" s="80">
        <v>0</v>
      </c>
      <c r="BY55" s="80">
        <v>0</v>
      </c>
      <c r="BZ55" s="80">
        <v>0</v>
      </c>
      <c r="CA55" s="80">
        <v>0</v>
      </c>
      <c r="CB55" s="80">
        <v>0</v>
      </c>
      <c r="CC55" s="80">
        <v>0</v>
      </c>
    </row>
    <row r="56" spans="1:81">
      <c r="A56" s="80" t="s">
        <v>1749</v>
      </c>
      <c r="B56" s="80">
        <v>282</v>
      </c>
      <c r="C56" s="80">
        <v>10</v>
      </c>
      <c r="D56" s="80">
        <v>17</v>
      </c>
      <c r="E56" s="80">
        <v>2013</v>
      </c>
      <c r="F56" s="80" t="s">
        <v>89</v>
      </c>
      <c r="G56" s="80" t="s">
        <v>1739</v>
      </c>
      <c r="H56" s="80" t="s">
        <v>1740</v>
      </c>
      <c r="I56" s="177"/>
      <c r="J56" s="81">
        <v>153.12181502486726</v>
      </c>
      <c r="K56" s="81">
        <v>2.6568734773553406</v>
      </c>
      <c r="L56" s="81">
        <v>7.4461288736785232</v>
      </c>
      <c r="M56" s="81">
        <v>51.478822626918671</v>
      </c>
      <c r="N56" s="81">
        <v>63.349299494163652</v>
      </c>
      <c r="O56" s="81">
        <v>39.55892387613504</v>
      </c>
      <c r="P56" s="81">
        <v>32.120188527681179</v>
      </c>
      <c r="Q56" s="81">
        <v>2.8330166850479657</v>
      </c>
      <c r="R56" s="81">
        <v>0</v>
      </c>
      <c r="S56" s="81">
        <v>3.5123608482374031</v>
      </c>
      <c r="T56" s="82"/>
      <c r="U56" s="81">
        <v>9849707</v>
      </c>
      <c r="V56" s="81">
        <v>1235</v>
      </c>
      <c r="W56" s="81">
        <v>187</v>
      </c>
      <c r="X56" s="81">
        <v>9533</v>
      </c>
      <c r="Y56" s="81">
        <v>14107</v>
      </c>
      <c r="Z56" s="81">
        <v>21614</v>
      </c>
      <c r="AA56" s="81">
        <v>6430</v>
      </c>
      <c r="AB56" s="81">
        <v>36623</v>
      </c>
      <c r="AC56" s="81">
        <v>0</v>
      </c>
      <c r="AD56" s="81">
        <v>3.5123608482374031</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42.47</v>
      </c>
      <c r="BJ56" s="81">
        <v>0</v>
      </c>
      <c r="BK56" s="81">
        <v>0</v>
      </c>
      <c r="BL56" s="81">
        <v>0</v>
      </c>
      <c r="BM56" s="82"/>
      <c r="BN56" s="81">
        <v>0</v>
      </c>
      <c r="BO56" s="81">
        <v>0</v>
      </c>
      <c r="BP56" s="81">
        <v>3</v>
      </c>
      <c r="BQ56" s="81">
        <v>0</v>
      </c>
      <c r="BR56" s="81">
        <v>0</v>
      </c>
      <c r="BS56" s="81">
        <v>0</v>
      </c>
      <c r="BT56"/>
      <c r="BU56" s="80">
        <v>42.47</v>
      </c>
      <c r="BV56" s="80">
        <v>0</v>
      </c>
      <c r="BW56" s="80">
        <v>0</v>
      </c>
      <c r="BX56" s="80">
        <v>0</v>
      </c>
      <c r="BY56" s="80">
        <v>0</v>
      </c>
      <c r="BZ56" s="80">
        <v>0</v>
      </c>
      <c r="CA56" s="80">
        <v>0</v>
      </c>
      <c r="CB56" s="80">
        <v>0</v>
      </c>
      <c r="CC56" s="80">
        <v>0</v>
      </c>
    </row>
    <row r="57" spans="1:81">
      <c r="A57" s="80" t="s">
        <v>1750</v>
      </c>
      <c r="B57" s="80">
        <v>283</v>
      </c>
      <c r="C57" s="80">
        <v>11</v>
      </c>
      <c r="D57" s="80">
        <v>17</v>
      </c>
      <c r="E57" s="80">
        <v>2014</v>
      </c>
      <c r="F57" s="80" t="s">
        <v>90</v>
      </c>
      <c r="G57" s="80" t="s">
        <v>1739</v>
      </c>
      <c r="H57" s="80" t="s">
        <v>1740</v>
      </c>
      <c r="I57" s="177"/>
      <c r="J57" s="81">
        <v>141.9185832452533</v>
      </c>
      <c r="K57" s="81">
        <v>2.7386301887692879</v>
      </c>
      <c r="L57" s="81">
        <v>10.283252646928842</v>
      </c>
      <c r="M57" s="81">
        <v>49.878797639699563</v>
      </c>
      <c r="N57" s="81">
        <v>54.751686194593198</v>
      </c>
      <c r="O57" s="81">
        <v>37.730596802100187</v>
      </c>
      <c r="P57" s="81">
        <v>32.58852905425762</v>
      </c>
      <c r="Q57" s="81">
        <v>2.6811159041480508</v>
      </c>
      <c r="R57" s="81">
        <v>0</v>
      </c>
      <c r="S57" s="81">
        <v>4.1789140348530136</v>
      </c>
      <c r="T57" s="82"/>
      <c r="U57" s="81">
        <v>10085274</v>
      </c>
      <c r="V57" s="81">
        <v>1288</v>
      </c>
      <c r="W57" s="81">
        <v>207</v>
      </c>
      <c r="X57" s="81">
        <v>9452</v>
      </c>
      <c r="Y57" s="81">
        <v>14112</v>
      </c>
      <c r="Z57" s="81">
        <v>21712</v>
      </c>
      <c r="AA57" s="81">
        <v>6490</v>
      </c>
      <c r="AB57" s="81">
        <v>36124</v>
      </c>
      <c r="AC57" s="81">
        <v>0</v>
      </c>
      <c r="AD57" s="81">
        <v>4.1789140348530136</v>
      </c>
      <c r="AE57" s="82"/>
      <c r="AF57" s="81">
        <v>79767637.325465515</v>
      </c>
      <c r="AG57" s="81">
        <v>2262468.8141194633</v>
      </c>
      <c r="AH57" s="81">
        <v>1784369.1291220158</v>
      </c>
      <c r="AI57" s="81">
        <v>55381262.351737469</v>
      </c>
      <c r="AJ57" s="81">
        <v>64112176.769029513</v>
      </c>
      <c r="AK57" s="81">
        <v>0</v>
      </c>
      <c r="AL57" s="81">
        <v>0</v>
      </c>
      <c r="AM57" s="81">
        <v>4959285.391302513</v>
      </c>
      <c r="AN57" s="81">
        <v>0</v>
      </c>
      <c r="AO57" s="81">
        <v>0</v>
      </c>
      <c r="AP57" s="82"/>
      <c r="AQ57" s="81">
        <v>543</v>
      </c>
      <c r="AR57" s="81">
        <v>51</v>
      </c>
      <c r="AS57" s="81">
        <v>0</v>
      </c>
      <c r="AT57" s="81">
        <v>0</v>
      </c>
      <c r="AU57" s="81">
        <v>0</v>
      </c>
      <c r="AV57" s="81">
        <v>0</v>
      </c>
      <c r="AW57" s="81" t="s">
        <v>564</v>
      </c>
      <c r="AX57" s="82"/>
      <c r="AY57" s="81">
        <v>2212.6</v>
      </c>
      <c r="AZ57" s="81">
        <v>4141.8</v>
      </c>
      <c r="BA57" s="81">
        <v>0</v>
      </c>
      <c r="BB57" s="81">
        <v>0</v>
      </c>
      <c r="BC57" s="81">
        <v>0</v>
      </c>
      <c r="BD57" s="81">
        <v>0</v>
      </c>
      <c r="BE57" s="81" t="s">
        <v>564</v>
      </c>
      <c r="BF57" s="82"/>
      <c r="BG57" s="81">
        <v>0</v>
      </c>
      <c r="BH57" s="81">
        <v>0</v>
      </c>
      <c r="BI57" s="81">
        <v>38.424999999999997</v>
      </c>
      <c r="BJ57" s="81">
        <v>0</v>
      </c>
      <c r="BK57" s="81">
        <v>0</v>
      </c>
      <c r="BL57" s="81">
        <v>0</v>
      </c>
      <c r="BM57" s="82"/>
      <c r="BN57" s="81">
        <v>0</v>
      </c>
      <c r="BO57" s="81">
        <v>0</v>
      </c>
      <c r="BP57" s="81">
        <v>3</v>
      </c>
      <c r="BQ57" s="81">
        <v>0</v>
      </c>
      <c r="BR57" s="81">
        <v>0</v>
      </c>
      <c r="BS57" s="81">
        <v>0</v>
      </c>
      <c r="BT57"/>
      <c r="BU57" s="80">
        <v>38.424999999999997</v>
      </c>
      <c r="BV57" s="80">
        <v>0</v>
      </c>
      <c r="BW57" s="80">
        <v>0</v>
      </c>
      <c r="BX57" s="80">
        <v>0</v>
      </c>
      <c r="BY57" s="80">
        <v>0</v>
      </c>
      <c r="BZ57" s="80">
        <v>0</v>
      </c>
      <c r="CA57" s="80">
        <v>0</v>
      </c>
      <c r="CB57" s="80">
        <v>0</v>
      </c>
      <c r="CC57" s="80">
        <v>0</v>
      </c>
    </row>
    <row r="58" spans="1:81">
      <c r="A58" s="80" t="s">
        <v>1751</v>
      </c>
      <c r="B58" s="80">
        <v>284</v>
      </c>
      <c r="C58" s="80">
        <v>12</v>
      </c>
      <c r="D58" s="80">
        <v>17</v>
      </c>
      <c r="E58" s="80">
        <v>2015</v>
      </c>
      <c r="F58" s="80" t="s">
        <v>91</v>
      </c>
      <c r="G58" s="80" t="s">
        <v>1739</v>
      </c>
      <c r="H58" s="80" t="s">
        <v>1740</v>
      </c>
      <c r="I58" s="177"/>
      <c r="J58" s="81">
        <v>160.27723772059414</v>
      </c>
      <c r="K58" s="81">
        <v>3.0630990412662218</v>
      </c>
      <c r="L58" s="81">
        <v>13.298304862768619</v>
      </c>
      <c r="M58" s="81">
        <v>47.7445219318558</v>
      </c>
      <c r="N58" s="81">
        <v>47.017173217200146</v>
      </c>
      <c r="O58" s="81">
        <v>37.351607463427285</v>
      </c>
      <c r="P58" s="81">
        <v>31.98600827091937</v>
      </c>
      <c r="Q58" s="81">
        <v>2.5860982401506463</v>
      </c>
      <c r="R58" s="81">
        <v>0</v>
      </c>
      <c r="S58" s="81">
        <v>5.0300699695202953</v>
      </c>
      <c r="T58" s="82"/>
      <c r="U58" s="81">
        <v>12361227</v>
      </c>
      <c r="V58" s="81">
        <v>1288</v>
      </c>
      <c r="W58" s="81">
        <v>207</v>
      </c>
      <c r="X58" s="81">
        <v>9452</v>
      </c>
      <c r="Y58" s="81">
        <v>14098</v>
      </c>
      <c r="Z58" s="81">
        <v>21701</v>
      </c>
      <c r="AA58" s="81">
        <v>6365</v>
      </c>
      <c r="AB58" s="81">
        <v>35593</v>
      </c>
      <c r="AC58" s="81">
        <v>0</v>
      </c>
      <c r="AD58" s="81">
        <v>5.0300699695202953</v>
      </c>
      <c r="AE58" s="82"/>
      <c r="AF58" s="81">
        <v>90446187.243770778</v>
      </c>
      <c r="AG58" s="81">
        <v>2323188.2974001942</v>
      </c>
      <c r="AH58" s="81">
        <v>1977693.4657174994</v>
      </c>
      <c r="AI58" s="81">
        <v>58352545.557004601</v>
      </c>
      <c r="AJ58" s="81">
        <v>60318750.54587204</v>
      </c>
      <c r="AK58" s="81">
        <v>0</v>
      </c>
      <c r="AL58" s="81">
        <v>0</v>
      </c>
      <c r="AM58" s="81">
        <v>4877871.342980545</v>
      </c>
      <c r="AN58" s="81">
        <v>0</v>
      </c>
      <c r="AO58" s="81">
        <v>0</v>
      </c>
      <c r="AP58" s="82"/>
      <c r="AQ58" s="81">
        <v>596</v>
      </c>
      <c r="AR58" s="81">
        <v>78</v>
      </c>
      <c r="AS58" s="81">
        <v>0</v>
      </c>
      <c r="AT58" s="81">
        <v>0</v>
      </c>
      <c r="AU58" s="81">
        <v>0</v>
      </c>
      <c r="AV58" s="81">
        <v>0</v>
      </c>
      <c r="AW58" s="81" t="s">
        <v>564</v>
      </c>
      <c r="AX58" s="82"/>
      <c r="AY58" s="81">
        <v>2498.6</v>
      </c>
      <c r="AZ58" s="81">
        <v>10032.799999999999</v>
      </c>
      <c r="BA58" s="81">
        <v>0</v>
      </c>
      <c r="BB58" s="81">
        <v>0</v>
      </c>
      <c r="BC58" s="81">
        <v>0</v>
      </c>
      <c r="BD58" s="81">
        <v>0</v>
      </c>
      <c r="BE58" s="81" t="s">
        <v>564</v>
      </c>
      <c r="BF58" s="82"/>
      <c r="BG58" s="81">
        <v>0</v>
      </c>
      <c r="BH58" s="81">
        <v>0</v>
      </c>
      <c r="BI58" s="81">
        <v>36.517000000000003</v>
      </c>
      <c r="BJ58" s="81">
        <v>0</v>
      </c>
      <c r="BK58" s="81">
        <v>0</v>
      </c>
      <c r="BL58" s="81">
        <v>0</v>
      </c>
      <c r="BM58" s="82"/>
      <c r="BN58" s="81">
        <v>0</v>
      </c>
      <c r="BO58" s="81">
        <v>0</v>
      </c>
      <c r="BP58" s="81">
        <v>3</v>
      </c>
      <c r="BQ58" s="81">
        <v>0</v>
      </c>
      <c r="BR58" s="81">
        <v>0</v>
      </c>
      <c r="BS58" s="81">
        <v>0</v>
      </c>
      <c r="BT58"/>
      <c r="BU58" s="80">
        <v>36.517000000000003</v>
      </c>
      <c r="BV58" s="80">
        <v>0</v>
      </c>
      <c r="BW58" s="80">
        <v>0</v>
      </c>
      <c r="BX58" s="80">
        <v>0</v>
      </c>
      <c r="BY58" s="80">
        <v>0</v>
      </c>
      <c r="BZ58" s="80">
        <v>0</v>
      </c>
      <c r="CA58" s="80">
        <v>0</v>
      </c>
      <c r="CB58" s="80">
        <v>0</v>
      </c>
      <c r="CC58" s="80">
        <v>0</v>
      </c>
    </row>
    <row r="59" spans="1:81">
      <c r="A59" s="80" t="s">
        <v>1752</v>
      </c>
      <c r="B59" s="80">
        <v>285</v>
      </c>
      <c r="C59" s="80">
        <v>13</v>
      </c>
      <c r="D59" s="80">
        <v>17</v>
      </c>
      <c r="E59" s="80">
        <v>2016</v>
      </c>
      <c r="F59" s="80" t="s">
        <v>92</v>
      </c>
      <c r="G59" s="80" t="s">
        <v>1739</v>
      </c>
      <c r="H59" s="80" t="s">
        <v>1740</v>
      </c>
      <c r="I59" s="177"/>
      <c r="J59" s="81">
        <v>171.05004806658525</v>
      </c>
      <c r="K59" s="81">
        <v>3.0957039029158677</v>
      </c>
      <c r="L59" s="81">
        <v>11.608359599277192</v>
      </c>
      <c r="M59" s="81">
        <v>39.305290329498291</v>
      </c>
      <c r="N59" s="81">
        <v>46.950806875030068</v>
      </c>
      <c r="O59" s="81">
        <v>37.032353250351932</v>
      </c>
      <c r="P59" s="81">
        <v>30.284413815000459</v>
      </c>
      <c r="Q59" s="81">
        <v>2.4871655967280408</v>
      </c>
      <c r="R59" s="81">
        <v>0</v>
      </c>
      <c r="S59" s="81">
        <v>4.3523923266009232</v>
      </c>
      <c r="T59" s="82"/>
      <c r="U59" s="81">
        <v>13022152</v>
      </c>
      <c r="V59" s="81">
        <v>1288</v>
      </c>
      <c r="W59" s="81">
        <v>207</v>
      </c>
      <c r="X59" s="81">
        <v>9452</v>
      </c>
      <c r="Y59" s="81">
        <v>14151</v>
      </c>
      <c r="Z59" s="81">
        <v>21780</v>
      </c>
      <c r="AA59" s="81">
        <v>6233</v>
      </c>
      <c r="AB59" s="81">
        <v>35213</v>
      </c>
      <c r="AC59" s="81">
        <v>0</v>
      </c>
      <c r="AD59" s="81">
        <v>4.3523923266009232</v>
      </c>
      <c r="AE59" s="82"/>
      <c r="AF59" s="81">
        <v>96088042.68594344</v>
      </c>
      <c r="AG59" s="81">
        <v>2247575.158110478</v>
      </c>
      <c r="AH59" s="81">
        <v>1343481.496498032</v>
      </c>
      <c r="AI59" s="81">
        <v>54890532.91516535</v>
      </c>
      <c r="AJ59" s="81">
        <v>56496957.475500964</v>
      </c>
      <c r="AK59" s="81">
        <v>0</v>
      </c>
      <c r="AL59" s="81">
        <v>0</v>
      </c>
      <c r="AM59" s="81">
        <v>4829543.1054070015</v>
      </c>
      <c r="AN59" s="81">
        <v>0</v>
      </c>
      <c r="AO59" s="81">
        <v>0</v>
      </c>
      <c r="AP59" s="82"/>
      <c r="AQ59" s="81">
        <v>658</v>
      </c>
      <c r="AR59" s="81">
        <v>99</v>
      </c>
      <c r="AS59" s="81">
        <v>0</v>
      </c>
      <c r="AT59" s="81">
        <v>0</v>
      </c>
      <c r="AU59" s="81">
        <v>0</v>
      </c>
      <c r="AV59" s="81">
        <v>0</v>
      </c>
      <c r="AW59" s="81" t="s">
        <v>564</v>
      </c>
      <c r="AX59" s="82"/>
      <c r="AY59" s="81">
        <v>2798.1</v>
      </c>
      <c r="AZ59" s="81">
        <v>11394.9</v>
      </c>
      <c r="BA59" s="81">
        <v>0</v>
      </c>
      <c r="BB59" s="81">
        <v>0</v>
      </c>
      <c r="BC59" s="81">
        <v>0</v>
      </c>
      <c r="BD59" s="81">
        <v>0</v>
      </c>
      <c r="BE59" s="81" t="s">
        <v>564</v>
      </c>
      <c r="BF59" s="82"/>
      <c r="BG59" s="81">
        <v>0</v>
      </c>
      <c r="BH59" s="81">
        <v>0</v>
      </c>
      <c r="BI59" s="81">
        <v>35.286999999999999</v>
      </c>
      <c r="BJ59" s="81">
        <v>0</v>
      </c>
      <c r="BK59" s="81">
        <v>0</v>
      </c>
      <c r="BL59" s="81">
        <v>0</v>
      </c>
      <c r="BM59" s="82"/>
      <c r="BN59" s="81">
        <v>0</v>
      </c>
      <c r="BO59" s="81">
        <v>0</v>
      </c>
      <c r="BP59" s="81">
        <v>3</v>
      </c>
      <c r="BQ59" s="81">
        <v>0</v>
      </c>
      <c r="BR59" s="81">
        <v>0</v>
      </c>
      <c r="BS59" s="81">
        <v>0</v>
      </c>
      <c r="BT59"/>
      <c r="BU59" s="80">
        <v>35.286999999999999</v>
      </c>
      <c r="BV59" s="80">
        <v>0</v>
      </c>
      <c r="BW59" s="80">
        <v>0</v>
      </c>
      <c r="BX59" s="80">
        <v>0</v>
      </c>
      <c r="BY59" s="80">
        <v>0</v>
      </c>
      <c r="BZ59" s="80">
        <v>0</v>
      </c>
      <c r="CA59" s="80">
        <v>0</v>
      </c>
      <c r="CB59" s="80">
        <v>0</v>
      </c>
      <c r="CC59" s="80">
        <v>0</v>
      </c>
    </row>
    <row r="60" spans="1:81">
      <c r="A60" s="80" t="s">
        <v>1753</v>
      </c>
      <c r="B60" s="80">
        <v>286</v>
      </c>
      <c r="C60" s="80">
        <v>14</v>
      </c>
      <c r="D60" s="80">
        <v>17</v>
      </c>
      <c r="E60" s="80">
        <v>2017</v>
      </c>
      <c r="F60" s="80" t="s">
        <v>71</v>
      </c>
      <c r="G60" s="80" t="s">
        <v>1739</v>
      </c>
      <c r="H60" s="80" t="s">
        <v>1740</v>
      </c>
      <c r="I60" s="177"/>
      <c r="J60" s="81">
        <v>184.09479456971775</v>
      </c>
      <c r="K60" s="81">
        <v>3.1667734535113925</v>
      </c>
      <c r="L60" s="81">
        <v>12.363228892651389</v>
      </c>
      <c r="M60" s="81">
        <v>38.166954687357737</v>
      </c>
      <c r="N60" s="81">
        <v>50.667975123464373</v>
      </c>
      <c r="O60" s="81">
        <v>36.399640185054579</v>
      </c>
      <c r="P60" s="81">
        <v>29.870487459038408</v>
      </c>
      <c r="Q60" s="81">
        <v>2.3712622744906824</v>
      </c>
      <c r="R60" s="81">
        <v>0</v>
      </c>
      <c r="S60" s="81">
        <v>3.5601706717531418</v>
      </c>
      <c r="T60" s="82"/>
      <c r="U60" s="81">
        <v>15263139</v>
      </c>
      <c r="V60" s="81">
        <v>1288</v>
      </c>
      <c r="W60" s="81">
        <v>207</v>
      </c>
      <c r="X60" s="81">
        <v>9452</v>
      </c>
      <c r="Y60" s="81">
        <v>14119</v>
      </c>
      <c r="Z60" s="81">
        <v>21763</v>
      </c>
      <c r="AA60" s="81">
        <v>6187</v>
      </c>
      <c r="AB60" s="81">
        <v>34718</v>
      </c>
      <c r="AC60" s="81">
        <v>0</v>
      </c>
      <c r="AD60" s="81">
        <v>3.5601706717531418</v>
      </c>
      <c r="AE60" s="82"/>
      <c r="AF60" s="81">
        <v>109117648.9641089</v>
      </c>
      <c r="AG60" s="81">
        <v>2281579.9919490679</v>
      </c>
      <c r="AH60" s="81">
        <v>2005238.4090954389</v>
      </c>
      <c r="AI60" s="81">
        <v>56078478.871734247</v>
      </c>
      <c r="AJ60" s="81">
        <v>62245414.786872253</v>
      </c>
      <c r="AK60" s="81">
        <v>0</v>
      </c>
      <c r="AL60" s="81">
        <v>0</v>
      </c>
      <c r="AM60" s="81">
        <v>4769103.4153665463</v>
      </c>
      <c r="AN60" s="81">
        <v>0</v>
      </c>
      <c r="AO60" s="81">
        <v>0</v>
      </c>
      <c r="AP60" s="82"/>
      <c r="AQ60" s="81">
        <v>706</v>
      </c>
      <c r="AR60" s="81">
        <v>112</v>
      </c>
      <c r="AS60" s="81">
        <v>0</v>
      </c>
      <c r="AT60" s="81">
        <v>0</v>
      </c>
      <c r="AU60" s="81">
        <v>0</v>
      </c>
      <c r="AV60" s="81">
        <v>0</v>
      </c>
      <c r="AW60" s="81" t="s">
        <v>564</v>
      </c>
      <c r="AX60" s="82"/>
      <c r="AY60" s="81">
        <v>3032.7</v>
      </c>
      <c r="AZ60" s="81">
        <v>19633.599999999999</v>
      </c>
      <c r="BA60" s="81">
        <v>0</v>
      </c>
      <c r="BB60" s="81">
        <v>0</v>
      </c>
      <c r="BC60" s="81">
        <v>0</v>
      </c>
      <c r="BD60" s="81">
        <v>0</v>
      </c>
      <c r="BE60" s="81" t="s">
        <v>564</v>
      </c>
      <c r="BF60" s="82"/>
      <c r="BG60" s="81">
        <v>0</v>
      </c>
      <c r="BH60" s="81">
        <v>0</v>
      </c>
      <c r="BI60" s="81">
        <v>33.372</v>
      </c>
      <c r="BJ60" s="81">
        <v>0</v>
      </c>
      <c r="BK60" s="81">
        <v>0</v>
      </c>
      <c r="BL60" s="81">
        <v>0</v>
      </c>
      <c r="BM60" s="82"/>
      <c r="BN60" s="81">
        <v>0</v>
      </c>
      <c r="BO60" s="81">
        <v>0</v>
      </c>
      <c r="BP60" s="81">
        <v>3</v>
      </c>
      <c r="BQ60" s="81">
        <v>0</v>
      </c>
      <c r="BR60" s="81">
        <v>0</v>
      </c>
      <c r="BS60" s="81">
        <v>0</v>
      </c>
      <c r="BT60"/>
      <c r="BU60" s="80">
        <v>33.372</v>
      </c>
      <c r="BV60" s="80">
        <v>0</v>
      </c>
      <c r="BW60" s="80">
        <v>0</v>
      </c>
      <c r="BX60" s="80">
        <v>0</v>
      </c>
      <c r="BY60" s="80">
        <v>0</v>
      </c>
      <c r="BZ60" s="80">
        <v>0</v>
      </c>
      <c r="CA60" s="80">
        <v>0</v>
      </c>
      <c r="CB60" s="80">
        <v>0</v>
      </c>
      <c r="CC60" s="80">
        <v>0</v>
      </c>
    </row>
    <row r="61" spans="1:81">
      <c r="A61" s="80" t="s">
        <v>1754</v>
      </c>
      <c r="B61" s="80">
        <v>287</v>
      </c>
      <c r="C61" s="80">
        <v>15</v>
      </c>
      <c r="D61" s="80">
        <v>17</v>
      </c>
      <c r="E61" s="80">
        <v>2018</v>
      </c>
      <c r="F61" s="80" t="s">
        <v>93</v>
      </c>
      <c r="G61" s="80" t="s">
        <v>1739</v>
      </c>
      <c r="H61" s="80" t="s">
        <v>1740</v>
      </c>
      <c r="I61" s="177"/>
      <c r="J61" s="81">
        <v>188.16473928732603</v>
      </c>
      <c r="K61" s="81">
        <v>2.9380026760238653</v>
      </c>
      <c r="L61" s="81">
        <v>11.452218699784639</v>
      </c>
      <c r="M61" s="81">
        <v>40.697411829617693</v>
      </c>
      <c r="N61" s="81">
        <v>47.716158997914071</v>
      </c>
      <c r="O61" s="81">
        <v>35.655048817219729</v>
      </c>
      <c r="P61" s="81">
        <v>28.693650665918895</v>
      </c>
      <c r="Q61" s="81">
        <v>2.1703064297156307</v>
      </c>
      <c r="R61" s="81">
        <v>0</v>
      </c>
      <c r="S61" s="81">
        <v>2.4980477215595678</v>
      </c>
      <c r="T61" s="82"/>
      <c r="U61" s="81">
        <v>16602453</v>
      </c>
      <c r="V61" s="81">
        <v>1288</v>
      </c>
      <c r="W61" s="81">
        <v>207</v>
      </c>
      <c r="X61" s="81">
        <v>9452</v>
      </c>
      <c r="Y61" s="81">
        <v>14248</v>
      </c>
      <c r="Z61" s="81">
        <v>21726</v>
      </c>
      <c r="AA61" s="81">
        <v>6003</v>
      </c>
      <c r="AB61" s="81">
        <v>34243</v>
      </c>
      <c r="AC61" s="81">
        <v>0</v>
      </c>
      <c r="AD61" s="81">
        <v>2.4980477215595678</v>
      </c>
      <c r="AE61" s="82"/>
      <c r="AF61" s="81">
        <v>106815592.410091</v>
      </c>
      <c r="AG61" s="81">
        <v>2013847.207325506</v>
      </c>
      <c r="AH61" s="81">
        <v>1883641.0749731211</v>
      </c>
      <c r="AI61" s="81">
        <v>53366038.975377247</v>
      </c>
      <c r="AJ61" s="81">
        <v>62567251.847241312</v>
      </c>
      <c r="AK61" s="81">
        <v>0</v>
      </c>
      <c r="AL61" s="81">
        <v>0</v>
      </c>
      <c r="AM61" s="81">
        <v>4713586.9840989914</v>
      </c>
      <c r="AN61" s="81">
        <v>0</v>
      </c>
      <c r="AO61" s="81">
        <v>0</v>
      </c>
      <c r="AP61" s="82"/>
      <c r="AQ61" s="81">
        <v>750</v>
      </c>
      <c r="AR61" s="81">
        <v>125</v>
      </c>
      <c r="AS61" s="81">
        <v>1</v>
      </c>
      <c r="AT61" s="81">
        <v>2</v>
      </c>
      <c r="AU61" s="81">
        <v>0</v>
      </c>
      <c r="AV61" s="81">
        <v>0</v>
      </c>
      <c r="AW61" s="81" t="s">
        <v>564</v>
      </c>
      <c r="AX61" s="82"/>
      <c r="AY61" s="81">
        <v>3264.7</v>
      </c>
      <c r="AZ61" s="81">
        <v>42082</v>
      </c>
      <c r="BA61" s="81">
        <v>19</v>
      </c>
      <c r="BB61" s="81">
        <v>104</v>
      </c>
      <c r="BC61" s="81">
        <v>0</v>
      </c>
      <c r="BD61" s="81">
        <v>0</v>
      </c>
      <c r="BE61" s="81" t="s">
        <v>564</v>
      </c>
      <c r="BF61" s="82"/>
      <c r="BG61" s="81">
        <v>0</v>
      </c>
      <c r="BH61" s="81">
        <v>0</v>
      </c>
      <c r="BI61" s="81">
        <v>33.47</v>
      </c>
      <c r="BJ61" s="81">
        <v>0</v>
      </c>
      <c r="BK61" s="81">
        <v>0</v>
      </c>
      <c r="BL61" s="81">
        <v>0</v>
      </c>
      <c r="BM61" s="82"/>
      <c r="BN61" s="81">
        <v>0</v>
      </c>
      <c r="BO61" s="81">
        <v>0</v>
      </c>
      <c r="BP61" s="81">
        <v>3</v>
      </c>
      <c r="BQ61" s="81">
        <v>0</v>
      </c>
      <c r="BR61" s="81">
        <v>0</v>
      </c>
      <c r="BS61" s="81">
        <v>0</v>
      </c>
      <c r="BT61"/>
      <c r="BU61" s="80">
        <v>33.47</v>
      </c>
      <c r="BV61" s="80">
        <v>0</v>
      </c>
      <c r="BW61" s="80">
        <v>0</v>
      </c>
      <c r="BX61" s="80">
        <v>0</v>
      </c>
      <c r="BY61" s="80">
        <v>0</v>
      </c>
      <c r="BZ61" s="80">
        <v>0</v>
      </c>
      <c r="CA61" s="80">
        <v>0</v>
      </c>
      <c r="CB61" s="80">
        <v>0</v>
      </c>
      <c r="CC61" s="80">
        <v>0</v>
      </c>
    </row>
    <row r="62" spans="1:81">
      <c r="A62" s="80" t="s">
        <v>1755</v>
      </c>
      <c r="B62" s="80">
        <v>288</v>
      </c>
      <c r="C62" s="80">
        <v>16</v>
      </c>
      <c r="D62" s="80">
        <v>17</v>
      </c>
      <c r="E62" s="80">
        <v>2019</v>
      </c>
      <c r="F62" s="80" t="s">
        <v>73</v>
      </c>
      <c r="G62" s="80" t="s">
        <v>1739</v>
      </c>
      <c r="H62" s="80" t="s">
        <v>1740</v>
      </c>
      <c r="I62" s="177"/>
      <c r="J62" s="81">
        <v>168.63301380557436</v>
      </c>
      <c r="K62" s="81">
        <v>2.7358305990943492</v>
      </c>
      <c r="L62" s="81">
        <v>11.576695379858842</v>
      </c>
      <c r="M62" s="81">
        <v>38.912641158729414</v>
      </c>
      <c r="N62" s="81">
        <v>41.729839964618137</v>
      </c>
      <c r="O62" s="81">
        <v>34.616019225399867</v>
      </c>
      <c r="P62" s="81">
        <v>28.308035047245216</v>
      </c>
      <c r="Q62" s="81">
        <v>2.0803267258097282</v>
      </c>
      <c r="R62" s="81">
        <v>0</v>
      </c>
      <c r="S62" s="81">
        <v>2.6901979294840364</v>
      </c>
      <c r="T62" s="82"/>
      <c r="U62" s="81">
        <v>15306509</v>
      </c>
      <c r="V62" s="81">
        <v>1288</v>
      </c>
      <c r="W62" s="81">
        <v>207</v>
      </c>
      <c r="X62" s="81">
        <v>9452</v>
      </c>
      <c r="Y62" s="81">
        <v>14271</v>
      </c>
      <c r="Z62" s="81">
        <v>21672</v>
      </c>
      <c r="AA62" s="81">
        <v>5878</v>
      </c>
      <c r="AB62" s="81">
        <v>33712</v>
      </c>
      <c r="AC62" s="81">
        <v>0</v>
      </c>
      <c r="AD62" s="81">
        <v>2.6901979294840359</v>
      </c>
      <c r="AE62" s="82"/>
      <c r="AF62" s="81">
        <v>99656001.135348901</v>
      </c>
      <c r="AG62" s="81">
        <v>1964291.6168242421</v>
      </c>
      <c r="AH62" s="81">
        <v>2043680.695498839</v>
      </c>
      <c r="AI62" s="81">
        <v>53282137.20022285</v>
      </c>
      <c r="AJ62" s="81">
        <v>54416160.543871462</v>
      </c>
      <c r="AK62" s="81">
        <v>0</v>
      </c>
      <c r="AL62" s="81">
        <v>0</v>
      </c>
      <c r="AM62" s="81">
        <v>4591320.6161998743</v>
      </c>
      <c r="AN62" s="81">
        <v>0</v>
      </c>
      <c r="AO62" s="81">
        <v>0</v>
      </c>
      <c r="AP62" s="82"/>
      <c r="AQ62" s="81">
        <v>802</v>
      </c>
      <c r="AR62" s="81">
        <v>140</v>
      </c>
      <c r="AS62" s="81">
        <v>2</v>
      </c>
      <c r="AT62" s="81">
        <v>2</v>
      </c>
      <c r="AU62" s="81">
        <v>0</v>
      </c>
      <c r="AV62" s="81">
        <v>0</v>
      </c>
      <c r="AW62" s="81" t="s">
        <v>564</v>
      </c>
      <c r="AX62" s="82"/>
      <c r="AY62" s="81">
        <v>3532.2000000000021</v>
      </c>
      <c r="AZ62" s="81">
        <v>75599.899999999994</v>
      </c>
      <c r="BA62" s="81">
        <v>38.799999999999997</v>
      </c>
      <c r="BB62" s="81">
        <v>104</v>
      </c>
      <c r="BC62" s="81">
        <v>0</v>
      </c>
      <c r="BD62" s="81">
        <v>0</v>
      </c>
      <c r="BE62" s="81" t="s">
        <v>564</v>
      </c>
      <c r="BF62" s="82"/>
      <c r="BG62" s="81">
        <v>0</v>
      </c>
      <c r="BH62" s="81">
        <v>0</v>
      </c>
      <c r="BI62" s="81">
        <v>37.162999999999997</v>
      </c>
      <c r="BJ62" s="81">
        <v>0</v>
      </c>
      <c r="BK62" s="81">
        <v>0</v>
      </c>
      <c r="BL62" s="81">
        <v>0</v>
      </c>
      <c r="BM62" s="82"/>
      <c r="BN62" s="81">
        <v>0</v>
      </c>
      <c r="BO62" s="81">
        <v>0</v>
      </c>
      <c r="BP62" s="81">
        <v>4</v>
      </c>
      <c r="BQ62" s="81">
        <v>0</v>
      </c>
      <c r="BR62" s="81">
        <v>0</v>
      </c>
      <c r="BS62" s="81">
        <v>0</v>
      </c>
      <c r="BT62"/>
      <c r="BU62" s="80">
        <v>37.162999999999997</v>
      </c>
      <c r="BV62" s="80">
        <v>0</v>
      </c>
      <c r="BW62" s="80">
        <v>0</v>
      </c>
      <c r="BX62" s="80">
        <v>0</v>
      </c>
      <c r="BY62" s="80">
        <v>0</v>
      </c>
      <c r="BZ62" s="80">
        <v>0</v>
      </c>
      <c r="CA62" s="80">
        <v>0</v>
      </c>
      <c r="CB62" s="80">
        <v>0</v>
      </c>
      <c r="CC62" s="80">
        <v>0</v>
      </c>
    </row>
    <row r="63" spans="1:81">
      <c r="A63" s="80" t="s">
        <v>1756</v>
      </c>
      <c r="B63" s="80">
        <v>289</v>
      </c>
      <c r="C63" s="80">
        <v>17</v>
      </c>
      <c r="D63" s="80">
        <v>17</v>
      </c>
      <c r="E63" s="80">
        <v>2020</v>
      </c>
      <c r="F63" s="80" t="s">
        <v>218</v>
      </c>
      <c r="G63" s="80" t="s">
        <v>1739</v>
      </c>
      <c r="H63" s="80" t="s">
        <v>1740</v>
      </c>
      <c r="I63" s="177"/>
      <c r="J63" s="81">
        <v>158.002775103479</v>
      </c>
      <c r="K63" s="81">
        <v>2.5482785059250053</v>
      </c>
      <c r="L63" s="81">
        <v>14.435804690298951</v>
      </c>
      <c r="M63" s="81">
        <v>32.72295744552013</v>
      </c>
      <c r="N63" s="81">
        <v>42.856070025468036</v>
      </c>
      <c r="O63" s="81">
        <v>30.282349742561259</v>
      </c>
      <c r="P63" s="81">
        <v>25.810948436720796</v>
      </c>
      <c r="Q63" s="81">
        <v>1.9506196247488159</v>
      </c>
      <c r="R63" s="81">
        <v>0</v>
      </c>
      <c r="S63" s="81">
        <v>3.7382700483952749</v>
      </c>
      <c r="T63" s="82"/>
      <c r="U63" s="81">
        <v>15414683</v>
      </c>
      <c r="V63" s="81">
        <v>1152</v>
      </c>
      <c r="W63" s="81">
        <v>355</v>
      </c>
      <c r="X63" s="81">
        <v>9329</v>
      </c>
      <c r="Y63" s="81">
        <v>14243</v>
      </c>
      <c r="Z63" s="81">
        <v>21639</v>
      </c>
      <c r="AA63" s="81">
        <v>5823</v>
      </c>
      <c r="AB63" s="81">
        <v>33082</v>
      </c>
      <c r="AC63" s="81">
        <v>0</v>
      </c>
      <c r="AD63" s="81">
        <v>3.7382700483952749</v>
      </c>
      <c r="AE63" s="82"/>
      <c r="AF63" s="81">
        <v>96889700.098706484</v>
      </c>
      <c r="AG63" s="81">
        <v>1781181.0841059557</v>
      </c>
      <c r="AH63" s="81">
        <v>2747921.556417563</v>
      </c>
      <c r="AI63" s="81">
        <v>47314974.604439296</v>
      </c>
      <c r="AJ63" s="81">
        <v>56000882.283525065</v>
      </c>
      <c r="AK63" s="81"/>
      <c r="AL63" s="81"/>
      <c r="AM63" s="81">
        <v>4317568.54868598</v>
      </c>
      <c r="AN63" s="81"/>
      <c r="AO63" s="81"/>
      <c r="AP63" s="82"/>
      <c r="AQ63" s="81">
        <v>838</v>
      </c>
      <c r="AR63" s="81">
        <v>156</v>
      </c>
      <c r="AS63" s="81">
        <v>7</v>
      </c>
      <c r="AT63" s="81">
        <v>2</v>
      </c>
      <c r="AU63" s="81">
        <v>0</v>
      </c>
      <c r="AV63" s="81">
        <v>0</v>
      </c>
      <c r="AW63" s="81">
        <v>7</v>
      </c>
      <c r="AX63" s="82"/>
      <c r="AY63" s="81">
        <v>3731.500000000005</v>
      </c>
      <c r="AZ63" s="81">
        <v>76339.600000000006</v>
      </c>
      <c r="BA63" s="81">
        <v>137.80000000000001</v>
      </c>
      <c r="BB63" s="81">
        <v>104</v>
      </c>
      <c r="BC63" s="81">
        <v>0</v>
      </c>
      <c r="BD63" s="81">
        <v>0</v>
      </c>
      <c r="BE63" s="81">
        <v>137.79999999999998</v>
      </c>
      <c r="BF63" s="82"/>
      <c r="BG63" s="81">
        <v>0</v>
      </c>
      <c r="BH63" s="81">
        <v>0</v>
      </c>
      <c r="BI63" s="81">
        <v>38.72</v>
      </c>
      <c r="BJ63" s="81">
        <v>0</v>
      </c>
      <c r="BK63" s="81">
        <v>0</v>
      </c>
      <c r="BL63" s="81">
        <v>0</v>
      </c>
      <c r="BM63" s="82"/>
      <c r="BN63" s="81">
        <v>0</v>
      </c>
      <c r="BO63" s="81">
        <v>0</v>
      </c>
      <c r="BP63" s="81">
        <v>4</v>
      </c>
      <c r="BQ63" s="81">
        <v>0</v>
      </c>
      <c r="BR63" s="81">
        <v>0</v>
      </c>
      <c r="BS63" s="81">
        <v>0</v>
      </c>
      <c r="BT63"/>
      <c r="BU63" s="80">
        <v>38.72</v>
      </c>
      <c r="BV63" s="80">
        <v>0</v>
      </c>
      <c r="BW63" s="80">
        <v>0</v>
      </c>
      <c r="BX63" s="80">
        <v>0</v>
      </c>
      <c r="BY63" s="80">
        <v>0</v>
      </c>
      <c r="BZ63" s="80">
        <v>0</v>
      </c>
      <c r="CA63" s="80">
        <v>0</v>
      </c>
      <c r="CB63" s="80">
        <v>0</v>
      </c>
      <c r="CC63" s="80">
        <v>0</v>
      </c>
    </row>
    <row r="64" spans="1:81">
      <c r="A64" s="80" t="s">
        <v>1757</v>
      </c>
      <c r="B64" s="80">
        <v>289</v>
      </c>
      <c r="C64" s="80">
        <v>18</v>
      </c>
      <c r="D64" s="80">
        <v>17</v>
      </c>
      <c r="E64" s="80">
        <v>2021</v>
      </c>
      <c r="F64" s="80" t="s">
        <v>75</v>
      </c>
      <c r="G64" s="174" t="s">
        <v>1739</v>
      </c>
      <c r="H64" s="80" t="s">
        <v>1740</v>
      </c>
      <c r="I64" s="177"/>
      <c r="J64" s="81">
        <v>149.22857190565742</v>
      </c>
      <c r="K64" s="81">
        <v>2.7263896904354454</v>
      </c>
      <c r="L64" s="81">
        <v>14.397016704825038</v>
      </c>
      <c r="M64" s="81">
        <v>36.913272521834344</v>
      </c>
      <c r="N64" s="81">
        <v>38.716128631053145</v>
      </c>
      <c r="O64" s="81">
        <v>29.293802630971285</v>
      </c>
      <c r="P64" s="81">
        <v>26.385419547886475</v>
      </c>
      <c r="Q64" s="81">
        <v>1.9408516900324404</v>
      </c>
      <c r="R64" s="81">
        <v>0</v>
      </c>
      <c r="S64" s="81">
        <v>2.8049529505303981</v>
      </c>
      <c r="T64" s="82"/>
      <c r="U64" s="81">
        <v>15346243</v>
      </c>
      <c r="V64" s="81">
        <v>1152</v>
      </c>
      <c r="W64" s="81">
        <v>355</v>
      </c>
      <c r="X64" s="81">
        <v>9329</v>
      </c>
      <c r="Y64" s="81">
        <v>14178</v>
      </c>
      <c r="Z64" s="81">
        <v>21554</v>
      </c>
      <c r="AA64" s="81">
        <v>5805</v>
      </c>
      <c r="AB64" s="81">
        <v>32526</v>
      </c>
      <c r="AC64" s="81">
        <v>0</v>
      </c>
      <c r="AD64" s="81">
        <v>2.8049529505303981</v>
      </c>
      <c r="AE64" s="82"/>
      <c r="AF64" s="81">
        <v>95933770.509750918</v>
      </c>
      <c r="AG64" s="81">
        <v>1894523.5431571361</v>
      </c>
      <c r="AH64" s="81">
        <v>2303230.3948223367</v>
      </c>
      <c r="AI64" s="81">
        <v>54298758.536962055</v>
      </c>
      <c r="AJ64" s="81">
        <v>50250657.883670978</v>
      </c>
      <c r="AK64" s="81">
        <v>0</v>
      </c>
      <c r="AL64" s="81">
        <v>0</v>
      </c>
      <c r="AM64" s="81">
        <v>4269489.2148365974</v>
      </c>
      <c r="AN64" s="81">
        <v>0</v>
      </c>
      <c r="AO64" s="81">
        <v>0</v>
      </c>
      <c r="AP64" s="82"/>
      <c r="AQ64" s="81">
        <v>872</v>
      </c>
      <c r="AR64" s="81">
        <v>183</v>
      </c>
      <c r="AS64" s="81">
        <v>7</v>
      </c>
      <c r="AT64" s="81">
        <v>2</v>
      </c>
      <c r="AU64" s="81">
        <v>0</v>
      </c>
      <c r="AV64" s="81">
        <v>0</v>
      </c>
      <c r="AW64" s="81"/>
      <c r="AX64" s="82"/>
      <c r="AY64" s="81">
        <v>3916.0000000000041</v>
      </c>
      <c r="AZ64" s="81">
        <v>77676.5</v>
      </c>
      <c r="BA64" s="81">
        <v>137.80000000000001</v>
      </c>
      <c r="BB64" s="81">
        <v>104</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1758</v>
      </c>
      <c r="B65" s="80">
        <v>289</v>
      </c>
      <c r="C65" s="80">
        <v>19</v>
      </c>
      <c r="D65" s="80">
        <v>17</v>
      </c>
      <c r="E65" s="80">
        <v>2022</v>
      </c>
      <c r="F65" s="80" t="s">
        <v>568</v>
      </c>
      <c r="G65" s="174" t="s">
        <v>1739</v>
      </c>
      <c r="H65" s="80" t="s">
        <v>1740</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925</v>
      </c>
      <c r="AR65" s="81">
        <v>207</v>
      </c>
      <c r="AS65" s="81">
        <v>7</v>
      </c>
      <c r="AT65" s="81">
        <v>2</v>
      </c>
      <c r="AU65" s="81">
        <v>0</v>
      </c>
      <c r="AV65" s="81">
        <v>0</v>
      </c>
      <c r="AW65" s="81"/>
      <c r="AX65" s="82"/>
      <c r="AY65" s="81">
        <v>4234.4000000000051</v>
      </c>
      <c r="AZ65" s="81">
        <v>78859.600000000006</v>
      </c>
      <c r="BA65" s="81">
        <v>137.79999999999998</v>
      </c>
      <c r="BB65" s="81">
        <v>104</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1759</v>
      </c>
      <c r="B66" s="80">
        <v>392</v>
      </c>
      <c r="C66" s="80">
        <v>1</v>
      </c>
      <c r="D66" s="80">
        <v>24</v>
      </c>
      <c r="E66" s="80">
        <v>1990</v>
      </c>
      <c r="F66" s="80" t="s">
        <v>562</v>
      </c>
      <c r="G66" s="80" t="s">
        <v>1760</v>
      </c>
      <c r="H66" s="80" t="s">
        <v>1761</v>
      </c>
      <c r="I66" s="177"/>
      <c r="J66" s="81">
        <v>55.224183382165791</v>
      </c>
      <c r="K66" s="81">
        <v>4.0096957099934505</v>
      </c>
      <c r="L66" s="81">
        <v>8.8132220239295549</v>
      </c>
      <c r="M66" s="81">
        <v>21.90879310195195</v>
      </c>
      <c r="N66" s="81">
        <v>29.379480071525258</v>
      </c>
      <c r="O66" s="81">
        <v>30.045340767174739</v>
      </c>
      <c r="P66" s="81">
        <v>40.883634517436228</v>
      </c>
      <c r="Q66" s="81">
        <v>2.5002150697196988</v>
      </c>
      <c r="R66" s="81">
        <v>0</v>
      </c>
      <c r="S66" s="81">
        <v>3.3338502191772399</v>
      </c>
      <c r="T66" s="82"/>
      <c r="U66" s="81">
        <v>9451422</v>
      </c>
      <c r="V66" s="81">
        <v>1581</v>
      </c>
      <c r="W66" s="81">
        <v>93</v>
      </c>
      <c r="X66" s="81">
        <v>9065</v>
      </c>
      <c r="Y66" s="81">
        <v>13090</v>
      </c>
      <c r="Z66" s="81">
        <v>12358</v>
      </c>
      <c r="AA66" s="81">
        <v>9927</v>
      </c>
      <c r="AB66" s="81">
        <v>40595</v>
      </c>
      <c r="AC66" s="81">
        <v>0</v>
      </c>
      <c r="AD66" s="81">
        <v>3.3338502191772399</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1762</v>
      </c>
      <c r="B67" s="80">
        <v>393</v>
      </c>
      <c r="C67" s="80">
        <v>2</v>
      </c>
      <c r="D67" s="80">
        <v>24</v>
      </c>
      <c r="E67" s="80">
        <v>2005</v>
      </c>
      <c r="F67" s="80" t="s">
        <v>565</v>
      </c>
      <c r="G67" s="80" t="s">
        <v>1760</v>
      </c>
      <c r="H67" s="80" t="s">
        <v>1761</v>
      </c>
      <c r="I67" s="177"/>
      <c r="J67" s="81">
        <v>75.995333141907452</v>
      </c>
      <c r="K67" s="81">
        <v>2.8646214168546944</v>
      </c>
      <c r="L67" s="81">
        <v>4.0874728696257714</v>
      </c>
      <c r="M67" s="81">
        <v>36.648717918292704</v>
      </c>
      <c r="N67" s="81">
        <v>45.116274071969485</v>
      </c>
      <c r="O67" s="81">
        <v>41.948369656651138</v>
      </c>
      <c r="P67" s="81">
        <v>43.648799249737039</v>
      </c>
      <c r="Q67" s="81">
        <v>2.2702819295035459</v>
      </c>
      <c r="R67" s="81">
        <v>0</v>
      </c>
      <c r="S67" s="81">
        <v>3.0827991199999998</v>
      </c>
      <c r="T67" s="82"/>
      <c r="U67" s="81">
        <v>10302830</v>
      </c>
      <c r="V67" s="81">
        <v>1267</v>
      </c>
      <c r="W67" s="81">
        <v>37</v>
      </c>
      <c r="X67" s="81">
        <v>7799</v>
      </c>
      <c r="Y67" s="81">
        <v>15143</v>
      </c>
      <c r="Z67" s="81">
        <v>19966</v>
      </c>
      <c r="AA67" s="81">
        <v>8680</v>
      </c>
      <c r="AB67" s="81">
        <v>38535</v>
      </c>
      <c r="AC67" s="81">
        <v>0</v>
      </c>
      <c r="AD67" s="81">
        <v>3.0827991199999998</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1763</v>
      </c>
      <c r="B68" s="80">
        <v>394</v>
      </c>
      <c r="C68" s="80">
        <v>3</v>
      </c>
      <c r="D68" s="80">
        <v>24</v>
      </c>
      <c r="E68" s="80">
        <v>2006</v>
      </c>
      <c r="F68" s="80" t="s">
        <v>566</v>
      </c>
      <c r="G68" s="80" t="s">
        <v>1760</v>
      </c>
      <c r="H68" s="80" t="s">
        <v>1761</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1764</v>
      </c>
      <c r="B69" s="80">
        <v>395</v>
      </c>
      <c r="C69" s="80">
        <v>4</v>
      </c>
      <c r="D69" s="80">
        <v>24</v>
      </c>
      <c r="E69" s="80">
        <v>2007</v>
      </c>
      <c r="F69" s="80" t="s">
        <v>567</v>
      </c>
      <c r="G69" s="80" t="s">
        <v>1760</v>
      </c>
      <c r="H69" s="80" t="s">
        <v>1761</v>
      </c>
      <c r="I69" s="177"/>
      <c r="J69" s="81">
        <v>68.401980865612529</v>
      </c>
      <c r="K69" s="81">
        <v>2.3260340140482234</v>
      </c>
      <c r="L69" s="81">
        <v>3.2700957855143629</v>
      </c>
      <c r="M69" s="81">
        <v>38.448408018896401</v>
      </c>
      <c r="N69" s="81">
        <v>44.954812286477448</v>
      </c>
      <c r="O69" s="81">
        <v>40.44937898474187</v>
      </c>
      <c r="P69" s="81">
        <v>43.170362923418331</v>
      </c>
      <c r="Q69" s="81">
        <v>2.3523878279156896</v>
      </c>
      <c r="R69" s="81">
        <v>0</v>
      </c>
      <c r="S69" s="81">
        <v>5.2130487078400014</v>
      </c>
      <c r="T69" s="82"/>
      <c r="U69" s="81">
        <v>12117398</v>
      </c>
      <c r="V69" s="81">
        <v>1063</v>
      </c>
      <c r="W69" s="81">
        <v>43</v>
      </c>
      <c r="X69" s="81">
        <v>9990</v>
      </c>
      <c r="Y69" s="81">
        <v>15365</v>
      </c>
      <c r="Z69" s="81">
        <v>20014</v>
      </c>
      <c r="AA69" s="81">
        <v>8454</v>
      </c>
      <c r="AB69" s="81">
        <v>37817</v>
      </c>
      <c r="AC69" s="81">
        <v>0</v>
      </c>
      <c r="AD69" s="81">
        <v>5.2130487078400014</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1765</v>
      </c>
      <c r="B70" s="80">
        <v>396</v>
      </c>
      <c r="C70" s="80">
        <v>5</v>
      </c>
      <c r="D70" s="80">
        <v>24</v>
      </c>
      <c r="E70" s="80">
        <v>2008</v>
      </c>
      <c r="F70" s="80" t="s">
        <v>84</v>
      </c>
      <c r="G70" s="80" t="s">
        <v>1760</v>
      </c>
      <c r="H70" s="80" t="s">
        <v>1761</v>
      </c>
      <c r="I70" s="177"/>
      <c r="J70" s="81">
        <v>57.521646172314405</v>
      </c>
      <c r="K70" s="81">
        <v>1.7566354910126489</v>
      </c>
      <c r="L70" s="81">
        <v>2.8125224909740387</v>
      </c>
      <c r="M70" s="81">
        <v>40.440740848917848</v>
      </c>
      <c r="N70" s="81">
        <v>42.29779431107179</v>
      </c>
      <c r="O70" s="81">
        <v>39.24182814134624</v>
      </c>
      <c r="P70" s="81">
        <v>41.677670956436394</v>
      </c>
      <c r="Q70" s="81">
        <v>2.2920815261001986</v>
      </c>
      <c r="R70" s="81">
        <v>0</v>
      </c>
      <c r="S70" s="81">
        <v>3.3682884739200003</v>
      </c>
      <c r="T70" s="82"/>
      <c r="U70" s="81">
        <v>11770453</v>
      </c>
      <c r="V70" s="81">
        <v>1063</v>
      </c>
      <c r="W70" s="81">
        <v>43</v>
      </c>
      <c r="X70" s="81">
        <v>9990</v>
      </c>
      <c r="Y70" s="81">
        <v>15431</v>
      </c>
      <c r="Z70" s="81">
        <v>20098</v>
      </c>
      <c r="AA70" s="81">
        <v>8171</v>
      </c>
      <c r="AB70" s="81">
        <v>37453</v>
      </c>
      <c r="AC70" s="81">
        <v>0</v>
      </c>
      <c r="AD70" s="81">
        <v>3.3682884739200003</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1766</v>
      </c>
      <c r="B71" s="80">
        <v>397</v>
      </c>
      <c r="C71" s="80">
        <v>6</v>
      </c>
      <c r="D71" s="80">
        <v>24</v>
      </c>
      <c r="E71" s="80">
        <v>2009</v>
      </c>
      <c r="F71" s="80" t="s">
        <v>85</v>
      </c>
      <c r="G71" s="80" t="s">
        <v>1760</v>
      </c>
      <c r="H71" s="80" t="s">
        <v>1761</v>
      </c>
      <c r="I71" s="177"/>
      <c r="J71" s="81">
        <v>46.895411534841188</v>
      </c>
      <c r="K71" s="81">
        <v>1.6348543398040773</v>
      </c>
      <c r="L71" s="81">
        <v>11.024168133407011</v>
      </c>
      <c r="M71" s="81">
        <v>33.905470966849798</v>
      </c>
      <c r="N71" s="81">
        <v>41.018785978909385</v>
      </c>
      <c r="O71" s="81">
        <v>39.822012628412438</v>
      </c>
      <c r="P71" s="81">
        <v>39.61350669131555</v>
      </c>
      <c r="Q71" s="81">
        <v>2.159774069566454</v>
      </c>
      <c r="R71" s="81">
        <v>0</v>
      </c>
      <c r="S71" s="81">
        <v>4.5698517172000006</v>
      </c>
      <c r="T71" s="82"/>
      <c r="U71" s="81">
        <v>8692099</v>
      </c>
      <c r="V71" s="81">
        <v>1068</v>
      </c>
      <c r="W71" s="81">
        <v>243</v>
      </c>
      <c r="X71" s="81">
        <v>10628</v>
      </c>
      <c r="Y71" s="81">
        <v>15484</v>
      </c>
      <c r="Z71" s="81">
        <v>20131</v>
      </c>
      <c r="AA71" s="81">
        <v>7973</v>
      </c>
      <c r="AB71" s="81">
        <v>37047</v>
      </c>
      <c r="AC71" s="81">
        <v>0</v>
      </c>
      <c r="AD71" s="81">
        <v>4.5698517172000006</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38.618000000000002</v>
      </c>
      <c r="BJ71" s="81">
        <v>0</v>
      </c>
      <c r="BK71" s="81">
        <v>3.77</v>
      </c>
      <c r="BL71" s="81">
        <v>0</v>
      </c>
      <c r="BM71" s="82"/>
      <c r="BN71" s="81">
        <v>0</v>
      </c>
      <c r="BO71" s="81">
        <v>0</v>
      </c>
      <c r="BP71" s="81">
        <v>5</v>
      </c>
      <c r="BQ71" s="81">
        <v>0</v>
      </c>
      <c r="BR71" s="81">
        <v>1</v>
      </c>
      <c r="BS71" s="81">
        <v>0</v>
      </c>
      <c r="BT71"/>
      <c r="BU71" s="80"/>
      <c r="BV71" s="80"/>
      <c r="BW71" s="80"/>
      <c r="BX71" s="80"/>
      <c r="BY71" s="80"/>
      <c r="BZ71" s="80"/>
      <c r="CA71" s="80"/>
      <c r="CB71" s="80"/>
      <c r="CC71" s="80"/>
    </row>
    <row r="72" spans="1:81">
      <c r="A72" s="80" t="s">
        <v>1767</v>
      </c>
      <c r="B72" s="80">
        <v>398</v>
      </c>
      <c r="C72" s="80">
        <v>7</v>
      </c>
      <c r="D72" s="80">
        <v>24</v>
      </c>
      <c r="E72" s="80">
        <v>2010</v>
      </c>
      <c r="F72" s="80" t="s">
        <v>86</v>
      </c>
      <c r="G72" s="80" t="s">
        <v>1760</v>
      </c>
      <c r="H72" s="80" t="s">
        <v>1761</v>
      </c>
      <c r="I72" s="177"/>
      <c r="J72" s="81">
        <v>63.666914160882584</v>
      </c>
      <c r="K72" s="81">
        <v>1.7690329652392958</v>
      </c>
      <c r="L72" s="81">
        <v>10.14426880195316</v>
      </c>
      <c r="M72" s="81">
        <v>37.246325797701694</v>
      </c>
      <c r="N72" s="81">
        <v>41.595737973485896</v>
      </c>
      <c r="O72" s="81">
        <v>39.6260096425749</v>
      </c>
      <c r="P72" s="81">
        <v>39.374595214538715</v>
      </c>
      <c r="Q72" s="81">
        <v>2.2312928672913661</v>
      </c>
      <c r="R72" s="81">
        <v>0</v>
      </c>
      <c r="S72" s="81">
        <v>4.7561765519000003</v>
      </c>
      <c r="T72" s="82"/>
      <c r="U72" s="81">
        <v>10265975</v>
      </c>
      <c r="V72" s="81">
        <v>1068</v>
      </c>
      <c r="W72" s="81">
        <v>243</v>
      </c>
      <c r="X72" s="81">
        <v>10628</v>
      </c>
      <c r="Y72" s="81">
        <v>15515</v>
      </c>
      <c r="Z72" s="81">
        <v>20125</v>
      </c>
      <c r="AA72" s="81">
        <v>7727</v>
      </c>
      <c r="AB72" s="81">
        <v>36674</v>
      </c>
      <c r="AC72" s="81">
        <v>0</v>
      </c>
      <c r="AD72" s="81">
        <v>4.7561765519000003</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37.329000000000001</v>
      </c>
      <c r="BJ72" s="81">
        <v>0</v>
      </c>
      <c r="BK72" s="81">
        <v>3.258</v>
      </c>
      <c r="BL72" s="81">
        <v>0</v>
      </c>
      <c r="BM72" s="82"/>
      <c r="BN72" s="81">
        <v>0</v>
      </c>
      <c r="BO72" s="81">
        <v>0</v>
      </c>
      <c r="BP72" s="81">
        <v>5</v>
      </c>
      <c r="BQ72" s="81">
        <v>0</v>
      </c>
      <c r="BR72" s="81">
        <v>1</v>
      </c>
      <c r="BS72" s="81">
        <v>0</v>
      </c>
      <c r="BT72"/>
      <c r="BU72" s="80">
        <v>40.587000000000003</v>
      </c>
      <c r="BV72" s="80">
        <v>0</v>
      </c>
      <c r="BW72" s="80">
        <v>0</v>
      </c>
      <c r="BX72" s="80">
        <v>0</v>
      </c>
      <c r="BY72" s="80">
        <v>0</v>
      </c>
      <c r="BZ72" s="80">
        <v>0</v>
      </c>
      <c r="CA72" s="80">
        <v>0</v>
      </c>
      <c r="CB72" s="80">
        <v>0</v>
      </c>
      <c r="CC72" s="80">
        <v>0</v>
      </c>
    </row>
    <row r="73" spans="1:81">
      <c r="A73" s="80" t="s">
        <v>1768</v>
      </c>
      <c r="B73" s="80">
        <v>399</v>
      </c>
      <c r="C73" s="80">
        <v>8</v>
      </c>
      <c r="D73" s="80">
        <v>24</v>
      </c>
      <c r="E73" s="80">
        <v>2011</v>
      </c>
      <c r="F73" s="80" t="s">
        <v>87</v>
      </c>
      <c r="G73" s="80" t="s">
        <v>1760</v>
      </c>
      <c r="H73" s="80" t="s">
        <v>1761</v>
      </c>
      <c r="I73" s="177"/>
      <c r="J73" s="81">
        <v>63.386546560082877</v>
      </c>
      <c r="K73" s="81">
        <v>2.4833193668799272</v>
      </c>
      <c r="L73" s="81">
        <v>10.466708467315593</v>
      </c>
      <c r="M73" s="81">
        <v>49.161439000010539</v>
      </c>
      <c r="N73" s="81">
        <v>49.102308443169427</v>
      </c>
      <c r="O73" s="81">
        <v>38.750678109058725</v>
      </c>
      <c r="P73" s="81">
        <v>38.043741132970958</v>
      </c>
      <c r="Q73" s="81">
        <v>2.5348407656518792</v>
      </c>
      <c r="R73" s="81">
        <v>0</v>
      </c>
      <c r="S73" s="81">
        <v>3.7528852136199999</v>
      </c>
      <c r="T73" s="82"/>
      <c r="U73" s="81">
        <v>9783701</v>
      </c>
      <c r="V73" s="81">
        <v>1068</v>
      </c>
      <c r="W73" s="81">
        <v>243</v>
      </c>
      <c r="X73" s="81">
        <v>10628</v>
      </c>
      <c r="Y73" s="81">
        <v>15503</v>
      </c>
      <c r="Z73" s="81">
        <v>20108</v>
      </c>
      <c r="AA73" s="81">
        <v>7688</v>
      </c>
      <c r="AB73" s="81">
        <v>36120</v>
      </c>
      <c r="AC73" s="81">
        <v>0</v>
      </c>
      <c r="AD73" s="81">
        <v>3.7528852136199999</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44.923000000000002</v>
      </c>
      <c r="BJ73" s="81">
        <v>0</v>
      </c>
      <c r="BK73" s="81">
        <v>3.1869999999999998</v>
      </c>
      <c r="BL73" s="81">
        <v>0</v>
      </c>
      <c r="BM73" s="82"/>
      <c r="BN73" s="81">
        <v>0</v>
      </c>
      <c r="BO73" s="81">
        <v>0</v>
      </c>
      <c r="BP73" s="81">
        <v>7</v>
      </c>
      <c r="BQ73" s="81">
        <v>0</v>
      </c>
      <c r="BR73" s="81">
        <v>1</v>
      </c>
      <c r="BS73" s="81">
        <v>0</v>
      </c>
      <c r="BT73"/>
      <c r="BU73" s="80">
        <v>48.11</v>
      </c>
      <c r="BV73" s="80">
        <v>0</v>
      </c>
      <c r="BW73" s="80">
        <v>0</v>
      </c>
      <c r="BX73" s="80">
        <v>0</v>
      </c>
      <c r="BY73" s="80">
        <v>0</v>
      </c>
      <c r="BZ73" s="80">
        <v>0</v>
      </c>
      <c r="CA73" s="80">
        <v>0</v>
      </c>
      <c r="CB73" s="80">
        <v>0</v>
      </c>
      <c r="CC73" s="80">
        <v>0</v>
      </c>
    </row>
    <row r="74" spans="1:81">
      <c r="A74" s="80" t="s">
        <v>1769</v>
      </c>
      <c r="B74" s="80">
        <v>400</v>
      </c>
      <c r="C74" s="80">
        <v>9</v>
      </c>
      <c r="D74" s="80">
        <v>24</v>
      </c>
      <c r="E74" s="80">
        <v>2012</v>
      </c>
      <c r="F74" s="80" t="s">
        <v>88</v>
      </c>
      <c r="G74" s="80" t="s">
        <v>1760</v>
      </c>
      <c r="H74" s="80" t="s">
        <v>1761</v>
      </c>
      <c r="I74" s="177"/>
      <c r="J74" s="81">
        <v>55.176163708994409</v>
      </c>
      <c r="K74" s="81">
        <v>2.3890719839111925</v>
      </c>
      <c r="L74" s="81">
        <v>10.264413001419149</v>
      </c>
      <c r="M74" s="81">
        <v>54.41128132844139</v>
      </c>
      <c r="N74" s="81">
        <v>57.294234140009351</v>
      </c>
      <c r="O74" s="81">
        <v>38.770775200097717</v>
      </c>
      <c r="P74" s="81">
        <v>37.468914383819865</v>
      </c>
      <c r="Q74" s="81">
        <v>2.7488591041005064</v>
      </c>
      <c r="R74" s="81">
        <v>0</v>
      </c>
      <c r="S74" s="81">
        <v>1.6362500100000001</v>
      </c>
      <c r="T74" s="82"/>
      <c r="U74" s="81">
        <v>7781364</v>
      </c>
      <c r="V74" s="81">
        <v>1068</v>
      </c>
      <c r="W74" s="81">
        <v>243</v>
      </c>
      <c r="X74" s="81">
        <v>10628</v>
      </c>
      <c r="Y74" s="81">
        <v>15711</v>
      </c>
      <c r="Z74" s="81">
        <v>20278</v>
      </c>
      <c r="AA74" s="81">
        <v>7529</v>
      </c>
      <c r="AB74" s="81">
        <v>36052</v>
      </c>
      <c r="AC74" s="81">
        <v>0</v>
      </c>
      <c r="AD74" s="81">
        <v>1.6362500100000001</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54.573</v>
      </c>
      <c r="BJ74" s="81">
        <v>4.9000000000000002E-2</v>
      </c>
      <c r="BK74" s="81">
        <v>4.2640000000000002</v>
      </c>
      <c r="BL74" s="81">
        <v>0</v>
      </c>
      <c r="BM74" s="82"/>
      <c r="BN74" s="81">
        <v>0</v>
      </c>
      <c r="BO74" s="81">
        <v>0</v>
      </c>
      <c r="BP74" s="81">
        <v>7</v>
      </c>
      <c r="BQ74" s="81">
        <v>1</v>
      </c>
      <c r="BR74" s="81">
        <v>1</v>
      </c>
      <c r="BS74" s="81">
        <v>0</v>
      </c>
      <c r="BT74"/>
      <c r="BU74" s="80">
        <v>58.886000000000003</v>
      </c>
      <c r="BV74" s="80">
        <v>0</v>
      </c>
      <c r="BW74" s="80">
        <v>0</v>
      </c>
      <c r="BX74" s="80">
        <v>0</v>
      </c>
      <c r="BY74" s="80">
        <v>0</v>
      </c>
      <c r="BZ74" s="80">
        <v>0</v>
      </c>
      <c r="CA74" s="80">
        <v>0</v>
      </c>
      <c r="CB74" s="80">
        <v>0</v>
      </c>
      <c r="CC74" s="80">
        <v>0</v>
      </c>
    </row>
    <row r="75" spans="1:81">
      <c r="A75" s="80" t="s">
        <v>1770</v>
      </c>
      <c r="B75" s="80">
        <v>401</v>
      </c>
      <c r="C75" s="80">
        <v>10</v>
      </c>
      <c r="D75" s="80">
        <v>24</v>
      </c>
      <c r="E75" s="80">
        <v>2013</v>
      </c>
      <c r="F75" s="80" t="s">
        <v>89</v>
      </c>
      <c r="G75" s="80" t="s">
        <v>1760</v>
      </c>
      <c r="H75" s="80" t="s">
        <v>1761</v>
      </c>
      <c r="I75" s="177"/>
      <c r="J75" s="81">
        <v>78.145919704322623</v>
      </c>
      <c r="K75" s="81">
        <v>2.1604248105624939</v>
      </c>
      <c r="L75" s="81">
        <v>10.095778156981545</v>
      </c>
      <c r="M75" s="81">
        <v>51.854479398407491</v>
      </c>
      <c r="N75" s="81">
        <v>55.596474355257904</v>
      </c>
      <c r="O75" s="81">
        <v>37.459632412920136</v>
      </c>
      <c r="P75" s="81">
        <v>37.25542240115805</v>
      </c>
      <c r="Q75" s="81">
        <v>2.7702807941713607</v>
      </c>
      <c r="R75" s="81">
        <v>0</v>
      </c>
      <c r="S75" s="81">
        <v>0</v>
      </c>
      <c r="T75" s="82"/>
      <c r="U75" s="81">
        <v>10293653</v>
      </c>
      <c r="V75" s="81">
        <v>1068</v>
      </c>
      <c r="W75" s="81">
        <v>243</v>
      </c>
      <c r="X75" s="81">
        <v>10628</v>
      </c>
      <c r="Y75" s="81">
        <v>15739</v>
      </c>
      <c r="Z75" s="81">
        <v>20467</v>
      </c>
      <c r="AA75" s="81">
        <v>7458</v>
      </c>
      <c r="AB75" s="81">
        <v>35812</v>
      </c>
      <c r="AC75" s="81">
        <v>0</v>
      </c>
      <c r="AD75" s="81">
        <v>0</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63.048000000000002</v>
      </c>
      <c r="BJ75" s="81">
        <v>4.8000000000000001E-2</v>
      </c>
      <c r="BK75" s="81">
        <v>4.2489999999999997</v>
      </c>
      <c r="BL75" s="81">
        <v>0</v>
      </c>
      <c r="BM75" s="82"/>
      <c r="BN75" s="81">
        <v>0</v>
      </c>
      <c r="BO75" s="81">
        <v>0</v>
      </c>
      <c r="BP75" s="81">
        <v>7</v>
      </c>
      <c r="BQ75" s="81">
        <v>1</v>
      </c>
      <c r="BR75" s="81">
        <v>1</v>
      </c>
      <c r="BS75" s="81">
        <v>0</v>
      </c>
      <c r="BT75"/>
      <c r="BU75" s="80">
        <v>67.344999999999999</v>
      </c>
      <c r="BV75" s="80">
        <v>0</v>
      </c>
      <c r="BW75" s="80">
        <v>0</v>
      </c>
      <c r="BX75" s="80">
        <v>0</v>
      </c>
      <c r="BY75" s="80">
        <v>0</v>
      </c>
      <c r="BZ75" s="80">
        <v>0</v>
      </c>
      <c r="CA75" s="80">
        <v>0</v>
      </c>
      <c r="CB75" s="80">
        <v>0</v>
      </c>
      <c r="CC75" s="80">
        <v>0</v>
      </c>
    </row>
    <row r="76" spans="1:81">
      <c r="A76" s="80" t="s">
        <v>1771</v>
      </c>
      <c r="B76" s="80">
        <v>402</v>
      </c>
      <c r="C76" s="80">
        <v>11</v>
      </c>
      <c r="D76" s="80">
        <v>24</v>
      </c>
      <c r="E76" s="80">
        <v>2014</v>
      </c>
      <c r="F76" s="80" t="s">
        <v>90</v>
      </c>
      <c r="G76" s="80" t="s">
        <v>1760</v>
      </c>
      <c r="H76" s="80" t="s">
        <v>1761</v>
      </c>
      <c r="I76" s="177"/>
      <c r="J76" s="81">
        <v>81.476182071803919</v>
      </c>
      <c r="K76" s="81">
        <v>2.1814267609636433</v>
      </c>
      <c r="L76" s="81">
        <v>7.7809424968656744</v>
      </c>
      <c r="M76" s="81">
        <v>51.422776110261836</v>
      </c>
      <c r="N76" s="81">
        <v>52.984001117166102</v>
      </c>
      <c r="O76" s="81">
        <v>35.798189670378775</v>
      </c>
      <c r="P76" s="81">
        <v>37.178038384857224</v>
      </c>
      <c r="Q76" s="81">
        <v>2.6287909480959972</v>
      </c>
      <c r="R76" s="81">
        <v>0</v>
      </c>
      <c r="S76" s="81">
        <v>0</v>
      </c>
      <c r="T76" s="82"/>
      <c r="U76" s="81">
        <v>11690222</v>
      </c>
      <c r="V76" s="81">
        <v>862</v>
      </c>
      <c r="W76" s="81">
        <v>239</v>
      </c>
      <c r="X76" s="81">
        <v>10525</v>
      </c>
      <c r="Y76" s="81">
        <v>15832</v>
      </c>
      <c r="Z76" s="81">
        <v>20600</v>
      </c>
      <c r="AA76" s="81">
        <v>7404</v>
      </c>
      <c r="AB76" s="81">
        <v>35419</v>
      </c>
      <c r="AC76" s="81">
        <v>0</v>
      </c>
      <c r="AD76" s="81">
        <v>0</v>
      </c>
      <c r="AE76" s="82"/>
      <c r="AF76" s="81">
        <v>85843851.064476371</v>
      </c>
      <c r="AG76" s="81">
        <v>1844182.7190216803</v>
      </c>
      <c r="AH76" s="81">
        <v>1519713.2198237472</v>
      </c>
      <c r="AI76" s="81">
        <v>69063169.257135198</v>
      </c>
      <c r="AJ76" s="81">
        <v>74021423.196352825</v>
      </c>
      <c r="AK76" s="81">
        <v>0</v>
      </c>
      <c r="AL76" s="81">
        <v>0</v>
      </c>
      <c r="AM76" s="81">
        <v>4862499.4262690647</v>
      </c>
      <c r="AN76" s="81">
        <v>0</v>
      </c>
      <c r="AO76" s="81">
        <v>0</v>
      </c>
      <c r="AP76" s="82"/>
      <c r="AQ76" s="81">
        <v>779</v>
      </c>
      <c r="AR76" s="81">
        <v>124</v>
      </c>
      <c r="AS76" s="81">
        <v>0</v>
      </c>
      <c r="AT76" s="81">
        <v>0</v>
      </c>
      <c r="AU76" s="81">
        <v>0</v>
      </c>
      <c r="AV76" s="81">
        <v>0</v>
      </c>
      <c r="AW76" s="81" t="s">
        <v>564</v>
      </c>
      <c r="AX76" s="82"/>
      <c r="AY76" s="81">
        <v>3118.2</v>
      </c>
      <c r="AZ76" s="81">
        <v>8980.2999999999993</v>
      </c>
      <c r="BA76" s="81">
        <v>0</v>
      </c>
      <c r="BB76" s="81">
        <v>0</v>
      </c>
      <c r="BC76" s="81">
        <v>0</v>
      </c>
      <c r="BD76" s="81">
        <v>0</v>
      </c>
      <c r="BE76" s="81" t="s">
        <v>564</v>
      </c>
      <c r="BF76" s="82"/>
      <c r="BG76" s="81">
        <v>0</v>
      </c>
      <c r="BH76" s="81">
        <v>0</v>
      </c>
      <c r="BI76" s="81">
        <v>75.296000000000006</v>
      </c>
      <c r="BJ76" s="81">
        <v>1.0980000000000001</v>
      </c>
      <c r="BK76" s="81">
        <v>3.7570000000000001</v>
      </c>
      <c r="BL76" s="81">
        <v>0</v>
      </c>
      <c r="BM76" s="82"/>
      <c r="BN76" s="81">
        <v>0</v>
      </c>
      <c r="BO76" s="81">
        <v>0</v>
      </c>
      <c r="BP76" s="81">
        <v>7</v>
      </c>
      <c r="BQ76" s="81">
        <v>1</v>
      </c>
      <c r="BR76" s="81">
        <v>1</v>
      </c>
      <c r="BS76" s="81">
        <v>0</v>
      </c>
      <c r="BT76"/>
      <c r="BU76" s="80">
        <v>80.150999999999996</v>
      </c>
      <c r="BV76" s="80">
        <v>0</v>
      </c>
      <c r="BW76" s="80">
        <v>0</v>
      </c>
      <c r="BX76" s="80">
        <v>0</v>
      </c>
      <c r="BY76" s="80">
        <v>0</v>
      </c>
      <c r="BZ76" s="80">
        <v>0</v>
      </c>
      <c r="CA76" s="80">
        <v>0</v>
      </c>
      <c r="CB76" s="80">
        <v>0</v>
      </c>
      <c r="CC76" s="80">
        <v>0</v>
      </c>
    </row>
    <row r="77" spans="1:81">
      <c r="A77" s="80" t="s">
        <v>1772</v>
      </c>
      <c r="B77" s="80">
        <v>403</v>
      </c>
      <c r="C77" s="80">
        <v>12</v>
      </c>
      <c r="D77" s="80">
        <v>24</v>
      </c>
      <c r="E77" s="80">
        <v>2015</v>
      </c>
      <c r="F77" s="80" t="s">
        <v>91</v>
      </c>
      <c r="G77" s="80" t="s">
        <v>1760</v>
      </c>
      <c r="H77" s="80" t="s">
        <v>1761</v>
      </c>
      <c r="I77" s="177"/>
      <c r="J77" s="81">
        <v>71.859493878625713</v>
      </c>
      <c r="K77" s="81">
        <v>2.0735530635399519</v>
      </c>
      <c r="L77" s="81">
        <v>8.9831340409000298</v>
      </c>
      <c r="M77" s="81">
        <v>46.827220972080035</v>
      </c>
      <c r="N77" s="81">
        <v>49.892803769256993</v>
      </c>
      <c r="O77" s="81">
        <v>35.205279897559627</v>
      </c>
      <c r="P77" s="81">
        <v>36.649482846789468</v>
      </c>
      <c r="Q77" s="81">
        <v>2.5393068129976379</v>
      </c>
      <c r="R77" s="81">
        <v>0</v>
      </c>
      <c r="S77" s="81">
        <v>0</v>
      </c>
      <c r="T77" s="82"/>
      <c r="U77" s="81">
        <v>12474912</v>
      </c>
      <c r="V77" s="81">
        <v>862</v>
      </c>
      <c r="W77" s="81">
        <v>239</v>
      </c>
      <c r="X77" s="81">
        <v>10525</v>
      </c>
      <c r="Y77" s="81">
        <v>15764</v>
      </c>
      <c r="Z77" s="81">
        <v>20454</v>
      </c>
      <c r="AA77" s="81">
        <v>7293</v>
      </c>
      <c r="AB77" s="81">
        <v>34949</v>
      </c>
      <c r="AC77" s="81">
        <v>0</v>
      </c>
      <c r="AD77" s="81">
        <v>0</v>
      </c>
      <c r="AE77" s="82"/>
      <c r="AF77" s="81">
        <v>79852684.317425534</v>
      </c>
      <c r="AG77" s="81">
        <v>1606206.6815561724</v>
      </c>
      <c r="AH77" s="81">
        <v>1423757.141951099</v>
      </c>
      <c r="AI77" s="81">
        <v>65060990.470968612</v>
      </c>
      <c r="AJ77" s="81">
        <v>71766635.447735876</v>
      </c>
      <c r="AK77" s="81">
        <v>0</v>
      </c>
      <c r="AL77" s="81">
        <v>0</v>
      </c>
      <c r="AM77" s="81">
        <v>4789613.8444589395</v>
      </c>
      <c r="AN77" s="81">
        <v>0</v>
      </c>
      <c r="AO77" s="81">
        <v>0</v>
      </c>
      <c r="AP77" s="82"/>
      <c r="AQ77" s="81">
        <v>824</v>
      </c>
      <c r="AR77" s="81">
        <v>162</v>
      </c>
      <c r="AS77" s="81">
        <v>0</v>
      </c>
      <c r="AT77" s="81">
        <v>0</v>
      </c>
      <c r="AU77" s="81">
        <v>0</v>
      </c>
      <c r="AV77" s="81">
        <v>0</v>
      </c>
      <c r="AW77" s="81" t="s">
        <v>564</v>
      </c>
      <c r="AX77" s="82"/>
      <c r="AY77" s="81">
        <v>3353.7</v>
      </c>
      <c r="AZ77" s="81">
        <v>16212.1</v>
      </c>
      <c r="BA77" s="81">
        <v>0</v>
      </c>
      <c r="BB77" s="81">
        <v>0</v>
      </c>
      <c r="BC77" s="81">
        <v>0</v>
      </c>
      <c r="BD77" s="81">
        <v>0</v>
      </c>
      <c r="BE77" s="81" t="s">
        <v>564</v>
      </c>
      <c r="BF77" s="82"/>
      <c r="BG77" s="81">
        <v>0</v>
      </c>
      <c r="BH77" s="81">
        <v>0</v>
      </c>
      <c r="BI77" s="81">
        <v>40.954000000000001</v>
      </c>
      <c r="BJ77" s="81">
        <v>0.28100000000000003</v>
      </c>
      <c r="BK77" s="81">
        <v>3.7749999999999999</v>
      </c>
      <c r="BL77" s="81">
        <v>0</v>
      </c>
      <c r="BM77" s="82"/>
      <c r="BN77" s="81">
        <v>0</v>
      </c>
      <c r="BO77" s="81">
        <v>0</v>
      </c>
      <c r="BP77" s="81">
        <v>6</v>
      </c>
      <c r="BQ77" s="81">
        <v>1</v>
      </c>
      <c r="BR77" s="81">
        <v>1</v>
      </c>
      <c r="BS77" s="81">
        <v>0</v>
      </c>
      <c r="BT77"/>
      <c r="BU77" s="80">
        <v>45.01</v>
      </c>
      <c r="BV77" s="80">
        <v>0</v>
      </c>
      <c r="BW77" s="80">
        <v>0</v>
      </c>
      <c r="BX77" s="80">
        <v>0</v>
      </c>
      <c r="BY77" s="80">
        <v>0</v>
      </c>
      <c r="BZ77" s="80">
        <v>0</v>
      </c>
      <c r="CA77" s="80">
        <v>0</v>
      </c>
      <c r="CB77" s="80">
        <v>0</v>
      </c>
      <c r="CC77" s="80">
        <v>0</v>
      </c>
    </row>
    <row r="78" spans="1:81">
      <c r="A78" s="80" t="s">
        <v>1773</v>
      </c>
      <c r="B78" s="80">
        <v>404</v>
      </c>
      <c r="C78" s="80">
        <v>13</v>
      </c>
      <c r="D78" s="80">
        <v>24</v>
      </c>
      <c r="E78" s="80">
        <v>2016</v>
      </c>
      <c r="F78" s="80" t="s">
        <v>92</v>
      </c>
      <c r="G78" s="80" t="s">
        <v>1760</v>
      </c>
      <c r="H78" s="80" t="s">
        <v>1761</v>
      </c>
      <c r="I78" s="177"/>
      <c r="J78" s="81">
        <v>68.116164916548911</v>
      </c>
      <c r="K78" s="81">
        <v>1.9092032908896244</v>
      </c>
      <c r="L78" s="81">
        <v>10.832248445644353</v>
      </c>
      <c r="M78" s="81">
        <v>45.764190120792399</v>
      </c>
      <c r="N78" s="81">
        <v>49.168912201503119</v>
      </c>
      <c r="O78" s="81">
        <v>34.708054494923509</v>
      </c>
      <c r="P78" s="81">
        <v>35.274321241280816</v>
      </c>
      <c r="Q78" s="81">
        <v>2.4368049608700599</v>
      </c>
      <c r="R78" s="81">
        <v>0</v>
      </c>
      <c r="S78" s="81">
        <v>0</v>
      </c>
      <c r="T78" s="82"/>
      <c r="U78" s="81">
        <v>12621570</v>
      </c>
      <c r="V78" s="81">
        <v>862</v>
      </c>
      <c r="W78" s="81">
        <v>239</v>
      </c>
      <c r="X78" s="81">
        <v>10525</v>
      </c>
      <c r="Y78" s="81">
        <v>15764</v>
      </c>
      <c r="Z78" s="81">
        <v>20413</v>
      </c>
      <c r="AA78" s="81">
        <v>7260</v>
      </c>
      <c r="AB78" s="81">
        <v>34500</v>
      </c>
      <c r="AC78" s="81">
        <v>0</v>
      </c>
      <c r="AD78" s="81">
        <v>0</v>
      </c>
      <c r="AE78" s="82"/>
      <c r="AF78" s="81">
        <v>75190071.628167868</v>
      </c>
      <c r="AG78" s="81">
        <v>1427262.6011524859</v>
      </c>
      <c r="AH78" s="81">
        <v>1336985.759492235</v>
      </c>
      <c r="AI78" s="81">
        <v>68794296.537106216</v>
      </c>
      <c r="AJ78" s="81">
        <v>68465699.909692451</v>
      </c>
      <c r="AK78" s="81">
        <v>0</v>
      </c>
      <c r="AL78" s="81">
        <v>0</v>
      </c>
      <c r="AM78" s="81">
        <v>4731753.5324039841</v>
      </c>
      <c r="AN78" s="81">
        <v>0</v>
      </c>
      <c r="AO78" s="81">
        <v>0</v>
      </c>
      <c r="AP78" s="82"/>
      <c r="AQ78" s="81">
        <v>866</v>
      </c>
      <c r="AR78" s="81">
        <v>182</v>
      </c>
      <c r="AS78" s="81">
        <v>0</v>
      </c>
      <c r="AT78" s="81">
        <v>0</v>
      </c>
      <c r="AU78" s="81">
        <v>0</v>
      </c>
      <c r="AV78" s="81">
        <v>0</v>
      </c>
      <c r="AW78" s="81" t="s">
        <v>564</v>
      </c>
      <c r="AX78" s="82"/>
      <c r="AY78" s="81">
        <v>3558.5</v>
      </c>
      <c r="AZ78" s="81">
        <v>17060.3</v>
      </c>
      <c r="BA78" s="81">
        <v>0</v>
      </c>
      <c r="BB78" s="81">
        <v>0</v>
      </c>
      <c r="BC78" s="81">
        <v>0</v>
      </c>
      <c r="BD78" s="81">
        <v>0</v>
      </c>
      <c r="BE78" s="81" t="s">
        <v>564</v>
      </c>
      <c r="BF78" s="82"/>
      <c r="BG78" s="81">
        <v>0</v>
      </c>
      <c r="BH78" s="81">
        <v>0</v>
      </c>
      <c r="BI78" s="81">
        <v>95.268000000000001</v>
      </c>
      <c r="BJ78" s="81">
        <v>0</v>
      </c>
      <c r="BK78" s="81">
        <v>3.895</v>
      </c>
      <c r="BL78" s="81">
        <v>0</v>
      </c>
      <c r="BM78" s="82"/>
      <c r="BN78" s="81">
        <v>0</v>
      </c>
      <c r="BO78" s="81">
        <v>0</v>
      </c>
      <c r="BP78" s="81">
        <v>8</v>
      </c>
      <c r="BQ78" s="81">
        <v>0</v>
      </c>
      <c r="BR78" s="81">
        <v>1</v>
      </c>
      <c r="BS78" s="81">
        <v>0</v>
      </c>
      <c r="BT78"/>
      <c r="BU78" s="80">
        <v>99.162999999999997</v>
      </c>
      <c r="BV78" s="80">
        <v>0</v>
      </c>
      <c r="BW78" s="80">
        <v>0</v>
      </c>
      <c r="BX78" s="80">
        <v>0</v>
      </c>
      <c r="BY78" s="80">
        <v>0</v>
      </c>
      <c r="BZ78" s="80">
        <v>0</v>
      </c>
      <c r="CA78" s="80">
        <v>0</v>
      </c>
      <c r="CB78" s="80">
        <v>0</v>
      </c>
      <c r="CC78" s="80">
        <v>0</v>
      </c>
    </row>
    <row r="79" spans="1:81">
      <c r="A79" s="80" t="s">
        <v>1774</v>
      </c>
      <c r="B79" s="80">
        <v>405</v>
      </c>
      <c r="C79" s="80">
        <v>14</v>
      </c>
      <c r="D79" s="80">
        <v>24</v>
      </c>
      <c r="E79" s="80">
        <v>2017</v>
      </c>
      <c r="F79" s="80" t="s">
        <v>71</v>
      </c>
      <c r="G79" s="80" t="s">
        <v>1760</v>
      </c>
      <c r="H79" s="80" t="s">
        <v>1761</v>
      </c>
      <c r="I79" s="177"/>
      <c r="J79" s="81">
        <v>69.867101891216947</v>
      </c>
      <c r="K79" s="81">
        <v>1.946520917081723</v>
      </c>
      <c r="L79" s="81">
        <v>9.5786858284364627</v>
      </c>
      <c r="M79" s="81">
        <v>39.98661894177782</v>
      </c>
      <c r="N79" s="81">
        <v>44.467983556997218</v>
      </c>
      <c r="O79" s="81">
        <v>34.206931078653504</v>
      </c>
      <c r="P79" s="81">
        <v>35.031559237559826</v>
      </c>
      <c r="Q79" s="81">
        <v>2.3253642317331003</v>
      </c>
      <c r="R79" s="81">
        <v>0</v>
      </c>
      <c r="S79" s="81">
        <v>0</v>
      </c>
      <c r="T79" s="82"/>
      <c r="U79" s="81">
        <v>14013281</v>
      </c>
      <c r="V79" s="81">
        <v>862</v>
      </c>
      <c r="W79" s="81">
        <v>239</v>
      </c>
      <c r="X79" s="81">
        <v>10525</v>
      </c>
      <c r="Y79" s="81">
        <v>15738</v>
      </c>
      <c r="Z79" s="81">
        <v>20452</v>
      </c>
      <c r="AA79" s="81">
        <v>7256</v>
      </c>
      <c r="AB79" s="81">
        <v>34046</v>
      </c>
      <c r="AC79" s="81">
        <v>0</v>
      </c>
      <c r="AD79" s="81">
        <v>0</v>
      </c>
      <c r="AE79" s="82"/>
      <c r="AF79" s="81">
        <v>84338649.293376744</v>
      </c>
      <c r="AG79" s="81">
        <v>1566015.4696669669</v>
      </c>
      <c r="AH79" s="81">
        <v>1612437.101499601</v>
      </c>
      <c r="AI79" s="81">
        <v>69185157.669552207</v>
      </c>
      <c r="AJ79" s="81">
        <v>69107024.088099778</v>
      </c>
      <c r="AK79" s="81">
        <v>0</v>
      </c>
      <c r="AL79" s="81">
        <v>0</v>
      </c>
      <c r="AM79" s="81">
        <v>4676792.870544659</v>
      </c>
      <c r="AN79" s="81">
        <v>0</v>
      </c>
      <c r="AO79" s="81">
        <v>0</v>
      </c>
      <c r="AP79" s="82"/>
      <c r="AQ79" s="81">
        <v>909</v>
      </c>
      <c r="AR79" s="81">
        <v>202</v>
      </c>
      <c r="AS79" s="81">
        <v>0</v>
      </c>
      <c r="AT79" s="81">
        <v>0</v>
      </c>
      <c r="AU79" s="81">
        <v>0</v>
      </c>
      <c r="AV79" s="81">
        <v>0</v>
      </c>
      <c r="AW79" s="81" t="s">
        <v>564</v>
      </c>
      <c r="AX79" s="82"/>
      <c r="AY79" s="81">
        <v>3759.5</v>
      </c>
      <c r="AZ79" s="81">
        <v>18816.5</v>
      </c>
      <c r="BA79" s="81">
        <v>0</v>
      </c>
      <c r="BB79" s="81">
        <v>0</v>
      </c>
      <c r="BC79" s="81">
        <v>0</v>
      </c>
      <c r="BD79" s="81">
        <v>0</v>
      </c>
      <c r="BE79" s="81" t="s">
        <v>564</v>
      </c>
      <c r="BF79" s="82"/>
      <c r="BG79" s="81">
        <v>0</v>
      </c>
      <c r="BH79" s="81">
        <v>0</v>
      </c>
      <c r="BI79" s="81">
        <v>102.962</v>
      </c>
      <c r="BJ79" s="81">
        <v>0</v>
      </c>
      <c r="BK79" s="81">
        <v>3.6520000000000001</v>
      </c>
      <c r="BL79" s="81">
        <v>0</v>
      </c>
      <c r="BM79" s="82"/>
      <c r="BN79" s="81">
        <v>0</v>
      </c>
      <c r="BO79" s="81">
        <v>0</v>
      </c>
      <c r="BP79" s="81">
        <v>9</v>
      </c>
      <c r="BQ79" s="81">
        <v>0</v>
      </c>
      <c r="BR79" s="81">
        <v>1</v>
      </c>
      <c r="BS79" s="81">
        <v>0</v>
      </c>
      <c r="BT79"/>
      <c r="BU79" s="80">
        <v>106.614</v>
      </c>
      <c r="BV79" s="80">
        <v>0</v>
      </c>
      <c r="BW79" s="80">
        <v>0</v>
      </c>
      <c r="BX79" s="80">
        <v>0</v>
      </c>
      <c r="BY79" s="80">
        <v>0</v>
      </c>
      <c r="BZ79" s="80">
        <v>0</v>
      </c>
      <c r="CA79" s="80">
        <v>0</v>
      </c>
      <c r="CB79" s="80">
        <v>0</v>
      </c>
      <c r="CC79" s="80">
        <v>0</v>
      </c>
    </row>
    <row r="80" spans="1:81">
      <c r="A80" s="80" t="s">
        <v>1775</v>
      </c>
      <c r="B80" s="80">
        <v>406</v>
      </c>
      <c r="C80" s="80">
        <v>15</v>
      </c>
      <c r="D80" s="80">
        <v>24</v>
      </c>
      <c r="E80" s="80">
        <v>2018</v>
      </c>
      <c r="F80" s="80" t="s">
        <v>93</v>
      </c>
      <c r="G80" s="80" t="s">
        <v>1760</v>
      </c>
      <c r="H80" s="80" t="s">
        <v>1761</v>
      </c>
      <c r="I80" s="177"/>
      <c r="J80" s="81">
        <v>61.91745840946691</v>
      </c>
      <c r="K80" s="81">
        <v>1.6545512668546838</v>
      </c>
      <c r="L80" s="81">
        <v>8.6068725784839106</v>
      </c>
      <c r="M80" s="81">
        <v>35.60503486127152</v>
      </c>
      <c r="N80" s="81">
        <v>34.801873774931103</v>
      </c>
      <c r="O80" s="81">
        <v>33.434608743128855</v>
      </c>
      <c r="P80" s="81">
        <v>34.678066896758544</v>
      </c>
      <c r="Q80" s="81">
        <v>2.1372222970078782</v>
      </c>
      <c r="R80" s="81">
        <v>0</v>
      </c>
      <c r="S80" s="81">
        <v>0</v>
      </c>
      <c r="T80" s="82"/>
      <c r="U80" s="81">
        <v>14455541</v>
      </c>
      <c r="V80" s="81">
        <v>862</v>
      </c>
      <c r="W80" s="81">
        <v>239</v>
      </c>
      <c r="X80" s="81">
        <v>10525</v>
      </c>
      <c r="Y80" s="81">
        <v>15756</v>
      </c>
      <c r="Z80" s="81">
        <v>20373</v>
      </c>
      <c r="AA80" s="81">
        <v>7255</v>
      </c>
      <c r="AB80" s="81">
        <v>33721</v>
      </c>
      <c r="AC80" s="81">
        <v>0</v>
      </c>
      <c r="AD80" s="81">
        <v>0</v>
      </c>
      <c r="AE80" s="82"/>
      <c r="AF80" s="81">
        <v>85468569.769004956</v>
      </c>
      <c r="AG80" s="81">
        <v>1309598.8040100399</v>
      </c>
      <c r="AH80" s="81">
        <v>1524532.8725604611</v>
      </c>
      <c r="AI80" s="81">
        <v>69043475.334618226</v>
      </c>
      <c r="AJ80" s="81">
        <v>63957535.60396608</v>
      </c>
      <c r="AK80" s="81">
        <v>0</v>
      </c>
      <c r="AL80" s="81">
        <v>0</v>
      </c>
      <c r="AM80" s="81">
        <v>4641733.1043075109</v>
      </c>
      <c r="AN80" s="81">
        <v>0</v>
      </c>
      <c r="AO80" s="81">
        <v>0</v>
      </c>
      <c r="AP80" s="82"/>
      <c r="AQ80" s="81">
        <v>951</v>
      </c>
      <c r="AR80" s="81">
        <v>222</v>
      </c>
      <c r="AS80" s="81">
        <v>0</v>
      </c>
      <c r="AT80" s="81">
        <v>0</v>
      </c>
      <c r="AU80" s="81">
        <v>0</v>
      </c>
      <c r="AV80" s="81">
        <v>0</v>
      </c>
      <c r="AW80" s="81" t="s">
        <v>564</v>
      </c>
      <c r="AX80" s="82"/>
      <c r="AY80" s="81">
        <v>3966.2000000000012</v>
      </c>
      <c r="AZ80" s="81">
        <v>22875</v>
      </c>
      <c r="BA80" s="81">
        <v>0</v>
      </c>
      <c r="BB80" s="81">
        <v>0</v>
      </c>
      <c r="BC80" s="81">
        <v>0</v>
      </c>
      <c r="BD80" s="81">
        <v>0</v>
      </c>
      <c r="BE80" s="81" t="s">
        <v>564</v>
      </c>
      <c r="BF80" s="82"/>
      <c r="BG80" s="81">
        <v>0</v>
      </c>
      <c r="BH80" s="81">
        <v>0</v>
      </c>
      <c r="BI80" s="81">
        <v>93.102999999999994</v>
      </c>
      <c r="BJ80" s="81">
        <v>0</v>
      </c>
      <c r="BK80" s="81">
        <v>3.4239999999999999</v>
      </c>
      <c r="BL80" s="81">
        <v>0</v>
      </c>
      <c r="BM80" s="82"/>
      <c r="BN80" s="81">
        <v>0</v>
      </c>
      <c r="BO80" s="81">
        <v>0</v>
      </c>
      <c r="BP80" s="81">
        <v>9</v>
      </c>
      <c r="BQ80" s="81">
        <v>0</v>
      </c>
      <c r="BR80" s="81">
        <v>1</v>
      </c>
      <c r="BS80" s="81">
        <v>0</v>
      </c>
      <c r="BT80"/>
      <c r="BU80" s="80">
        <v>96.527000000000001</v>
      </c>
      <c r="BV80" s="80">
        <v>0</v>
      </c>
      <c r="BW80" s="80">
        <v>0</v>
      </c>
      <c r="BX80" s="80">
        <v>0</v>
      </c>
      <c r="BY80" s="80">
        <v>0</v>
      </c>
      <c r="BZ80" s="80">
        <v>0</v>
      </c>
      <c r="CA80" s="80">
        <v>0</v>
      </c>
      <c r="CB80" s="80">
        <v>0</v>
      </c>
      <c r="CC80" s="80">
        <v>0</v>
      </c>
    </row>
    <row r="81" spans="1:81">
      <c r="A81" s="80" t="s">
        <v>1776</v>
      </c>
      <c r="B81" s="80">
        <v>407</v>
      </c>
      <c r="C81" s="80">
        <v>16</v>
      </c>
      <c r="D81" s="80">
        <v>24</v>
      </c>
      <c r="E81" s="80">
        <v>2019</v>
      </c>
      <c r="F81" s="80" t="s">
        <v>73</v>
      </c>
      <c r="G81" s="80" t="s">
        <v>1760</v>
      </c>
      <c r="H81" s="80" t="s">
        <v>1761</v>
      </c>
      <c r="I81" s="177"/>
      <c r="J81" s="81">
        <v>60.703827887028382</v>
      </c>
      <c r="K81" s="81">
        <v>1.5823770562343951</v>
      </c>
      <c r="L81" s="81">
        <v>8.683332061443318</v>
      </c>
      <c r="M81" s="81">
        <v>32.936443275625408</v>
      </c>
      <c r="N81" s="81">
        <v>33.916892039922381</v>
      </c>
      <c r="O81" s="81">
        <v>32.44852485068283</v>
      </c>
      <c r="P81" s="81">
        <v>34.173837477926519</v>
      </c>
      <c r="Q81" s="81">
        <v>2.0494723308493326</v>
      </c>
      <c r="R81" s="81">
        <v>0</v>
      </c>
      <c r="S81" s="81">
        <v>0</v>
      </c>
      <c r="T81" s="82"/>
      <c r="U81" s="81">
        <v>14653365</v>
      </c>
      <c r="V81" s="81">
        <v>862</v>
      </c>
      <c r="W81" s="81">
        <v>239</v>
      </c>
      <c r="X81" s="81">
        <v>10525</v>
      </c>
      <c r="Y81" s="81">
        <v>15687</v>
      </c>
      <c r="Z81" s="81">
        <v>20315</v>
      </c>
      <c r="AA81" s="81">
        <v>7096</v>
      </c>
      <c r="AB81" s="81">
        <v>33212</v>
      </c>
      <c r="AC81" s="81">
        <v>0</v>
      </c>
      <c r="AD81" s="81">
        <v>0</v>
      </c>
      <c r="AE81" s="82"/>
      <c r="AF81" s="81">
        <v>85004676.291556567</v>
      </c>
      <c r="AG81" s="81">
        <v>1376177.9067198869</v>
      </c>
      <c r="AH81" s="81">
        <v>1615746.01248159</v>
      </c>
      <c r="AI81" s="81">
        <v>66685322.551728234</v>
      </c>
      <c r="AJ81" s="81">
        <v>60693275.709430918</v>
      </c>
      <c r="AK81" s="81">
        <v>0</v>
      </c>
      <c r="AL81" s="81">
        <v>0</v>
      </c>
      <c r="AM81" s="81">
        <v>4523224.3801978594</v>
      </c>
      <c r="AN81" s="81">
        <v>0</v>
      </c>
      <c r="AO81" s="81">
        <v>0</v>
      </c>
      <c r="AP81" s="82"/>
      <c r="AQ81" s="81">
        <v>994</v>
      </c>
      <c r="AR81" s="81">
        <v>238</v>
      </c>
      <c r="AS81" s="81">
        <v>0</v>
      </c>
      <c r="AT81" s="81">
        <v>0</v>
      </c>
      <c r="AU81" s="81">
        <v>0</v>
      </c>
      <c r="AV81" s="81">
        <v>0</v>
      </c>
      <c r="AW81" s="81" t="s">
        <v>564</v>
      </c>
      <c r="AX81" s="82"/>
      <c r="AY81" s="81">
        <v>4199.3</v>
      </c>
      <c r="AZ81" s="81">
        <v>23332</v>
      </c>
      <c r="BA81" s="81">
        <v>0</v>
      </c>
      <c r="BB81" s="81">
        <v>0</v>
      </c>
      <c r="BC81" s="81">
        <v>0</v>
      </c>
      <c r="BD81" s="81">
        <v>0</v>
      </c>
      <c r="BE81" s="81" t="s">
        <v>564</v>
      </c>
      <c r="BF81" s="82"/>
      <c r="BG81" s="81">
        <v>0</v>
      </c>
      <c r="BH81" s="81">
        <v>0</v>
      </c>
      <c r="BI81" s="81">
        <v>77.436000000000007</v>
      </c>
      <c r="BJ81" s="81">
        <v>0</v>
      </c>
      <c r="BK81" s="81">
        <v>3.306</v>
      </c>
      <c r="BL81" s="81">
        <v>0</v>
      </c>
      <c r="BM81" s="82"/>
      <c r="BN81" s="81">
        <v>0</v>
      </c>
      <c r="BO81" s="81">
        <v>0</v>
      </c>
      <c r="BP81" s="81">
        <v>9</v>
      </c>
      <c r="BQ81" s="81">
        <v>0</v>
      </c>
      <c r="BR81" s="81">
        <v>1</v>
      </c>
      <c r="BS81" s="81">
        <v>0</v>
      </c>
      <c r="BT81"/>
      <c r="BU81" s="80">
        <v>80.742000000000004</v>
      </c>
      <c r="BV81" s="80">
        <v>0</v>
      </c>
      <c r="BW81" s="80">
        <v>0</v>
      </c>
      <c r="BX81" s="80">
        <v>0</v>
      </c>
      <c r="BY81" s="80">
        <v>0</v>
      </c>
      <c r="BZ81" s="80">
        <v>0</v>
      </c>
      <c r="CA81" s="80">
        <v>0</v>
      </c>
      <c r="CB81" s="80">
        <v>0</v>
      </c>
      <c r="CC81" s="80">
        <v>0</v>
      </c>
    </row>
    <row r="82" spans="1:81">
      <c r="A82" s="80" t="s">
        <v>1777</v>
      </c>
      <c r="B82" s="80">
        <v>408</v>
      </c>
      <c r="C82" s="80">
        <v>17</v>
      </c>
      <c r="D82" s="80">
        <v>24</v>
      </c>
      <c r="E82" s="80">
        <v>2020</v>
      </c>
      <c r="F82" s="80" t="s">
        <v>218</v>
      </c>
      <c r="G82" s="80" t="s">
        <v>1760</v>
      </c>
      <c r="H82" s="80" t="s">
        <v>1761</v>
      </c>
      <c r="I82" s="177"/>
      <c r="J82" s="81">
        <v>57.453401229395837</v>
      </c>
      <c r="K82" s="81">
        <v>1.4568178835237107</v>
      </c>
      <c r="L82" s="81">
        <v>9.2412354740867801</v>
      </c>
      <c r="M82" s="81">
        <v>33.089798646809392</v>
      </c>
      <c r="N82" s="81">
        <v>38.485820649036924</v>
      </c>
      <c r="O82" s="81">
        <v>28.534456825676973</v>
      </c>
      <c r="P82" s="81">
        <v>31.599905788319173</v>
      </c>
      <c r="Q82" s="81">
        <v>1.936999132235758</v>
      </c>
      <c r="R82" s="81">
        <v>0</v>
      </c>
      <c r="S82" s="81">
        <v>0</v>
      </c>
      <c r="T82" s="82"/>
      <c r="U82" s="81">
        <v>13602276</v>
      </c>
      <c r="V82" s="81">
        <v>752</v>
      </c>
      <c r="W82" s="81">
        <v>308</v>
      </c>
      <c r="X82" s="81">
        <v>10020</v>
      </c>
      <c r="Y82" s="81">
        <v>15656</v>
      </c>
      <c r="Z82" s="81">
        <v>20390</v>
      </c>
      <c r="AA82" s="81">
        <v>7129</v>
      </c>
      <c r="AB82" s="81">
        <v>32851</v>
      </c>
      <c r="AC82" s="81">
        <v>0</v>
      </c>
      <c r="AD82" s="81">
        <v>0</v>
      </c>
      <c r="AE82" s="82"/>
      <c r="AF82" s="81">
        <v>80166914.390654013</v>
      </c>
      <c r="AG82" s="81">
        <v>1121664.7517570283</v>
      </c>
      <c r="AH82" s="81">
        <v>1677630.2136661878</v>
      </c>
      <c r="AI82" s="81">
        <v>64863555.025795251</v>
      </c>
      <c r="AJ82" s="81">
        <v>71827953.747658134</v>
      </c>
      <c r="AK82" s="81"/>
      <c r="AL82" s="81"/>
      <c r="AM82" s="81">
        <v>4287420.4822224509</v>
      </c>
      <c r="AN82" s="81"/>
      <c r="AO82" s="81"/>
      <c r="AP82" s="82"/>
      <c r="AQ82" s="81">
        <v>1037</v>
      </c>
      <c r="AR82" s="81">
        <v>280</v>
      </c>
      <c r="AS82" s="81">
        <v>0</v>
      </c>
      <c r="AT82" s="81">
        <v>0</v>
      </c>
      <c r="AU82" s="81">
        <v>0</v>
      </c>
      <c r="AV82" s="81">
        <v>0</v>
      </c>
      <c r="AW82" s="81">
        <v>0</v>
      </c>
      <c r="AX82" s="82"/>
      <c r="AY82" s="81">
        <v>4453.4000000000005</v>
      </c>
      <c r="AZ82" s="81">
        <v>28002.30000000001</v>
      </c>
      <c r="BA82" s="81">
        <v>0</v>
      </c>
      <c r="BB82" s="81">
        <v>0</v>
      </c>
      <c r="BC82" s="81">
        <v>0</v>
      </c>
      <c r="BD82" s="81">
        <v>0</v>
      </c>
      <c r="BE82" s="81">
        <v>0</v>
      </c>
      <c r="BF82" s="82"/>
      <c r="BG82" s="81">
        <v>0</v>
      </c>
      <c r="BH82" s="81">
        <v>0</v>
      </c>
      <c r="BI82" s="81">
        <v>74.42</v>
      </c>
      <c r="BJ82" s="81">
        <v>0</v>
      </c>
      <c r="BK82" s="81">
        <v>2.976</v>
      </c>
      <c r="BL82" s="81">
        <v>0</v>
      </c>
      <c r="BM82" s="82"/>
      <c r="BN82" s="81">
        <v>0</v>
      </c>
      <c r="BO82" s="81">
        <v>0</v>
      </c>
      <c r="BP82" s="81">
        <v>9</v>
      </c>
      <c r="BQ82" s="81">
        <v>0</v>
      </c>
      <c r="BR82" s="81">
        <v>1</v>
      </c>
      <c r="BS82" s="81">
        <v>0</v>
      </c>
      <c r="BT82"/>
      <c r="BU82" s="80">
        <v>77.396000000000001</v>
      </c>
      <c r="BV82" s="80">
        <v>0</v>
      </c>
      <c r="BW82" s="80">
        <v>0</v>
      </c>
      <c r="BX82" s="80">
        <v>0</v>
      </c>
      <c r="BY82" s="80">
        <v>0</v>
      </c>
      <c r="BZ82" s="80">
        <v>0</v>
      </c>
      <c r="CA82" s="80">
        <v>0</v>
      </c>
      <c r="CB82" s="80">
        <v>0</v>
      </c>
      <c r="CC82" s="80">
        <v>0</v>
      </c>
    </row>
    <row r="83" spans="1:81">
      <c r="A83" s="80" t="s">
        <v>1778</v>
      </c>
      <c r="B83" s="80">
        <v>408</v>
      </c>
      <c r="C83" s="80">
        <v>18</v>
      </c>
      <c r="D83" s="80">
        <v>24</v>
      </c>
      <c r="E83" s="80">
        <v>2021</v>
      </c>
      <c r="F83" s="80" t="s">
        <v>75</v>
      </c>
      <c r="G83" s="174" t="s">
        <v>1760</v>
      </c>
      <c r="H83" s="80" t="s">
        <v>1761</v>
      </c>
      <c r="I83" s="177"/>
      <c r="J83" s="81">
        <v>52.268516056019031</v>
      </c>
      <c r="K83" s="81">
        <v>1.6416737304743556</v>
      </c>
      <c r="L83" s="81">
        <v>9.3405761578377735</v>
      </c>
      <c r="M83" s="81">
        <v>30.941155564991888</v>
      </c>
      <c r="N83" s="81">
        <v>32.219333679460455</v>
      </c>
      <c r="O83" s="81">
        <v>27.465828030495437</v>
      </c>
      <c r="P83" s="81">
        <v>32.339751952319084</v>
      </c>
      <c r="Q83" s="81">
        <v>1.9323784397100949</v>
      </c>
      <c r="R83" s="81">
        <v>0</v>
      </c>
      <c r="S83" s="81">
        <v>0</v>
      </c>
      <c r="T83" s="82"/>
      <c r="U83" s="81">
        <v>15336298</v>
      </c>
      <c r="V83" s="81">
        <v>752</v>
      </c>
      <c r="W83" s="81">
        <v>308</v>
      </c>
      <c r="X83" s="81">
        <v>10020</v>
      </c>
      <c r="Y83" s="81">
        <v>15609</v>
      </c>
      <c r="Z83" s="81">
        <v>20209</v>
      </c>
      <c r="AA83" s="81">
        <v>7115</v>
      </c>
      <c r="AB83" s="81">
        <v>32384</v>
      </c>
      <c r="AC83" s="81">
        <v>0</v>
      </c>
      <c r="AD83" s="81">
        <v>0</v>
      </c>
      <c r="AE83" s="82"/>
      <c r="AF83" s="81">
        <v>80309635.312293619</v>
      </c>
      <c r="AG83" s="81">
        <v>1268933.9654791446</v>
      </c>
      <c r="AH83" s="81">
        <v>1722648.1345303056</v>
      </c>
      <c r="AI83" s="81">
        <v>69271336.790101826</v>
      </c>
      <c r="AJ83" s="81">
        <v>62308708.206524119</v>
      </c>
      <c r="AK83" s="81">
        <v>0</v>
      </c>
      <c r="AL83" s="81">
        <v>0</v>
      </c>
      <c r="AM83" s="81">
        <v>4250849.7427678891</v>
      </c>
      <c r="AN83" s="81">
        <v>0</v>
      </c>
      <c r="AO83" s="81">
        <v>0</v>
      </c>
      <c r="AP83" s="82"/>
      <c r="AQ83" s="81">
        <v>1089</v>
      </c>
      <c r="AR83" s="81">
        <v>287</v>
      </c>
      <c r="AS83" s="81">
        <v>0</v>
      </c>
      <c r="AT83" s="81">
        <v>0</v>
      </c>
      <c r="AU83" s="81">
        <v>0</v>
      </c>
      <c r="AV83" s="81">
        <v>0</v>
      </c>
      <c r="AW83" s="81"/>
      <c r="AX83" s="82"/>
      <c r="AY83" s="81">
        <v>4779.7000000000016</v>
      </c>
      <c r="AZ83" s="81">
        <v>28260.80000000001</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1779</v>
      </c>
      <c r="B84" s="80">
        <v>408</v>
      </c>
      <c r="C84" s="80">
        <v>19</v>
      </c>
      <c r="D84" s="80">
        <v>24</v>
      </c>
      <c r="E84" s="80">
        <v>2022</v>
      </c>
      <c r="F84" s="80" t="s">
        <v>568</v>
      </c>
      <c r="G84" s="174" t="s">
        <v>1760</v>
      </c>
      <c r="H84" s="80" t="s">
        <v>1761</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1146</v>
      </c>
      <c r="AR84" s="81">
        <v>290</v>
      </c>
      <c r="AS84" s="81">
        <v>0</v>
      </c>
      <c r="AT84" s="81">
        <v>0</v>
      </c>
      <c r="AU84" s="81">
        <v>0</v>
      </c>
      <c r="AV84" s="81">
        <v>0</v>
      </c>
      <c r="AW84" s="81"/>
      <c r="AX84" s="82"/>
      <c r="AY84" s="81">
        <v>5116.4000000000024</v>
      </c>
      <c r="AZ84" s="81">
        <v>28520.600000000009</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1780</v>
      </c>
      <c r="B85" s="80">
        <v>171</v>
      </c>
      <c r="C85" s="80">
        <v>1</v>
      </c>
      <c r="D85" s="80">
        <v>11</v>
      </c>
      <c r="E85" s="80">
        <v>1990</v>
      </c>
      <c r="F85" s="80" t="s">
        <v>562</v>
      </c>
      <c r="G85" s="80" t="s">
        <v>1781</v>
      </c>
      <c r="H85" s="80" t="s">
        <v>1782</v>
      </c>
      <c r="I85" s="177"/>
      <c r="J85" s="81">
        <v>96.502467007059721</v>
      </c>
      <c r="K85" s="81">
        <v>6.2275520633971801</v>
      </c>
      <c r="L85" s="81">
        <v>7.8683281744773979</v>
      </c>
      <c r="M85" s="81">
        <v>25.393715244991455</v>
      </c>
      <c r="N85" s="81">
        <v>38.29986970047436</v>
      </c>
      <c r="O85" s="81">
        <v>28.644942945367596</v>
      </c>
      <c r="P85" s="81">
        <v>41.616714697158571</v>
      </c>
      <c r="Q85" s="81">
        <v>2.0183408806450114</v>
      </c>
      <c r="R85" s="81">
        <v>0</v>
      </c>
      <c r="S85" s="81">
        <v>1.8195080284803884</v>
      </c>
      <c r="T85" s="82"/>
      <c r="U85" s="81">
        <v>14367013</v>
      </c>
      <c r="V85" s="81">
        <v>1816</v>
      </c>
      <c r="W85" s="81">
        <v>112</v>
      </c>
      <c r="X85" s="81">
        <v>8739</v>
      </c>
      <c r="Y85" s="81">
        <v>9519</v>
      </c>
      <c r="Z85" s="81">
        <v>11782</v>
      </c>
      <c r="AA85" s="81">
        <v>10105</v>
      </c>
      <c r="AB85" s="81">
        <v>32771</v>
      </c>
      <c r="AC85" s="81">
        <v>0</v>
      </c>
      <c r="AD85" s="81">
        <v>1.8195080284803884</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1783</v>
      </c>
      <c r="B86" s="80">
        <v>172</v>
      </c>
      <c r="C86" s="80">
        <v>2</v>
      </c>
      <c r="D86" s="80">
        <v>11</v>
      </c>
      <c r="E86" s="80">
        <v>2005</v>
      </c>
      <c r="F86" s="80" t="s">
        <v>565</v>
      </c>
      <c r="G86" s="80" t="s">
        <v>1781</v>
      </c>
      <c r="H86" s="80" t="s">
        <v>1782</v>
      </c>
      <c r="I86" s="177"/>
      <c r="J86" s="81">
        <v>82.217548078018112</v>
      </c>
      <c r="K86" s="81">
        <v>4.4879361016591313</v>
      </c>
      <c r="L86" s="81">
        <v>27.819618970220954</v>
      </c>
      <c r="M86" s="81">
        <v>48.41820197960795</v>
      </c>
      <c r="N86" s="81">
        <v>63.266707630487794</v>
      </c>
      <c r="O86" s="81">
        <v>44.31618557386269</v>
      </c>
      <c r="P86" s="81">
        <v>41.099266851163691</v>
      </c>
      <c r="Q86" s="81">
        <v>2.0076397382040305</v>
      </c>
      <c r="R86" s="81">
        <v>0</v>
      </c>
      <c r="S86" s="81">
        <v>1.1759071415445086</v>
      </c>
      <c r="T86" s="82"/>
      <c r="U86" s="81">
        <v>14814513</v>
      </c>
      <c r="V86" s="81">
        <v>1724</v>
      </c>
      <c r="W86" s="81">
        <v>372</v>
      </c>
      <c r="X86" s="81">
        <v>8886</v>
      </c>
      <c r="Y86" s="81">
        <v>11822</v>
      </c>
      <c r="Z86" s="81">
        <v>21093</v>
      </c>
      <c r="AA86" s="81">
        <v>8173</v>
      </c>
      <c r="AB86" s="81">
        <v>34077</v>
      </c>
      <c r="AC86" s="81">
        <v>0</v>
      </c>
      <c r="AD86" s="81">
        <v>1.1759071415445086</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1784</v>
      </c>
      <c r="B87" s="80">
        <v>173</v>
      </c>
      <c r="C87" s="80">
        <v>3</v>
      </c>
      <c r="D87" s="80">
        <v>11</v>
      </c>
      <c r="E87" s="80">
        <v>2006</v>
      </c>
      <c r="F87" s="80" t="s">
        <v>566</v>
      </c>
      <c r="G87" s="80" t="s">
        <v>1781</v>
      </c>
      <c r="H87" s="80" t="s">
        <v>1782</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1785</v>
      </c>
      <c r="B88" s="80">
        <v>174</v>
      </c>
      <c r="C88" s="80">
        <v>4</v>
      </c>
      <c r="D88" s="80">
        <v>11</v>
      </c>
      <c r="E88" s="80">
        <v>2007</v>
      </c>
      <c r="F88" s="80" t="s">
        <v>567</v>
      </c>
      <c r="G88" s="80" t="s">
        <v>1781</v>
      </c>
      <c r="H88" s="80" t="s">
        <v>1782</v>
      </c>
      <c r="I88" s="177"/>
      <c r="J88" s="81">
        <v>93.003734134821755</v>
      </c>
      <c r="K88" s="81">
        <v>4.1342397309446373</v>
      </c>
      <c r="L88" s="81">
        <v>23.702966260752003</v>
      </c>
      <c r="M88" s="81">
        <v>51.714105870481013</v>
      </c>
      <c r="N88" s="81">
        <v>57.013300592361119</v>
      </c>
      <c r="O88" s="81">
        <v>43.52946560274659</v>
      </c>
      <c r="P88" s="81">
        <v>40.484343181554358</v>
      </c>
      <c r="Q88" s="81">
        <v>2.1275807408890266</v>
      </c>
      <c r="R88" s="81">
        <v>0</v>
      </c>
      <c r="S88" s="81">
        <v>1.1871816246150071</v>
      </c>
      <c r="T88" s="82"/>
      <c r="U88" s="81">
        <v>17143928</v>
      </c>
      <c r="V88" s="81">
        <v>1545</v>
      </c>
      <c r="W88" s="81">
        <v>386</v>
      </c>
      <c r="X88" s="81">
        <v>11074</v>
      </c>
      <c r="Y88" s="81">
        <v>12136</v>
      </c>
      <c r="Z88" s="81">
        <v>21538</v>
      </c>
      <c r="AA88" s="81">
        <v>7928</v>
      </c>
      <c r="AB88" s="81">
        <v>34203</v>
      </c>
      <c r="AC88" s="81">
        <v>0</v>
      </c>
      <c r="AD88" s="81">
        <v>1.1871816246150071</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1786</v>
      </c>
      <c r="B89" s="80">
        <v>175</v>
      </c>
      <c r="C89" s="80">
        <v>5</v>
      </c>
      <c r="D89" s="80">
        <v>11</v>
      </c>
      <c r="E89" s="80">
        <v>2008</v>
      </c>
      <c r="F89" s="80" t="s">
        <v>84</v>
      </c>
      <c r="G89" s="80" t="s">
        <v>1781</v>
      </c>
      <c r="H89" s="80" t="s">
        <v>1782</v>
      </c>
      <c r="I89" s="177"/>
      <c r="J89" s="81">
        <v>79.036541524122811</v>
      </c>
      <c r="K89" s="81">
        <v>3.0646525824063473</v>
      </c>
      <c r="L89" s="81">
        <v>21.534694680314921</v>
      </c>
      <c r="M89" s="81">
        <v>55.944522289012482</v>
      </c>
      <c r="N89" s="81">
        <v>51.910281717156991</v>
      </c>
      <c r="O89" s="81">
        <v>41.989029464605977</v>
      </c>
      <c r="P89" s="81">
        <v>39.214041648890344</v>
      </c>
      <c r="Q89" s="81">
        <v>2.0812513961395762</v>
      </c>
      <c r="R89" s="81">
        <v>0</v>
      </c>
      <c r="S89" s="81">
        <v>1.0240928851434887</v>
      </c>
      <c r="T89" s="82"/>
      <c r="U89" s="81">
        <v>16906428</v>
      </c>
      <c r="V89" s="81">
        <v>1545</v>
      </c>
      <c r="W89" s="81">
        <v>386</v>
      </c>
      <c r="X89" s="81">
        <v>11074</v>
      </c>
      <c r="Y89" s="81">
        <v>12158</v>
      </c>
      <c r="Z89" s="81">
        <v>21505</v>
      </c>
      <c r="AA89" s="81">
        <v>7688</v>
      </c>
      <c r="AB89" s="81">
        <v>34008</v>
      </c>
      <c r="AC89" s="81">
        <v>0</v>
      </c>
      <c r="AD89" s="81">
        <v>1.0240928851434887</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1787</v>
      </c>
      <c r="B90" s="80">
        <v>176</v>
      </c>
      <c r="C90" s="80">
        <v>6</v>
      </c>
      <c r="D90" s="80">
        <v>11</v>
      </c>
      <c r="E90" s="80">
        <v>2009</v>
      </c>
      <c r="F90" s="80" t="s">
        <v>85</v>
      </c>
      <c r="G90" s="80" t="s">
        <v>1781</v>
      </c>
      <c r="H90" s="80" t="s">
        <v>1782</v>
      </c>
      <c r="I90" s="177"/>
      <c r="J90" s="81">
        <v>74.782663161755352</v>
      </c>
      <c r="K90" s="81">
        <v>2.9934715743201488</v>
      </c>
      <c r="L90" s="81">
        <v>15.338569865746193</v>
      </c>
      <c r="M90" s="81">
        <v>57.448871975828467</v>
      </c>
      <c r="N90" s="81">
        <v>52.519440439797137</v>
      </c>
      <c r="O90" s="81">
        <v>42.247216914460509</v>
      </c>
      <c r="P90" s="81">
        <v>37.477070233612594</v>
      </c>
      <c r="Q90" s="81">
        <v>1.9731614748440141</v>
      </c>
      <c r="R90" s="81">
        <v>0</v>
      </c>
      <c r="S90" s="81">
        <v>1.2199521551151777</v>
      </c>
      <c r="T90" s="82"/>
      <c r="U90" s="81">
        <v>11883129</v>
      </c>
      <c r="V90" s="81">
        <v>1446</v>
      </c>
      <c r="W90" s="81">
        <v>383</v>
      </c>
      <c r="X90" s="81">
        <v>11595</v>
      </c>
      <c r="Y90" s="81">
        <v>12206</v>
      </c>
      <c r="Z90" s="81">
        <v>21357</v>
      </c>
      <c r="AA90" s="81">
        <v>7543</v>
      </c>
      <c r="AB90" s="81">
        <v>33846</v>
      </c>
      <c r="AC90" s="81">
        <v>0</v>
      </c>
      <c r="AD90" s="81">
        <v>1.2199521551151777</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34.150000000000006</v>
      </c>
      <c r="BJ90" s="81">
        <v>0</v>
      </c>
      <c r="BK90" s="81">
        <v>0</v>
      </c>
      <c r="BL90" s="81">
        <v>0</v>
      </c>
      <c r="BM90" s="82"/>
      <c r="BN90" s="81">
        <v>0</v>
      </c>
      <c r="BO90" s="81">
        <v>0</v>
      </c>
      <c r="BP90" s="81">
        <v>6</v>
      </c>
      <c r="BQ90" s="81">
        <v>0</v>
      </c>
      <c r="BR90" s="81">
        <v>0</v>
      </c>
      <c r="BS90" s="81">
        <v>0</v>
      </c>
      <c r="BT90"/>
      <c r="BU90" s="80"/>
      <c r="BV90" s="80"/>
      <c r="BW90" s="80"/>
      <c r="BX90" s="80"/>
      <c r="BY90" s="80"/>
      <c r="BZ90" s="80"/>
      <c r="CA90" s="80"/>
      <c r="CB90" s="80"/>
      <c r="CC90" s="80"/>
    </row>
    <row r="91" spans="1:81">
      <c r="A91" s="80" t="s">
        <v>1788</v>
      </c>
      <c r="B91" s="80">
        <v>177</v>
      </c>
      <c r="C91" s="80">
        <v>7</v>
      </c>
      <c r="D91" s="80">
        <v>11</v>
      </c>
      <c r="E91" s="80">
        <v>2010</v>
      </c>
      <c r="F91" s="80" t="s">
        <v>86</v>
      </c>
      <c r="G91" s="80" t="s">
        <v>1781</v>
      </c>
      <c r="H91" s="80" t="s">
        <v>1782</v>
      </c>
      <c r="I91" s="177"/>
      <c r="J91" s="81">
        <v>75.293798188441926</v>
      </c>
      <c r="K91" s="81">
        <v>3.2068723284536294</v>
      </c>
      <c r="L91" s="81">
        <v>15.619944045845276</v>
      </c>
      <c r="M91" s="81">
        <v>59.356019949779302</v>
      </c>
      <c r="N91" s="81">
        <v>56.343395873150456</v>
      </c>
      <c r="O91" s="81">
        <v>42.173888225307415</v>
      </c>
      <c r="P91" s="81">
        <v>37.555424709609206</v>
      </c>
      <c r="Q91" s="81">
        <v>2.0564350470210009</v>
      </c>
      <c r="R91" s="81">
        <v>0</v>
      </c>
      <c r="S91" s="81">
        <v>1.1386111911684238</v>
      </c>
      <c r="T91" s="82"/>
      <c r="U91" s="81">
        <v>13971361</v>
      </c>
      <c r="V91" s="81">
        <v>1446</v>
      </c>
      <c r="W91" s="81">
        <v>383</v>
      </c>
      <c r="X91" s="81">
        <v>11595</v>
      </c>
      <c r="Y91" s="81">
        <v>12304</v>
      </c>
      <c r="Z91" s="81">
        <v>21419</v>
      </c>
      <c r="AA91" s="81">
        <v>7370</v>
      </c>
      <c r="AB91" s="81">
        <v>33800</v>
      </c>
      <c r="AC91" s="81">
        <v>0</v>
      </c>
      <c r="AD91" s="81">
        <v>1.1386111911684238</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35.331000000000003</v>
      </c>
      <c r="BJ91" s="81">
        <v>0</v>
      </c>
      <c r="BK91" s="81">
        <v>0</v>
      </c>
      <c r="BL91" s="81">
        <v>0</v>
      </c>
      <c r="BM91" s="82"/>
      <c r="BN91" s="81">
        <v>0</v>
      </c>
      <c r="BO91" s="81">
        <v>0</v>
      </c>
      <c r="BP91" s="81">
        <v>6</v>
      </c>
      <c r="BQ91" s="81">
        <v>0</v>
      </c>
      <c r="BR91" s="81">
        <v>0</v>
      </c>
      <c r="BS91" s="81">
        <v>0</v>
      </c>
      <c r="BT91"/>
      <c r="BU91" s="80">
        <v>35.331000000000003</v>
      </c>
      <c r="BV91" s="80">
        <v>0</v>
      </c>
      <c r="BW91" s="80">
        <v>0</v>
      </c>
      <c r="BX91" s="80">
        <v>0</v>
      </c>
      <c r="BY91" s="80">
        <v>0</v>
      </c>
      <c r="BZ91" s="80">
        <v>0</v>
      </c>
      <c r="CA91" s="80">
        <v>0</v>
      </c>
      <c r="CB91" s="80">
        <v>0</v>
      </c>
      <c r="CC91" s="80">
        <v>0</v>
      </c>
    </row>
    <row r="92" spans="1:81">
      <c r="A92" s="80" t="s">
        <v>1789</v>
      </c>
      <c r="B92" s="80">
        <v>178</v>
      </c>
      <c r="C92" s="80">
        <v>8</v>
      </c>
      <c r="D92" s="80">
        <v>11</v>
      </c>
      <c r="E92" s="80">
        <v>2011</v>
      </c>
      <c r="F92" s="80" t="s">
        <v>87</v>
      </c>
      <c r="G92" s="80" t="s">
        <v>1781</v>
      </c>
      <c r="H92" s="80" t="s">
        <v>1782</v>
      </c>
      <c r="I92" s="177"/>
      <c r="J92" s="81">
        <v>73.44561769599315</v>
      </c>
      <c r="K92" s="81">
        <v>4.0250418373164027</v>
      </c>
      <c r="L92" s="81">
        <v>13.93707311198181</v>
      </c>
      <c r="M92" s="81">
        <v>65.322014760401345</v>
      </c>
      <c r="N92" s="81">
        <v>53.292832448748854</v>
      </c>
      <c r="O92" s="81">
        <v>41.922729838097446</v>
      </c>
      <c r="P92" s="81">
        <v>36.00002819229497</v>
      </c>
      <c r="Q92" s="81">
        <v>2.3537105326466885</v>
      </c>
      <c r="R92" s="81">
        <v>0</v>
      </c>
      <c r="S92" s="81">
        <v>1.0844471803333802</v>
      </c>
      <c r="T92" s="82"/>
      <c r="U92" s="81">
        <v>12923178</v>
      </c>
      <c r="V92" s="81">
        <v>1446</v>
      </c>
      <c r="W92" s="81">
        <v>383</v>
      </c>
      <c r="X92" s="81">
        <v>11595</v>
      </c>
      <c r="Y92" s="81">
        <v>12393</v>
      </c>
      <c r="Z92" s="81">
        <v>21754</v>
      </c>
      <c r="AA92" s="81">
        <v>7275</v>
      </c>
      <c r="AB92" s="81">
        <v>33539</v>
      </c>
      <c r="AC92" s="81">
        <v>0</v>
      </c>
      <c r="AD92" s="81">
        <v>1.0844471803333802</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41.374000000000002</v>
      </c>
      <c r="BJ92" s="81">
        <v>0</v>
      </c>
      <c r="BK92" s="81">
        <v>0</v>
      </c>
      <c r="BL92" s="81">
        <v>0</v>
      </c>
      <c r="BM92" s="82"/>
      <c r="BN92" s="81">
        <v>0</v>
      </c>
      <c r="BO92" s="81">
        <v>0</v>
      </c>
      <c r="BP92" s="81">
        <v>8</v>
      </c>
      <c r="BQ92" s="81">
        <v>0</v>
      </c>
      <c r="BR92" s="81">
        <v>0</v>
      </c>
      <c r="BS92" s="81">
        <v>0</v>
      </c>
      <c r="BT92"/>
      <c r="BU92" s="80">
        <v>41.374000000000002</v>
      </c>
      <c r="BV92" s="80">
        <v>0</v>
      </c>
      <c r="BW92" s="80">
        <v>0</v>
      </c>
      <c r="BX92" s="80">
        <v>0</v>
      </c>
      <c r="BY92" s="80">
        <v>0</v>
      </c>
      <c r="BZ92" s="80">
        <v>0</v>
      </c>
      <c r="CA92" s="80">
        <v>0</v>
      </c>
      <c r="CB92" s="80">
        <v>0</v>
      </c>
      <c r="CC92" s="80">
        <v>0</v>
      </c>
    </row>
    <row r="93" spans="1:81">
      <c r="A93" s="80" t="s">
        <v>1790</v>
      </c>
      <c r="B93" s="80">
        <v>179</v>
      </c>
      <c r="C93" s="80">
        <v>9</v>
      </c>
      <c r="D93" s="80">
        <v>11</v>
      </c>
      <c r="E93" s="80">
        <v>2012</v>
      </c>
      <c r="F93" s="80" t="s">
        <v>88</v>
      </c>
      <c r="G93" s="80" t="s">
        <v>1781</v>
      </c>
      <c r="H93" s="80" t="s">
        <v>1782</v>
      </c>
      <c r="I93" s="177"/>
      <c r="J93" s="81">
        <v>65.759962230793974</v>
      </c>
      <c r="K93" s="81">
        <v>3.6331094972987761</v>
      </c>
      <c r="L93" s="81">
        <v>14.170696914324797</v>
      </c>
      <c r="M93" s="81">
        <v>58.809988375977298</v>
      </c>
      <c r="N93" s="81">
        <v>52.619031737241791</v>
      </c>
      <c r="O93" s="81">
        <v>42.210395704337579</v>
      </c>
      <c r="P93" s="81">
        <v>35.821655695940414</v>
      </c>
      <c r="Q93" s="81">
        <v>2.5819542838720584</v>
      </c>
      <c r="R93" s="81">
        <v>0</v>
      </c>
      <c r="S93" s="81">
        <v>0.9381994565418289</v>
      </c>
      <c r="T93" s="82"/>
      <c r="U93" s="81">
        <v>11872633</v>
      </c>
      <c r="V93" s="81">
        <v>1446</v>
      </c>
      <c r="W93" s="81">
        <v>383</v>
      </c>
      <c r="X93" s="81">
        <v>11595</v>
      </c>
      <c r="Y93" s="81">
        <v>12633</v>
      </c>
      <c r="Z93" s="81">
        <v>22077</v>
      </c>
      <c r="AA93" s="81">
        <v>7198</v>
      </c>
      <c r="AB93" s="81">
        <v>33863</v>
      </c>
      <c r="AC93" s="81">
        <v>0</v>
      </c>
      <c r="AD93" s="81">
        <v>0.9381994565418289</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2.4580000000000002</v>
      </c>
      <c r="BH93" s="81">
        <v>0</v>
      </c>
      <c r="BI93" s="81">
        <v>38.585999999999999</v>
      </c>
      <c r="BJ93" s="81">
        <v>0</v>
      </c>
      <c r="BK93" s="81">
        <v>0</v>
      </c>
      <c r="BL93" s="81">
        <v>0</v>
      </c>
      <c r="BM93" s="82"/>
      <c r="BN93" s="81">
        <v>1</v>
      </c>
      <c r="BO93" s="81">
        <v>0</v>
      </c>
      <c r="BP93" s="81">
        <v>7</v>
      </c>
      <c r="BQ93" s="81">
        <v>0</v>
      </c>
      <c r="BR93" s="81">
        <v>0</v>
      </c>
      <c r="BS93" s="81">
        <v>0</v>
      </c>
      <c r="BT93"/>
      <c r="BU93" s="80">
        <v>41.043999999999997</v>
      </c>
      <c r="BV93" s="80">
        <v>0</v>
      </c>
      <c r="BW93" s="80">
        <v>0</v>
      </c>
      <c r="BX93" s="80">
        <v>0</v>
      </c>
      <c r="BY93" s="80">
        <v>0</v>
      </c>
      <c r="BZ93" s="80">
        <v>0</v>
      </c>
      <c r="CA93" s="80">
        <v>0</v>
      </c>
      <c r="CB93" s="80">
        <v>0</v>
      </c>
      <c r="CC93" s="80">
        <v>0</v>
      </c>
    </row>
    <row r="94" spans="1:81">
      <c r="A94" s="80" t="s">
        <v>1791</v>
      </c>
      <c r="B94" s="80">
        <v>180</v>
      </c>
      <c r="C94" s="80">
        <v>10</v>
      </c>
      <c r="D94" s="80">
        <v>11</v>
      </c>
      <c r="E94" s="80">
        <v>2013</v>
      </c>
      <c r="F94" s="80" t="s">
        <v>89</v>
      </c>
      <c r="G94" s="80" t="s">
        <v>1781</v>
      </c>
      <c r="H94" s="80" t="s">
        <v>1782</v>
      </c>
      <c r="I94" s="177"/>
      <c r="J94" s="81">
        <v>65.301246756882378</v>
      </c>
      <c r="K94" s="81">
        <v>2.9885418927038239</v>
      </c>
      <c r="L94" s="81">
        <v>14.405028092774019</v>
      </c>
      <c r="M94" s="81">
        <v>56.693927209889473</v>
      </c>
      <c r="N94" s="81">
        <v>56.49453583191054</v>
      </c>
      <c r="O94" s="81">
        <v>40.759564852481134</v>
      </c>
      <c r="P94" s="81">
        <v>35.66689674768952</v>
      </c>
      <c r="Q94" s="81">
        <v>2.6036555057025486</v>
      </c>
      <c r="R94" s="81">
        <v>0</v>
      </c>
      <c r="S94" s="81">
        <v>0.95172445465921174</v>
      </c>
      <c r="T94" s="82"/>
      <c r="U94" s="81">
        <v>11707751</v>
      </c>
      <c r="V94" s="81">
        <v>1446</v>
      </c>
      <c r="W94" s="81">
        <v>383</v>
      </c>
      <c r="X94" s="81">
        <v>11595</v>
      </c>
      <c r="Y94" s="81">
        <v>12673</v>
      </c>
      <c r="Z94" s="81">
        <v>22270</v>
      </c>
      <c r="AA94" s="81">
        <v>7140</v>
      </c>
      <c r="AB94" s="81">
        <v>33658</v>
      </c>
      <c r="AC94" s="81">
        <v>0</v>
      </c>
      <c r="AD94" s="81">
        <v>0.95172445465921174</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3.4249999999999998</v>
      </c>
      <c r="BH94" s="81">
        <v>0</v>
      </c>
      <c r="BI94" s="81">
        <v>38.838999999999999</v>
      </c>
      <c r="BJ94" s="81">
        <v>0</v>
      </c>
      <c r="BK94" s="81">
        <v>0</v>
      </c>
      <c r="BL94" s="81">
        <v>0</v>
      </c>
      <c r="BM94" s="82"/>
      <c r="BN94" s="81">
        <v>1</v>
      </c>
      <c r="BO94" s="81">
        <v>0</v>
      </c>
      <c r="BP94" s="81">
        <v>7</v>
      </c>
      <c r="BQ94" s="81">
        <v>0</v>
      </c>
      <c r="BR94" s="81">
        <v>0</v>
      </c>
      <c r="BS94" s="81">
        <v>0</v>
      </c>
      <c r="BT94"/>
      <c r="BU94" s="80">
        <v>42.264000000000003</v>
      </c>
      <c r="BV94" s="80">
        <v>0</v>
      </c>
      <c r="BW94" s="80">
        <v>0</v>
      </c>
      <c r="BX94" s="80">
        <v>0</v>
      </c>
      <c r="BY94" s="80">
        <v>0</v>
      </c>
      <c r="BZ94" s="80">
        <v>0</v>
      </c>
      <c r="CA94" s="80">
        <v>0</v>
      </c>
      <c r="CB94" s="80">
        <v>0</v>
      </c>
      <c r="CC94" s="80">
        <v>0</v>
      </c>
    </row>
    <row r="95" spans="1:81">
      <c r="A95" s="80" t="s">
        <v>1792</v>
      </c>
      <c r="B95" s="80">
        <v>181</v>
      </c>
      <c r="C95" s="80">
        <v>11</v>
      </c>
      <c r="D95" s="80">
        <v>11</v>
      </c>
      <c r="E95" s="80">
        <v>2014</v>
      </c>
      <c r="F95" s="80" t="s">
        <v>90</v>
      </c>
      <c r="G95" s="80" t="s">
        <v>1781</v>
      </c>
      <c r="H95" s="80" t="s">
        <v>1782</v>
      </c>
      <c r="I95" s="177"/>
      <c r="J95" s="81">
        <v>65.445000624103713</v>
      </c>
      <c r="K95" s="81">
        <v>3.0628981627490348</v>
      </c>
      <c r="L95" s="81">
        <v>13.434604437103204</v>
      </c>
      <c r="M95" s="81">
        <v>58.484780936989445</v>
      </c>
      <c r="N95" s="81">
        <v>56.348281189991596</v>
      </c>
      <c r="O95" s="81">
        <v>39.438830804332341</v>
      </c>
      <c r="P95" s="81">
        <v>35.686698919662383</v>
      </c>
      <c r="Q95" s="81">
        <v>2.4902968090986475</v>
      </c>
      <c r="R95" s="81">
        <v>0</v>
      </c>
      <c r="S95" s="81">
        <v>0.87129723855240138</v>
      </c>
      <c r="T95" s="82"/>
      <c r="U95" s="81">
        <v>12844231</v>
      </c>
      <c r="V95" s="81">
        <v>1262</v>
      </c>
      <c r="W95" s="81">
        <v>496</v>
      </c>
      <c r="X95" s="81">
        <v>12015</v>
      </c>
      <c r="Y95" s="81">
        <v>12750</v>
      </c>
      <c r="Z95" s="81">
        <v>22695</v>
      </c>
      <c r="AA95" s="81">
        <v>7107</v>
      </c>
      <c r="AB95" s="81">
        <v>33553</v>
      </c>
      <c r="AC95" s="81">
        <v>0</v>
      </c>
      <c r="AD95" s="81">
        <v>0.87129723855240138</v>
      </c>
      <c r="AE95" s="82"/>
      <c r="AF95" s="81">
        <v>91244432.154719412</v>
      </c>
      <c r="AG95" s="81">
        <v>2524450.1083691451</v>
      </c>
      <c r="AH95" s="81">
        <v>3434964.2292108377</v>
      </c>
      <c r="AI95" s="81">
        <v>72711945.8692393</v>
      </c>
      <c r="AJ95" s="81">
        <v>69990266.560083464</v>
      </c>
      <c r="AK95" s="81">
        <v>0</v>
      </c>
      <c r="AL95" s="81">
        <v>0</v>
      </c>
      <c r="AM95" s="81">
        <v>4606325.510308194</v>
      </c>
      <c r="AN95" s="81">
        <v>0</v>
      </c>
      <c r="AO95" s="81">
        <v>0</v>
      </c>
      <c r="AP95" s="82"/>
      <c r="AQ95" s="81">
        <v>1185</v>
      </c>
      <c r="AR95" s="81">
        <v>240</v>
      </c>
      <c r="AS95" s="81">
        <v>0</v>
      </c>
      <c r="AT95" s="81">
        <v>1</v>
      </c>
      <c r="AU95" s="81">
        <v>0</v>
      </c>
      <c r="AV95" s="81">
        <v>0</v>
      </c>
      <c r="AW95" s="81" t="s">
        <v>564</v>
      </c>
      <c r="AX95" s="82"/>
      <c r="AY95" s="81">
        <v>5285.7</v>
      </c>
      <c r="AZ95" s="81">
        <v>12956</v>
      </c>
      <c r="BA95" s="81">
        <v>0</v>
      </c>
      <c r="BB95" s="81">
        <v>6.6</v>
      </c>
      <c r="BC95" s="81">
        <v>0</v>
      </c>
      <c r="BD95" s="81">
        <v>0</v>
      </c>
      <c r="BE95" s="81" t="s">
        <v>564</v>
      </c>
      <c r="BF95" s="82"/>
      <c r="BG95" s="81">
        <v>3.52</v>
      </c>
      <c r="BH95" s="81">
        <v>0</v>
      </c>
      <c r="BI95" s="81">
        <v>37.893000000000001</v>
      </c>
      <c r="BJ95" s="81">
        <v>0</v>
      </c>
      <c r="BK95" s="81">
        <v>0</v>
      </c>
      <c r="BL95" s="81">
        <v>0</v>
      </c>
      <c r="BM95" s="82"/>
      <c r="BN95" s="81">
        <v>1</v>
      </c>
      <c r="BO95" s="81">
        <v>0</v>
      </c>
      <c r="BP95" s="81">
        <v>7</v>
      </c>
      <c r="BQ95" s="81">
        <v>0</v>
      </c>
      <c r="BR95" s="81">
        <v>0</v>
      </c>
      <c r="BS95" s="81">
        <v>0</v>
      </c>
      <c r="BT95"/>
      <c r="BU95" s="80">
        <v>41.412999999999997</v>
      </c>
      <c r="BV95" s="80">
        <v>0</v>
      </c>
      <c r="BW95" s="80">
        <v>0</v>
      </c>
      <c r="BX95" s="80">
        <v>0</v>
      </c>
      <c r="BY95" s="80">
        <v>0</v>
      </c>
      <c r="BZ95" s="80">
        <v>0</v>
      </c>
      <c r="CA95" s="80">
        <v>0</v>
      </c>
      <c r="CB95" s="80">
        <v>0</v>
      </c>
      <c r="CC95" s="80">
        <v>0</v>
      </c>
    </row>
    <row r="96" spans="1:81">
      <c r="A96" s="80" t="s">
        <v>1793</v>
      </c>
      <c r="B96" s="80">
        <v>182</v>
      </c>
      <c r="C96" s="80">
        <v>12</v>
      </c>
      <c r="D96" s="80">
        <v>11</v>
      </c>
      <c r="E96" s="80">
        <v>2015</v>
      </c>
      <c r="F96" s="80" t="s">
        <v>91</v>
      </c>
      <c r="G96" s="80" t="s">
        <v>1781</v>
      </c>
      <c r="H96" s="80" t="s">
        <v>1782</v>
      </c>
      <c r="I96" s="177"/>
      <c r="J96" s="81">
        <v>62.362184795064501</v>
      </c>
      <c r="K96" s="81">
        <v>2.8503287432196713</v>
      </c>
      <c r="L96" s="81">
        <v>14.493903673922352</v>
      </c>
      <c r="M96" s="81">
        <v>62.347644485409717</v>
      </c>
      <c r="N96" s="81">
        <v>48.636537615343236</v>
      </c>
      <c r="O96" s="81">
        <v>38.985019540418783</v>
      </c>
      <c r="P96" s="81">
        <v>35.433361244030237</v>
      </c>
      <c r="Q96" s="81">
        <v>2.4256704899117612</v>
      </c>
      <c r="R96" s="81">
        <v>0</v>
      </c>
      <c r="S96" s="81">
        <v>1.1840571228777264</v>
      </c>
      <c r="T96" s="82"/>
      <c r="U96" s="81">
        <v>13211491</v>
      </c>
      <c r="V96" s="81">
        <v>1262</v>
      </c>
      <c r="W96" s="81">
        <v>496</v>
      </c>
      <c r="X96" s="81">
        <v>12015</v>
      </c>
      <c r="Y96" s="81">
        <v>12840</v>
      </c>
      <c r="Z96" s="81">
        <v>22650</v>
      </c>
      <c r="AA96" s="81">
        <v>7051</v>
      </c>
      <c r="AB96" s="81">
        <v>33385</v>
      </c>
      <c r="AC96" s="81">
        <v>0</v>
      </c>
      <c r="AD96" s="81">
        <v>1.1840571228777264</v>
      </c>
      <c r="AE96" s="82"/>
      <c r="AF96" s="81">
        <v>89730960.13285175</v>
      </c>
      <c r="AG96" s="81">
        <v>2191387.9273020164</v>
      </c>
      <c r="AH96" s="81">
        <v>3047976.5813520006</v>
      </c>
      <c r="AI96" s="81">
        <v>78025735.810026497</v>
      </c>
      <c r="AJ96" s="81">
        <v>60967464.511087328</v>
      </c>
      <c r="AK96" s="81">
        <v>0</v>
      </c>
      <c r="AL96" s="81">
        <v>0</v>
      </c>
      <c r="AM96" s="81">
        <v>4575274.205192185</v>
      </c>
      <c r="AN96" s="81">
        <v>0</v>
      </c>
      <c r="AO96" s="81">
        <v>0</v>
      </c>
      <c r="AP96" s="82"/>
      <c r="AQ96" s="81">
        <v>1260</v>
      </c>
      <c r="AR96" s="81">
        <v>333</v>
      </c>
      <c r="AS96" s="81">
        <v>0</v>
      </c>
      <c r="AT96" s="81">
        <v>2</v>
      </c>
      <c r="AU96" s="81">
        <v>0</v>
      </c>
      <c r="AV96" s="81">
        <v>0</v>
      </c>
      <c r="AW96" s="81" t="s">
        <v>564</v>
      </c>
      <c r="AX96" s="82"/>
      <c r="AY96" s="81">
        <v>5681.6</v>
      </c>
      <c r="AZ96" s="81">
        <v>17430.7</v>
      </c>
      <c r="BA96" s="81">
        <v>0</v>
      </c>
      <c r="BB96" s="81">
        <v>44.6</v>
      </c>
      <c r="BC96" s="81">
        <v>0</v>
      </c>
      <c r="BD96" s="81">
        <v>0</v>
      </c>
      <c r="BE96" s="81" t="s">
        <v>564</v>
      </c>
      <c r="BF96" s="82"/>
      <c r="BG96" s="81">
        <v>3.423</v>
      </c>
      <c r="BH96" s="81">
        <v>0</v>
      </c>
      <c r="BI96" s="81">
        <v>37.96</v>
      </c>
      <c r="BJ96" s="81">
        <v>0</v>
      </c>
      <c r="BK96" s="81">
        <v>0</v>
      </c>
      <c r="BL96" s="81">
        <v>0</v>
      </c>
      <c r="BM96" s="82"/>
      <c r="BN96" s="81">
        <v>1</v>
      </c>
      <c r="BO96" s="81">
        <v>0</v>
      </c>
      <c r="BP96" s="81">
        <v>7</v>
      </c>
      <c r="BQ96" s="81">
        <v>0</v>
      </c>
      <c r="BR96" s="81">
        <v>0</v>
      </c>
      <c r="BS96" s="81">
        <v>0</v>
      </c>
      <c r="BT96"/>
      <c r="BU96" s="80">
        <v>41.383000000000003</v>
      </c>
      <c r="BV96" s="80">
        <v>0</v>
      </c>
      <c r="BW96" s="80">
        <v>0</v>
      </c>
      <c r="BX96" s="80">
        <v>0</v>
      </c>
      <c r="BY96" s="80">
        <v>0</v>
      </c>
      <c r="BZ96" s="80">
        <v>0</v>
      </c>
      <c r="CA96" s="80">
        <v>0</v>
      </c>
      <c r="CB96" s="80">
        <v>0</v>
      </c>
      <c r="CC96" s="80">
        <v>0</v>
      </c>
    </row>
    <row r="97" spans="1:81">
      <c r="A97" s="80" t="s">
        <v>1794</v>
      </c>
      <c r="B97" s="80">
        <v>183</v>
      </c>
      <c r="C97" s="80">
        <v>13</v>
      </c>
      <c r="D97" s="80">
        <v>11</v>
      </c>
      <c r="E97" s="80">
        <v>2016</v>
      </c>
      <c r="F97" s="80" t="s">
        <v>92</v>
      </c>
      <c r="G97" s="80" t="s">
        <v>1781</v>
      </c>
      <c r="H97" s="80" t="s">
        <v>1782</v>
      </c>
      <c r="I97" s="177"/>
      <c r="J97" s="81">
        <v>63.935976056767046</v>
      </c>
      <c r="K97" s="81">
        <v>2.8674568795296431</v>
      </c>
      <c r="L97" s="81">
        <v>13.929041189303138</v>
      </c>
      <c r="M97" s="81">
        <v>50.400985452161329</v>
      </c>
      <c r="N97" s="81">
        <v>52.002435941908452</v>
      </c>
      <c r="O97" s="81">
        <v>38.702039700849895</v>
      </c>
      <c r="P97" s="81">
        <v>34.691274609193528</v>
      </c>
      <c r="Q97" s="81">
        <v>2.3454777488583209</v>
      </c>
      <c r="R97" s="81">
        <v>0</v>
      </c>
      <c r="S97" s="81">
        <v>1.1654266000119049</v>
      </c>
      <c r="T97" s="82"/>
      <c r="U97" s="81">
        <v>13441852</v>
      </c>
      <c r="V97" s="81">
        <v>1262</v>
      </c>
      <c r="W97" s="81">
        <v>496</v>
      </c>
      <c r="X97" s="81">
        <v>12015</v>
      </c>
      <c r="Y97" s="81">
        <v>12895</v>
      </c>
      <c r="Z97" s="81">
        <v>22762</v>
      </c>
      <c r="AA97" s="81">
        <v>7140</v>
      </c>
      <c r="AB97" s="81">
        <v>33207</v>
      </c>
      <c r="AC97" s="81">
        <v>0</v>
      </c>
      <c r="AD97" s="81">
        <v>1.1654266000119049</v>
      </c>
      <c r="AE97" s="82"/>
      <c r="AF97" s="81">
        <v>93916412.614994392</v>
      </c>
      <c r="AG97" s="81">
        <v>2118969.2967657419</v>
      </c>
      <c r="AH97" s="81">
        <v>2274791.958855412</v>
      </c>
      <c r="AI97" s="81">
        <v>75906181.624645561</v>
      </c>
      <c r="AJ97" s="81">
        <v>64100815.609135672</v>
      </c>
      <c r="AK97" s="81">
        <v>0</v>
      </c>
      <c r="AL97" s="81">
        <v>0</v>
      </c>
      <c r="AM97" s="81">
        <v>4554415.6391460616</v>
      </c>
      <c r="AN97" s="81">
        <v>0</v>
      </c>
      <c r="AO97" s="81">
        <v>0</v>
      </c>
      <c r="AP97" s="82"/>
      <c r="AQ97" s="81">
        <v>1348</v>
      </c>
      <c r="AR97" s="81">
        <v>390</v>
      </c>
      <c r="AS97" s="81">
        <v>0</v>
      </c>
      <c r="AT97" s="81">
        <v>2</v>
      </c>
      <c r="AU97" s="81">
        <v>0</v>
      </c>
      <c r="AV97" s="81">
        <v>0</v>
      </c>
      <c r="AW97" s="81" t="s">
        <v>564</v>
      </c>
      <c r="AX97" s="82"/>
      <c r="AY97" s="81">
        <v>6156.9</v>
      </c>
      <c r="AZ97" s="81">
        <v>19071.5</v>
      </c>
      <c r="BA97" s="81">
        <v>0</v>
      </c>
      <c r="BB97" s="81">
        <v>44.6</v>
      </c>
      <c r="BC97" s="81">
        <v>0</v>
      </c>
      <c r="BD97" s="81">
        <v>0</v>
      </c>
      <c r="BE97" s="81" t="s">
        <v>564</v>
      </c>
      <c r="BF97" s="82"/>
      <c r="BG97" s="81">
        <v>3.3959999999999999</v>
      </c>
      <c r="BH97" s="81">
        <v>0</v>
      </c>
      <c r="BI97" s="81">
        <v>24.882999999999999</v>
      </c>
      <c r="BJ97" s="81">
        <v>0</v>
      </c>
      <c r="BK97" s="81">
        <v>0</v>
      </c>
      <c r="BL97" s="81">
        <v>0</v>
      </c>
      <c r="BM97" s="82"/>
      <c r="BN97" s="81">
        <v>1</v>
      </c>
      <c r="BO97" s="81">
        <v>0</v>
      </c>
      <c r="BP97" s="81">
        <v>5</v>
      </c>
      <c r="BQ97" s="81">
        <v>0</v>
      </c>
      <c r="BR97" s="81">
        <v>0</v>
      </c>
      <c r="BS97" s="81">
        <v>0</v>
      </c>
      <c r="BT97"/>
      <c r="BU97" s="80">
        <v>28.279</v>
      </c>
      <c r="BV97" s="80">
        <v>0</v>
      </c>
      <c r="BW97" s="80">
        <v>0</v>
      </c>
      <c r="BX97" s="80">
        <v>0</v>
      </c>
      <c r="BY97" s="80">
        <v>0</v>
      </c>
      <c r="BZ97" s="80">
        <v>0</v>
      </c>
      <c r="CA97" s="80">
        <v>0</v>
      </c>
      <c r="CB97" s="80">
        <v>0</v>
      </c>
      <c r="CC97" s="80">
        <v>0</v>
      </c>
    </row>
    <row r="98" spans="1:81">
      <c r="A98" s="80" t="s">
        <v>1795</v>
      </c>
      <c r="B98" s="80">
        <v>184</v>
      </c>
      <c r="C98" s="80">
        <v>14</v>
      </c>
      <c r="D98" s="80">
        <v>11</v>
      </c>
      <c r="E98" s="80">
        <v>2017</v>
      </c>
      <c r="F98" s="80" t="s">
        <v>71</v>
      </c>
      <c r="G98" s="80" t="s">
        <v>1781</v>
      </c>
      <c r="H98" s="80" t="s">
        <v>1782</v>
      </c>
      <c r="I98" s="177"/>
      <c r="J98" s="81">
        <v>65.448101039561408</v>
      </c>
      <c r="K98" s="81">
        <v>2.8278228858674828</v>
      </c>
      <c r="L98" s="81">
        <v>13.697607856989659</v>
      </c>
      <c r="M98" s="81">
        <v>47.880818925877954</v>
      </c>
      <c r="N98" s="81">
        <v>54.233078823214868</v>
      </c>
      <c r="O98" s="81">
        <v>38.309688849821953</v>
      </c>
      <c r="P98" s="81">
        <v>34.220464701739814</v>
      </c>
      <c r="Q98" s="81">
        <v>2.2593857952690759</v>
      </c>
      <c r="R98" s="81">
        <v>0</v>
      </c>
      <c r="S98" s="81">
        <v>0.89762077410115126</v>
      </c>
      <c r="T98" s="82"/>
      <c r="U98" s="81">
        <v>14607699</v>
      </c>
      <c r="V98" s="81">
        <v>1262</v>
      </c>
      <c r="W98" s="81">
        <v>496</v>
      </c>
      <c r="X98" s="81">
        <v>12015</v>
      </c>
      <c r="Y98" s="81">
        <v>13053</v>
      </c>
      <c r="Z98" s="81">
        <v>22905</v>
      </c>
      <c r="AA98" s="81">
        <v>7088</v>
      </c>
      <c r="AB98" s="81">
        <v>33080</v>
      </c>
      <c r="AC98" s="81">
        <v>0</v>
      </c>
      <c r="AD98" s="81">
        <v>0.89762077410115126</v>
      </c>
      <c r="AE98" s="82"/>
      <c r="AF98" s="81">
        <v>97447943.623498946</v>
      </c>
      <c r="AG98" s="81">
        <v>2113288.359373956</v>
      </c>
      <c r="AH98" s="81">
        <v>2933782.6687279171</v>
      </c>
      <c r="AI98" s="81">
        <v>75183988.050970778</v>
      </c>
      <c r="AJ98" s="81">
        <v>64053407.199439064</v>
      </c>
      <c r="AK98" s="81">
        <v>0</v>
      </c>
      <c r="AL98" s="81">
        <v>0</v>
      </c>
      <c r="AM98" s="81">
        <v>4544096.4623631947</v>
      </c>
      <c r="AN98" s="81">
        <v>0</v>
      </c>
      <c r="AO98" s="81">
        <v>0</v>
      </c>
      <c r="AP98" s="82"/>
      <c r="AQ98" s="81">
        <v>1413</v>
      </c>
      <c r="AR98" s="81">
        <v>422</v>
      </c>
      <c r="AS98" s="81">
        <v>0</v>
      </c>
      <c r="AT98" s="81">
        <v>2</v>
      </c>
      <c r="AU98" s="81">
        <v>0</v>
      </c>
      <c r="AV98" s="81">
        <v>0</v>
      </c>
      <c r="AW98" s="81" t="s">
        <v>564</v>
      </c>
      <c r="AX98" s="82"/>
      <c r="AY98" s="81">
        <v>6498.5</v>
      </c>
      <c r="AZ98" s="81">
        <v>20271</v>
      </c>
      <c r="BA98" s="81">
        <v>0</v>
      </c>
      <c r="BB98" s="81">
        <v>44.6</v>
      </c>
      <c r="BC98" s="81">
        <v>0</v>
      </c>
      <c r="BD98" s="81">
        <v>0</v>
      </c>
      <c r="BE98" s="81" t="s">
        <v>564</v>
      </c>
      <c r="BF98" s="82"/>
      <c r="BG98" s="81">
        <v>3.4769999999999999</v>
      </c>
      <c r="BH98" s="81">
        <v>0</v>
      </c>
      <c r="BI98" s="81">
        <v>41.253999999999998</v>
      </c>
      <c r="BJ98" s="81">
        <v>0</v>
      </c>
      <c r="BK98" s="81">
        <v>0</v>
      </c>
      <c r="BL98" s="81">
        <v>0</v>
      </c>
      <c r="BM98" s="82"/>
      <c r="BN98" s="81">
        <v>1</v>
      </c>
      <c r="BO98" s="81">
        <v>0</v>
      </c>
      <c r="BP98" s="81">
        <v>7</v>
      </c>
      <c r="BQ98" s="81">
        <v>0</v>
      </c>
      <c r="BR98" s="81">
        <v>0</v>
      </c>
      <c r="BS98" s="81">
        <v>0</v>
      </c>
      <c r="BT98"/>
      <c r="BU98" s="80">
        <v>44.731000000000002</v>
      </c>
      <c r="BV98" s="80">
        <v>0</v>
      </c>
      <c r="BW98" s="80">
        <v>0</v>
      </c>
      <c r="BX98" s="80">
        <v>0</v>
      </c>
      <c r="BY98" s="80">
        <v>0</v>
      </c>
      <c r="BZ98" s="80">
        <v>0</v>
      </c>
      <c r="CA98" s="80">
        <v>0</v>
      </c>
      <c r="CB98" s="80">
        <v>0</v>
      </c>
      <c r="CC98" s="80">
        <v>0</v>
      </c>
    </row>
    <row r="99" spans="1:81">
      <c r="A99" s="80" t="s">
        <v>1796</v>
      </c>
      <c r="B99" s="80">
        <v>185</v>
      </c>
      <c r="C99" s="80">
        <v>15</v>
      </c>
      <c r="D99" s="80">
        <v>11</v>
      </c>
      <c r="E99" s="80">
        <v>2018</v>
      </c>
      <c r="F99" s="80" t="s">
        <v>93</v>
      </c>
      <c r="G99" s="80" t="s">
        <v>1781</v>
      </c>
      <c r="H99" s="80" t="s">
        <v>1782</v>
      </c>
      <c r="I99" s="177"/>
      <c r="J99" s="81">
        <v>71.581458605709997</v>
      </c>
      <c r="K99" s="81">
        <v>2.6535062027102843</v>
      </c>
      <c r="L99" s="81">
        <v>12.279897638395779</v>
      </c>
      <c r="M99" s="81">
        <v>46.59845697789688</v>
      </c>
      <c r="N99" s="81">
        <v>52.92602829003738</v>
      </c>
      <c r="O99" s="81">
        <v>37.60798576338982</v>
      </c>
      <c r="P99" s="81">
        <v>33.956304236329807</v>
      </c>
      <c r="Q99" s="81">
        <v>2.0806243458430838</v>
      </c>
      <c r="R99" s="81">
        <v>0</v>
      </c>
      <c r="S99" s="81">
        <v>1.2706044596096975</v>
      </c>
      <c r="T99" s="82"/>
      <c r="U99" s="81">
        <v>17176284</v>
      </c>
      <c r="V99" s="81">
        <v>1262</v>
      </c>
      <c r="W99" s="81">
        <v>496</v>
      </c>
      <c r="X99" s="81">
        <v>12015</v>
      </c>
      <c r="Y99" s="81">
        <v>13143</v>
      </c>
      <c r="Z99" s="81">
        <v>22916</v>
      </c>
      <c r="AA99" s="81">
        <v>7104</v>
      </c>
      <c r="AB99" s="81">
        <v>32828</v>
      </c>
      <c r="AC99" s="81">
        <v>0</v>
      </c>
      <c r="AD99" s="81">
        <v>1.270604459609697</v>
      </c>
      <c r="AE99" s="82"/>
      <c r="AF99" s="81">
        <v>109561192.4615761</v>
      </c>
      <c r="AG99" s="81">
        <v>1877221.326520591</v>
      </c>
      <c r="AH99" s="81">
        <v>2772210.2970809801</v>
      </c>
      <c r="AI99" s="81">
        <v>71814253.064440742</v>
      </c>
      <c r="AJ99" s="81">
        <v>64346511.941733167</v>
      </c>
      <c r="AK99" s="81">
        <v>0</v>
      </c>
      <c r="AL99" s="81">
        <v>0</v>
      </c>
      <c r="AM99" s="81">
        <v>4518810.6624420099</v>
      </c>
      <c r="AN99" s="81">
        <v>0</v>
      </c>
      <c r="AO99" s="81">
        <v>0</v>
      </c>
      <c r="AP99" s="82"/>
      <c r="AQ99" s="81">
        <v>1491</v>
      </c>
      <c r="AR99" s="81">
        <v>457</v>
      </c>
      <c r="AS99" s="81">
        <v>0</v>
      </c>
      <c r="AT99" s="81">
        <v>3</v>
      </c>
      <c r="AU99" s="81">
        <v>0</v>
      </c>
      <c r="AV99" s="81">
        <v>0</v>
      </c>
      <c r="AW99" s="81" t="s">
        <v>564</v>
      </c>
      <c r="AX99" s="82"/>
      <c r="AY99" s="81">
        <v>6912.0999999999995</v>
      </c>
      <c r="AZ99" s="81">
        <v>22135</v>
      </c>
      <c r="BA99" s="81">
        <v>0</v>
      </c>
      <c r="BB99" s="81">
        <v>203</v>
      </c>
      <c r="BC99" s="81">
        <v>0</v>
      </c>
      <c r="BD99" s="81">
        <v>0</v>
      </c>
      <c r="BE99" s="81" t="s">
        <v>564</v>
      </c>
      <c r="BF99" s="82"/>
      <c r="BG99" s="81">
        <v>3.2919999999999998</v>
      </c>
      <c r="BH99" s="81">
        <v>0</v>
      </c>
      <c r="BI99" s="81">
        <v>41.027000000000001</v>
      </c>
      <c r="BJ99" s="81">
        <v>0</v>
      </c>
      <c r="BK99" s="81">
        <v>0</v>
      </c>
      <c r="BL99" s="81">
        <v>0</v>
      </c>
      <c r="BM99" s="82"/>
      <c r="BN99" s="81">
        <v>1</v>
      </c>
      <c r="BO99" s="81">
        <v>0</v>
      </c>
      <c r="BP99" s="81">
        <v>7</v>
      </c>
      <c r="BQ99" s="81">
        <v>0</v>
      </c>
      <c r="BR99" s="81">
        <v>0</v>
      </c>
      <c r="BS99" s="81">
        <v>0</v>
      </c>
      <c r="BT99"/>
      <c r="BU99" s="80">
        <v>44.319000000000003</v>
      </c>
      <c r="BV99" s="80">
        <v>0</v>
      </c>
      <c r="BW99" s="80">
        <v>0</v>
      </c>
      <c r="BX99" s="80">
        <v>0</v>
      </c>
      <c r="BY99" s="80">
        <v>0</v>
      </c>
      <c r="BZ99" s="80">
        <v>0</v>
      </c>
      <c r="CA99" s="80">
        <v>0</v>
      </c>
      <c r="CB99" s="80">
        <v>0</v>
      </c>
      <c r="CC99" s="80">
        <v>0</v>
      </c>
    </row>
    <row r="100" spans="1:81">
      <c r="A100" s="80" t="s">
        <v>1797</v>
      </c>
      <c r="B100" s="80">
        <v>186</v>
      </c>
      <c r="C100" s="80">
        <v>16</v>
      </c>
      <c r="D100" s="80">
        <v>11</v>
      </c>
      <c r="E100" s="80">
        <v>2019</v>
      </c>
      <c r="F100" s="80" t="s">
        <v>73</v>
      </c>
      <c r="G100" s="80" t="s">
        <v>1781</v>
      </c>
      <c r="H100" s="80" t="s">
        <v>1782</v>
      </c>
      <c r="I100" s="177"/>
      <c r="J100" s="81">
        <v>64.602875075639901</v>
      </c>
      <c r="K100" s="81">
        <v>2.4086373116330493</v>
      </c>
      <c r="L100" s="81">
        <v>12.346739993800387</v>
      </c>
      <c r="M100" s="81">
        <v>44.622976657081459</v>
      </c>
      <c r="N100" s="81">
        <v>47.490827761538782</v>
      </c>
      <c r="O100" s="81">
        <v>36.654134790719645</v>
      </c>
      <c r="P100" s="81">
        <v>33.586294048909174</v>
      </c>
      <c r="Q100" s="81">
        <v>2.0200989468470354</v>
      </c>
      <c r="R100" s="81">
        <v>0</v>
      </c>
      <c r="S100" s="81">
        <v>2.1296971368922972</v>
      </c>
      <c r="T100" s="82"/>
      <c r="U100" s="81">
        <v>15713550</v>
      </c>
      <c r="V100" s="81">
        <v>1262</v>
      </c>
      <c r="W100" s="81">
        <v>496</v>
      </c>
      <c r="X100" s="81">
        <v>12015</v>
      </c>
      <c r="Y100" s="81">
        <v>13287</v>
      </c>
      <c r="Z100" s="81">
        <v>22948</v>
      </c>
      <c r="AA100" s="81">
        <v>6974</v>
      </c>
      <c r="AB100" s="81">
        <v>32736</v>
      </c>
      <c r="AC100" s="81">
        <v>0</v>
      </c>
      <c r="AD100" s="81">
        <v>2.1296971368922968</v>
      </c>
      <c r="AE100" s="82"/>
      <c r="AF100" s="81">
        <v>104936260.75966311</v>
      </c>
      <c r="AG100" s="81">
        <v>1817647.507671508</v>
      </c>
      <c r="AH100" s="81">
        <v>2928153.5627394519</v>
      </c>
      <c r="AI100" s="81">
        <v>73591628.647242337</v>
      </c>
      <c r="AJ100" s="81">
        <v>59996345.051427573</v>
      </c>
      <c r="AK100" s="81">
        <v>0</v>
      </c>
      <c r="AL100" s="81">
        <v>0</v>
      </c>
      <c r="AM100" s="81">
        <v>4458396.7635239419</v>
      </c>
      <c r="AN100" s="81">
        <v>0</v>
      </c>
      <c r="AO100" s="81">
        <v>0</v>
      </c>
      <c r="AP100" s="82"/>
      <c r="AQ100" s="81">
        <v>1538</v>
      </c>
      <c r="AR100" s="81">
        <v>501</v>
      </c>
      <c r="AS100" s="81">
        <v>0</v>
      </c>
      <c r="AT100" s="81">
        <v>4</v>
      </c>
      <c r="AU100" s="81">
        <v>0</v>
      </c>
      <c r="AV100" s="81">
        <v>0</v>
      </c>
      <c r="AW100" s="81" t="s">
        <v>564</v>
      </c>
      <c r="AX100" s="82"/>
      <c r="AY100" s="81">
        <v>7165.600000000004</v>
      </c>
      <c r="AZ100" s="81">
        <v>24133.499999999989</v>
      </c>
      <c r="BA100" s="81">
        <v>0</v>
      </c>
      <c r="BB100" s="81">
        <v>397.6</v>
      </c>
      <c r="BC100" s="81">
        <v>0</v>
      </c>
      <c r="BD100" s="81">
        <v>0</v>
      </c>
      <c r="BE100" s="81" t="s">
        <v>564</v>
      </c>
      <c r="BF100" s="82"/>
      <c r="BG100" s="81">
        <v>3.3889999999999998</v>
      </c>
      <c r="BH100" s="81">
        <v>0</v>
      </c>
      <c r="BI100" s="81">
        <v>38.093000000000004</v>
      </c>
      <c r="BJ100" s="81">
        <v>0</v>
      </c>
      <c r="BK100" s="81">
        <v>0</v>
      </c>
      <c r="BL100" s="81">
        <v>0</v>
      </c>
      <c r="BM100" s="82"/>
      <c r="BN100" s="81">
        <v>1</v>
      </c>
      <c r="BO100" s="81">
        <v>0</v>
      </c>
      <c r="BP100" s="81">
        <v>7</v>
      </c>
      <c r="BQ100" s="81">
        <v>0</v>
      </c>
      <c r="BR100" s="81">
        <v>0</v>
      </c>
      <c r="BS100" s="81">
        <v>0</v>
      </c>
      <c r="BT100"/>
      <c r="BU100" s="80">
        <v>41.481999999999999</v>
      </c>
      <c r="BV100" s="80">
        <v>0</v>
      </c>
      <c r="BW100" s="80">
        <v>0</v>
      </c>
      <c r="BX100" s="80">
        <v>0</v>
      </c>
      <c r="BY100" s="80">
        <v>0</v>
      </c>
      <c r="BZ100" s="80">
        <v>0</v>
      </c>
      <c r="CA100" s="80">
        <v>0</v>
      </c>
      <c r="CB100" s="80">
        <v>0</v>
      </c>
      <c r="CC100" s="80">
        <v>0</v>
      </c>
    </row>
    <row r="101" spans="1:81">
      <c r="A101" s="80" t="s">
        <v>1798</v>
      </c>
      <c r="B101" s="80">
        <v>187</v>
      </c>
      <c r="C101" s="80">
        <v>17</v>
      </c>
      <c r="D101" s="80">
        <v>11</v>
      </c>
      <c r="E101" s="80">
        <v>2020</v>
      </c>
      <c r="F101" s="80" t="s">
        <v>218</v>
      </c>
      <c r="G101" s="80" t="s">
        <v>1781</v>
      </c>
      <c r="H101" s="80" t="s">
        <v>1782</v>
      </c>
      <c r="I101" s="177"/>
      <c r="J101" s="81">
        <v>62.688939471422039</v>
      </c>
      <c r="K101" s="81">
        <v>2.598087742028639</v>
      </c>
      <c r="L101" s="81">
        <v>9.741200148642351</v>
      </c>
      <c r="M101" s="81">
        <v>37.232830434350099</v>
      </c>
      <c r="N101" s="81">
        <v>46.778526650051191</v>
      </c>
      <c r="O101" s="81">
        <v>32.339517547060773</v>
      </c>
      <c r="P101" s="81">
        <v>31.165512357647934</v>
      </c>
      <c r="Q101" s="81">
        <v>1.9114680791701564</v>
      </c>
      <c r="R101" s="81">
        <v>0</v>
      </c>
      <c r="S101" s="81">
        <v>2.2002438287877308</v>
      </c>
      <c r="T101" s="82"/>
      <c r="U101" s="81">
        <v>15513452</v>
      </c>
      <c r="V101" s="81">
        <v>1191</v>
      </c>
      <c r="W101" s="81">
        <v>438</v>
      </c>
      <c r="X101" s="81">
        <v>11139</v>
      </c>
      <c r="Y101" s="81">
        <v>13350</v>
      </c>
      <c r="Z101" s="81">
        <v>23109</v>
      </c>
      <c r="AA101" s="81">
        <v>7031</v>
      </c>
      <c r="AB101" s="81">
        <v>32418</v>
      </c>
      <c r="AC101" s="81">
        <v>0</v>
      </c>
      <c r="AD101" s="81">
        <v>2.2002438287877308</v>
      </c>
      <c r="AE101" s="82"/>
      <c r="AF101" s="81">
        <v>104585267.8978218</v>
      </c>
      <c r="AG101" s="81">
        <v>1873427.6546575127</v>
      </c>
      <c r="AH101" s="81">
        <v>2506528.6766560171</v>
      </c>
      <c r="AI101" s="81">
        <v>64364141.995963849</v>
      </c>
      <c r="AJ101" s="81">
        <v>60912820.885980874</v>
      </c>
      <c r="AK101" s="81"/>
      <c r="AL101" s="81"/>
      <c r="AM101" s="81">
        <v>4230909.1714921137</v>
      </c>
      <c r="AN101" s="81"/>
      <c r="AO101" s="81"/>
      <c r="AP101" s="82"/>
      <c r="AQ101" s="81">
        <v>1593</v>
      </c>
      <c r="AR101" s="81">
        <v>517</v>
      </c>
      <c r="AS101" s="81">
        <v>0</v>
      </c>
      <c r="AT101" s="81">
        <v>4</v>
      </c>
      <c r="AU101" s="81">
        <v>0</v>
      </c>
      <c r="AV101" s="81">
        <v>0</v>
      </c>
      <c r="AW101" s="81">
        <v>0</v>
      </c>
      <c r="AX101" s="82"/>
      <c r="AY101" s="81">
        <v>7521.1000000000058</v>
      </c>
      <c r="AZ101" s="81">
        <v>26615.500000000011</v>
      </c>
      <c r="BA101" s="81">
        <v>0</v>
      </c>
      <c r="BB101" s="81">
        <v>397.6</v>
      </c>
      <c r="BC101" s="81">
        <v>0</v>
      </c>
      <c r="BD101" s="81">
        <v>0</v>
      </c>
      <c r="BE101" s="81">
        <v>0</v>
      </c>
      <c r="BF101" s="82"/>
      <c r="BG101" s="81">
        <v>3.7610000000000001</v>
      </c>
      <c r="BH101" s="81">
        <v>0</v>
      </c>
      <c r="BI101" s="81">
        <v>37.701000000000001</v>
      </c>
      <c r="BJ101" s="81">
        <v>0</v>
      </c>
      <c r="BK101" s="81">
        <v>0</v>
      </c>
      <c r="BL101" s="81">
        <v>0</v>
      </c>
      <c r="BM101" s="82"/>
      <c r="BN101" s="81">
        <v>1</v>
      </c>
      <c r="BO101" s="81">
        <v>0</v>
      </c>
      <c r="BP101" s="81">
        <v>7</v>
      </c>
      <c r="BQ101" s="81">
        <v>0</v>
      </c>
      <c r="BR101" s="81">
        <v>0</v>
      </c>
      <c r="BS101" s="81">
        <v>0</v>
      </c>
      <c r="BT101"/>
      <c r="BU101" s="80">
        <v>41.462000000000003</v>
      </c>
      <c r="BV101" s="80">
        <v>0</v>
      </c>
      <c r="BW101" s="80">
        <v>0</v>
      </c>
      <c r="BX101" s="80">
        <v>0</v>
      </c>
      <c r="BY101" s="80">
        <v>0</v>
      </c>
      <c r="BZ101" s="80">
        <v>0</v>
      </c>
      <c r="CA101" s="80">
        <v>0</v>
      </c>
      <c r="CB101" s="80">
        <v>0</v>
      </c>
      <c r="CC101" s="80">
        <v>0</v>
      </c>
    </row>
    <row r="102" spans="1:81">
      <c r="A102" s="80" t="s">
        <v>1799</v>
      </c>
      <c r="B102" s="80">
        <v>187</v>
      </c>
      <c r="C102" s="80">
        <v>18</v>
      </c>
      <c r="D102" s="80">
        <v>11</v>
      </c>
      <c r="E102" s="80">
        <v>2021</v>
      </c>
      <c r="F102" s="80" t="s">
        <v>75</v>
      </c>
      <c r="G102" s="174" t="s">
        <v>1781</v>
      </c>
      <c r="H102" s="80" t="s">
        <v>1782</v>
      </c>
      <c r="I102" s="177"/>
      <c r="J102" s="81">
        <v>76.208908220789752</v>
      </c>
      <c r="K102" s="81">
        <v>2.7859652656202907</v>
      </c>
      <c r="L102" s="81">
        <v>12.779685156838418</v>
      </c>
      <c r="M102" s="81">
        <v>46.249636661156259</v>
      </c>
      <c r="N102" s="81">
        <v>50.129666775691611</v>
      </c>
      <c r="O102" s="81">
        <v>31.261763390442677</v>
      </c>
      <c r="P102" s="81">
        <v>31.948856847905947</v>
      </c>
      <c r="Q102" s="81">
        <v>1.9207426382110995</v>
      </c>
      <c r="R102" s="81">
        <v>0</v>
      </c>
      <c r="S102" s="81">
        <v>2.176261155153326</v>
      </c>
      <c r="T102" s="82"/>
      <c r="U102" s="81">
        <v>19947422</v>
      </c>
      <c r="V102" s="81">
        <v>1191</v>
      </c>
      <c r="W102" s="81">
        <v>438</v>
      </c>
      <c r="X102" s="81">
        <v>11139</v>
      </c>
      <c r="Y102" s="81">
        <v>13450</v>
      </c>
      <c r="Z102" s="81">
        <v>23002</v>
      </c>
      <c r="AA102" s="81">
        <v>7029</v>
      </c>
      <c r="AB102" s="81">
        <v>32189</v>
      </c>
      <c r="AC102" s="81">
        <v>0</v>
      </c>
      <c r="AD102" s="81">
        <v>2.176261155153326</v>
      </c>
      <c r="AE102" s="82"/>
      <c r="AF102" s="81">
        <v>120367774.36063157</v>
      </c>
      <c r="AG102" s="81">
        <v>1929242.8681881574</v>
      </c>
      <c r="AH102" s="81">
        <v>3002475.1904719127</v>
      </c>
      <c r="AI102" s="81">
        <v>75038639.289577439</v>
      </c>
      <c r="AJ102" s="81">
        <v>62218203.589688011</v>
      </c>
      <c r="AK102" s="81">
        <v>0</v>
      </c>
      <c r="AL102" s="81">
        <v>0</v>
      </c>
      <c r="AM102" s="81">
        <v>4225253.2846453683</v>
      </c>
      <c r="AN102" s="81">
        <v>0</v>
      </c>
      <c r="AO102" s="81">
        <v>0</v>
      </c>
      <c r="AP102" s="82"/>
      <c r="AQ102" s="81">
        <v>1642</v>
      </c>
      <c r="AR102" s="81">
        <v>523</v>
      </c>
      <c r="AS102" s="81">
        <v>0</v>
      </c>
      <c r="AT102" s="81">
        <v>4</v>
      </c>
      <c r="AU102" s="81">
        <v>0</v>
      </c>
      <c r="AV102" s="81">
        <v>0</v>
      </c>
      <c r="AW102" s="81"/>
      <c r="AX102" s="82"/>
      <c r="AY102" s="81">
        <v>7842.5000000000045</v>
      </c>
      <c r="AZ102" s="81">
        <v>53525.400000000023</v>
      </c>
      <c r="BA102" s="81">
        <v>0</v>
      </c>
      <c r="BB102" s="81">
        <v>397.6</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1800</v>
      </c>
      <c r="B103" s="80">
        <v>187</v>
      </c>
      <c r="C103" s="80">
        <v>19</v>
      </c>
      <c r="D103" s="80">
        <v>11</v>
      </c>
      <c r="E103" s="80">
        <v>2022</v>
      </c>
      <c r="F103" s="80" t="s">
        <v>568</v>
      </c>
      <c r="G103" s="174" t="s">
        <v>1781</v>
      </c>
      <c r="H103" s="80" t="s">
        <v>1782</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1706</v>
      </c>
      <c r="AR103" s="81">
        <v>528</v>
      </c>
      <c r="AS103" s="81">
        <v>0</v>
      </c>
      <c r="AT103" s="81">
        <v>4</v>
      </c>
      <c r="AU103" s="81">
        <v>0</v>
      </c>
      <c r="AV103" s="81">
        <v>0</v>
      </c>
      <c r="AW103" s="81"/>
      <c r="AX103" s="82"/>
      <c r="AY103" s="81">
        <v>8279.4</v>
      </c>
      <c r="AZ103" s="81">
        <v>53699.700000000019</v>
      </c>
      <c r="BA103" s="81">
        <v>0</v>
      </c>
      <c r="BB103" s="81">
        <v>397.6</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1801</v>
      </c>
      <c r="B104" s="80">
        <v>273</v>
      </c>
      <c r="C104" s="80">
        <v>1</v>
      </c>
      <c r="D104" s="80">
        <v>17</v>
      </c>
      <c r="E104" s="80">
        <v>1990</v>
      </c>
      <c r="F104" s="80" t="s">
        <v>562</v>
      </c>
      <c r="G104" s="80" t="s">
        <v>1802</v>
      </c>
      <c r="H104" s="80" t="s">
        <v>1675</v>
      </c>
      <c r="I104" s="177"/>
      <c r="J104" s="81">
        <v>81.881525464794407</v>
      </c>
      <c r="K104" s="81">
        <v>3.2536851876279407</v>
      </c>
      <c r="L104" s="81">
        <v>3.752892403939029</v>
      </c>
      <c r="M104" s="81">
        <v>27.222957765833364</v>
      </c>
      <c r="N104" s="81">
        <v>28.286640738190577</v>
      </c>
      <c r="O104" s="81">
        <v>27.054907918524069</v>
      </c>
      <c r="P104" s="81">
        <v>25.707227425993445</v>
      </c>
      <c r="Q104" s="81">
        <v>1.7094092686308715</v>
      </c>
      <c r="R104" s="81">
        <v>0</v>
      </c>
      <c r="S104" s="81">
        <v>1.9483436275893258</v>
      </c>
      <c r="T104" s="82"/>
      <c r="U104" s="81">
        <v>9747349</v>
      </c>
      <c r="V104" s="81">
        <v>1161</v>
      </c>
      <c r="W104" s="81">
        <v>37</v>
      </c>
      <c r="X104" s="81">
        <v>9487</v>
      </c>
      <c r="Y104" s="81">
        <v>9002</v>
      </c>
      <c r="Z104" s="81">
        <v>11128</v>
      </c>
      <c r="AA104" s="81">
        <v>6242</v>
      </c>
      <c r="AB104" s="81">
        <v>27755</v>
      </c>
      <c r="AC104" s="81">
        <v>0</v>
      </c>
      <c r="AD104" s="81">
        <v>1.9483436275893258</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1803</v>
      </c>
      <c r="B105" s="80">
        <v>274</v>
      </c>
      <c r="C105" s="80">
        <v>2</v>
      </c>
      <c r="D105" s="80">
        <v>17</v>
      </c>
      <c r="E105" s="80">
        <v>2005</v>
      </c>
      <c r="F105" s="80" t="s">
        <v>565</v>
      </c>
      <c r="G105" s="80" t="s">
        <v>1802</v>
      </c>
      <c r="H105" s="80" t="s">
        <v>1675</v>
      </c>
      <c r="I105" s="177"/>
      <c r="J105" s="81">
        <v>65.356848584499417</v>
      </c>
      <c r="K105" s="81">
        <v>2.5627264180575504</v>
      </c>
      <c r="L105" s="81">
        <v>2.9787480526913397</v>
      </c>
      <c r="M105" s="81">
        <v>52.873503968631326</v>
      </c>
      <c r="N105" s="81">
        <v>42.223480632784778</v>
      </c>
      <c r="O105" s="81">
        <v>37.826226950733599</v>
      </c>
      <c r="P105" s="81">
        <v>25.952932364964614</v>
      </c>
      <c r="Q105" s="81">
        <v>1.8576426500370133</v>
      </c>
      <c r="R105" s="81">
        <v>0</v>
      </c>
      <c r="S105" s="81">
        <v>0</v>
      </c>
      <c r="T105" s="82"/>
      <c r="U105" s="81">
        <v>8748862</v>
      </c>
      <c r="V105" s="81">
        <v>1097</v>
      </c>
      <c r="W105" s="81">
        <v>26</v>
      </c>
      <c r="X105" s="81">
        <v>9875</v>
      </c>
      <c r="Y105" s="81">
        <v>12044</v>
      </c>
      <c r="Z105" s="81">
        <v>18004</v>
      </c>
      <c r="AA105" s="81">
        <v>5161</v>
      </c>
      <c r="AB105" s="81">
        <v>31531</v>
      </c>
      <c r="AC105" s="81">
        <v>0</v>
      </c>
      <c r="AD105" s="81">
        <v>0</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1804</v>
      </c>
      <c r="B106" s="80">
        <v>275</v>
      </c>
      <c r="C106" s="80">
        <v>3</v>
      </c>
      <c r="D106" s="80">
        <v>17</v>
      </c>
      <c r="E106" s="80">
        <v>2006</v>
      </c>
      <c r="F106" s="80" t="s">
        <v>566</v>
      </c>
      <c r="G106" s="80" t="s">
        <v>1802</v>
      </c>
      <c r="H106" s="80" t="s">
        <v>1675</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1805</v>
      </c>
      <c r="B107" s="80">
        <v>276</v>
      </c>
      <c r="C107" s="80">
        <v>4</v>
      </c>
      <c r="D107" s="80">
        <v>17</v>
      </c>
      <c r="E107" s="80">
        <v>2007</v>
      </c>
      <c r="F107" s="80" t="s">
        <v>567</v>
      </c>
      <c r="G107" s="80" t="s">
        <v>1802</v>
      </c>
      <c r="H107" s="80" t="s">
        <v>1675</v>
      </c>
      <c r="I107" s="177"/>
      <c r="J107" s="81">
        <v>61.409425412746991</v>
      </c>
      <c r="K107" s="81">
        <v>2.3544896331576322</v>
      </c>
      <c r="L107" s="81">
        <v>2.3547907355246744</v>
      </c>
      <c r="M107" s="81">
        <v>52.635679557604462</v>
      </c>
      <c r="N107" s="81">
        <v>44.143070071733689</v>
      </c>
      <c r="O107" s="81">
        <v>36.847860380224525</v>
      </c>
      <c r="P107" s="81">
        <v>25.976772674642657</v>
      </c>
      <c r="Q107" s="81">
        <v>1.964418319950749</v>
      </c>
      <c r="R107" s="81">
        <v>0</v>
      </c>
      <c r="S107" s="81">
        <v>0</v>
      </c>
      <c r="T107" s="82"/>
      <c r="U107" s="81">
        <v>9682242</v>
      </c>
      <c r="V107" s="81">
        <v>994</v>
      </c>
      <c r="W107" s="81">
        <v>23</v>
      </c>
      <c r="X107" s="81">
        <v>11813</v>
      </c>
      <c r="Y107" s="81">
        <v>12260</v>
      </c>
      <c r="Z107" s="81">
        <v>18232</v>
      </c>
      <c r="AA107" s="81">
        <v>5087</v>
      </c>
      <c r="AB107" s="81">
        <v>31580</v>
      </c>
      <c r="AC107" s="81">
        <v>0</v>
      </c>
      <c r="AD107" s="81">
        <v>0</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1806</v>
      </c>
      <c r="B108" s="80">
        <v>277</v>
      </c>
      <c r="C108" s="80">
        <v>5</v>
      </c>
      <c r="D108" s="80">
        <v>17</v>
      </c>
      <c r="E108" s="80">
        <v>2008</v>
      </c>
      <c r="F108" s="80" t="s">
        <v>84</v>
      </c>
      <c r="G108" s="80" t="s">
        <v>1802</v>
      </c>
      <c r="H108" s="80" t="s">
        <v>1675</v>
      </c>
      <c r="I108" s="177"/>
      <c r="J108" s="81">
        <v>57.592600238457855</v>
      </c>
      <c r="K108" s="81">
        <v>1.7522518547640922</v>
      </c>
      <c r="L108" s="81">
        <v>1.9208522650644946</v>
      </c>
      <c r="M108" s="81">
        <v>57.719756575433131</v>
      </c>
      <c r="N108" s="81">
        <v>46.261638723456741</v>
      </c>
      <c r="O108" s="81">
        <v>35.584750615784415</v>
      </c>
      <c r="P108" s="81">
        <v>25.16166330046515</v>
      </c>
      <c r="Q108" s="81">
        <v>1.9447167023972982</v>
      </c>
      <c r="R108" s="81">
        <v>0</v>
      </c>
      <c r="S108" s="81">
        <v>0</v>
      </c>
      <c r="T108" s="82"/>
      <c r="U108" s="81">
        <v>9410873</v>
      </c>
      <c r="V108" s="81">
        <v>994</v>
      </c>
      <c r="W108" s="81">
        <v>23</v>
      </c>
      <c r="X108" s="81">
        <v>11813</v>
      </c>
      <c r="Y108" s="81">
        <v>12445</v>
      </c>
      <c r="Z108" s="81">
        <v>18225</v>
      </c>
      <c r="AA108" s="81">
        <v>4933</v>
      </c>
      <c r="AB108" s="81">
        <v>31777</v>
      </c>
      <c r="AC108" s="81">
        <v>0</v>
      </c>
      <c r="AD108" s="81">
        <v>0</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1807</v>
      </c>
      <c r="B109" s="80">
        <v>278</v>
      </c>
      <c r="C109" s="80">
        <v>6</v>
      </c>
      <c r="D109" s="80">
        <v>17</v>
      </c>
      <c r="E109" s="80">
        <v>2009</v>
      </c>
      <c r="F109" s="80" t="s">
        <v>85</v>
      </c>
      <c r="G109" s="80" t="s">
        <v>1802</v>
      </c>
      <c r="H109" s="80" t="s">
        <v>1675</v>
      </c>
      <c r="I109" s="177"/>
      <c r="J109" s="81">
        <v>43.690511919433881</v>
      </c>
      <c r="K109" s="81">
        <v>1.5978946215133689</v>
      </c>
      <c r="L109" s="81">
        <v>1.6133042990358302</v>
      </c>
      <c r="M109" s="81">
        <v>55.250507246230228</v>
      </c>
      <c r="N109" s="81">
        <v>41.437399888444098</v>
      </c>
      <c r="O109" s="81">
        <v>36.215856499973924</v>
      </c>
      <c r="P109" s="81">
        <v>24.121858144529909</v>
      </c>
      <c r="Q109" s="81">
        <v>1.8544663036928466</v>
      </c>
      <c r="R109" s="81">
        <v>0</v>
      </c>
      <c r="S109" s="81">
        <v>0</v>
      </c>
      <c r="T109" s="82"/>
      <c r="U109" s="81">
        <v>6134923</v>
      </c>
      <c r="V109" s="81">
        <v>963</v>
      </c>
      <c r="W109" s="81">
        <v>26</v>
      </c>
      <c r="X109" s="81">
        <v>12126</v>
      </c>
      <c r="Y109" s="81">
        <v>12497</v>
      </c>
      <c r="Z109" s="81">
        <v>18308</v>
      </c>
      <c r="AA109" s="81">
        <v>4855</v>
      </c>
      <c r="AB109" s="81">
        <v>31810</v>
      </c>
      <c r="AC109" s="81">
        <v>0</v>
      </c>
      <c r="AD109" s="81">
        <v>0</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29.07</v>
      </c>
      <c r="BJ109" s="81">
        <v>0</v>
      </c>
      <c r="BK109" s="81">
        <v>7.0600000000000005</v>
      </c>
      <c r="BL109" s="81">
        <v>0</v>
      </c>
      <c r="BM109" s="82"/>
      <c r="BN109" s="81">
        <v>0</v>
      </c>
      <c r="BO109" s="81">
        <v>0</v>
      </c>
      <c r="BP109" s="81">
        <v>7</v>
      </c>
      <c r="BQ109" s="81">
        <v>0</v>
      </c>
      <c r="BR109" s="81">
        <v>2</v>
      </c>
      <c r="BS109" s="81">
        <v>0</v>
      </c>
      <c r="BT109"/>
      <c r="BU109" s="80"/>
      <c r="BV109" s="80"/>
      <c r="BW109" s="80"/>
      <c r="BX109" s="80"/>
      <c r="BY109" s="80"/>
      <c r="BZ109" s="80"/>
      <c r="CA109" s="80"/>
      <c r="CB109" s="80"/>
      <c r="CC109" s="80"/>
    </row>
    <row r="110" spans="1:81">
      <c r="A110" s="80" t="s">
        <v>1808</v>
      </c>
      <c r="B110" s="80">
        <v>279</v>
      </c>
      <c r="C110" s="80">
        <v>7</v>
      </c>
      <c r="D110" s="80">
        <v>17</v>
      </c>
      <c r="E110" s="80">
        <v>2010</v>
      </c>
      <c r="F110" s="80" t="s">
        <v>86</v>
      </c>
      <c r="G110" s="80" t="s">
        <v>1802</v>
      </c>
      <c r="H110" s="80" t="s">
        <v>1675</v>
      </c>
      <c r="I110" s="177"/>
      <c r="J110" s="81">
        <v>50.920360346531773</v>
      </c>
      <c r="K110" s="81">
        <v>1.7129522846395886</v>
      </c>
      <c r="L110" s="81">
        <v>1.5082600397547843</v>
      </c>
      <c r="M110" s="81">
        <v>55.486993791736012</v>
      </c>
      <c r="N110" s="81">
        <v>45.551725742057798</v>
      </c>
      <c r="O110" s="81">
        <v>36.249184473033736</v>
      </c>
      <c r="P110" s="81">
        <v>24.515488233097681</v>
      </c>
      <c r="Q110" s="81">
        <v>1.9306761345301011</v>
      </c>
      <c r="R110" s="81">
        <v>0</v>
      </c>
      <c r="S110" s="81">
        <v>0</v>
      </c>
      <c r="T110" s="82"/>
      <c r="U110" s="81">
        <v>7772124</v>
      </c>
      <c r="V110" s="81">
        <v>963</v>
      </c>
      <c r="W110" s="81">
        <v>26</v>
      </c>
      <c r="X110" s="81">
        <v>12126</v>
      </c>
      <c r="Y110" s="81">
        <v>12568</v>
      </c>
      <c r="Z110" s="81">
        <v>18410</v>
      </c>
      <c r="AA110" s="81">
        <v>4811</v>
      </c>
      <c r="AB110" s="81">
        <v>31733</v>
      </c>
      <c r="AC110" s="81">
        <v>0</v>
      </c>
      <c r="AD110" s="81">
        <v>0</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35.347000000000001</v>
      </c>
      <c r="BJ110" s="81">
        <v>0</v>
      </c>
      <c r="BK110" s="81">
        <v>6.6440000000000001</v>
      </c>
      <c r="BL110" s="81">
        <v>0</v>
      </c>
      <c r="BM110" s="82"/>
      <c r="BN110" s="81">
        <v>0</v>
      </c>
      <c r="BO110" s="81">
        <v>0</v>
      </c>
      <c r="BP110" s="81">
        <v>7</v>
      </c>
      <c r="BQ110" s="81">
        <v>0</v>
      </c>
      <c r="BR110" s="81">
        <v>2</v>
      </c>
      <c r="BS110" s="81">
        <v>0</v>
      </c>
      <c r="BT110"/>
      <c r="BU110" s="80">
        <v>41.991</v>
      </c>
      <c r="BV110" s="80">
        <v>0</v>
      </c>
      <c r="BW110" s="80">
        <v>0</v>
      </c>
      <c r="BX110" s="80">
        <v>0</v>
      </c>
      <c r="BY110" s="80">
        <v>0</v>
      </c>
      <c r="BZ110" s="80">
        <v>0</v>
      </c>
      <c r="CA110" s="80">
        <v>0</v>
      </c>
      <c r="CB110" s="80">
        <v>0</v>
      </c>
      <c r="CC110" s="80">
        <v>0</v>
      </c>
    </row>
    <row r="111" spans="1:81">
      <c r="A111" s="80" t="s">
        <v>1809</v>
      </c>
      <c r="B111" s="80">
        <v>280</v>
      </c>
      <c r="C111" s="80">
        <v>8</v>
      </c>
      <c r="D111" s="80">
        <v>17</v>
      </c>
      <c r="E111" s="80">
        <v>2011</v>
      </c>
      <c r="F111" s="80" t="s">
        <v>87</v>
      </c>
      <c r="G111" s="80" t="s">
        <v>1802</v>
      </c>
      <c r="H111" s="80" t="s">
        <v>1675</v>
      </c>
      <c r="I111" s="177"/>
      <c r="J111" s="81">
        <v>60.431319613506531</v>
      </c>
      <c r="K111" s="81">
        <v>2.4103377315515302</v>
      </c>
      <c r="L111" s="81">
        <v>1.5125811638889921</v>
      </c>
      <c r="M111" s="81">
        <v>63.000564506903117</v>
      </c>
      <c r="N111" s="81">
        <v>51.180877305057379</v>
      </c>
      <c r="O111" s="81">
        <v>35.92936356998662</v>
      </c>
      <c r="P111" s="81">
        <v>23.331977034593919</v>
      </c>
      <c r="Q111" s="81">
        <v>2.228722952258372</v>
      </c>
      <c r="R111" s="81">
        <v>0</v>
      </c>
      <c r="S111" s="81">
        <v>0</v>
      </c>
      <c r="T111" s="82"/>
      <c r="U111" s="81">
        <v>8511731</v>
      </c>
      <c r="V111" s="81">
        <v>963</v>
      </c>
      <c r="W111" s="81">
        <v>26</v>
      </c>
      <c r="X111" s="81">
        <v>12126</v>
      </c>
      <c r="Y111" s="81">
        <v>12669</v>
      </c>
      <c r="Z111" s="81">
        <v>18644</v>
      </c>
      <c r="AA111" s="81">
        <v>4715</v>
      </c>
      <c r="AB111" s="81">
        <v>31758</v>
      </c>
      <c r="AC111" s="81">
        <v>0</v>
      </c>
      <c r="AD111" s="81">
        <v>0</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34.741999999999997</v>
      </c>
      <c r="BJ111" s="81">
        <v>0</v>
      </c>
      <c r="BK111" s="81">
        <v>6.2210000000000001</v>
      </c>
      <c r="BL111" s="81">
        <v>0</v>
      </c>
      <c r="BM111" s="82"/>
      <c r="BN111" s="81">
        <v>0</v>
      </c>
      <c r="BO111" s="81">
        <v>0</v>
      </c>
      <c r="BP111" s="81">
        <v>7</v>
      </c>
      <c r="BQ111" s="81">
        <v>0</v>
      </c>
      <c r="BR111" s="81">
        <v>2</v>
      </c>
      <c r="BS111" s="81">
        <v>0</v>
      </c>
      <c r="BT111"/>
      <c r="BU111" s="80">
        <v>40.963000000000001</v>
      </c>
      <c r="BV111" s="80">
        <v>0</v>
      </c>
      <c r="BW111" s="80">
        <v>0</v>
      </c>
      <c r="BX111" s="80">
        <v>0</v>
      </c>
      <c r="BY111" s="80">
        <v>0</v>
      </c>
      <c r="BZ111" s="80">
        <v>0</v>
      </c>
      <c r="CA111" s="80">
        <v>0</v>
      </c>
      <c r="CB111" s="80">
        <v>0</v>
      </c>
      <c r="CC111" s="80">
        <v>0</v>
      </c>
    </row>
    <row r="112" spans="1:81">
      <c r="A112" s="80" t="s">
        <v>1810</v>
      </c>
      <c r="B112" s="80">
        <v>281</v>
      </c>
      <c r="C112" s="80">
        <v>9</v>
      </c>
      <c r="D112" s="80">
        <v>17</v>
      </c>
      <c r="E112" s="80">
        <v>2012</v>
      </c>
      <c r="F112" s="80" t="s">
        <v>88</v>
      </c>
      <c r="G112" s="80" t="s">
        <v>1802</v>
      </c>
      <c r="H112" s="80" t="s">
        <v>1675</v>
      </c>
      <c r="I112" s="177"/>
      <c r="J112" s="81">
        <v>57.099933873172674</v>
      </c>
      <c r="K112" s="81">
        <v>2.2222655084999028</v>
      </c>
      <c r="L112" s="81">
        <v>1.5089998833340308</v>
      </c>
      <c r="M112" s="81">
        <v>64.765122544158459</v>
      </c>
      <c r="N112" s="81">
        <v>53.184793981901066</v>
      </c>
      <c r="O112" s="81">
        <v>36.224041174723908</v>
      </c>
      <c r="P112" s="81">
        <v>22.66846925465526</v>
      </c>
      <c r="Q112" s="81">
        <v>2.4912965263336275</v>
      </c>
      <c r="R112" s="81">
        <v>0</v>
      </c>
      <c r="S112" s="81">
        <v>0</v>
      </c>
      <c r="T112" s="82"/>
      <c r="U112" s="81">
        <v>8231123</v>
      </c>
      <c r="V112" s="81">
        <v>963</v>
      </c>
      <c r="W112" s="81">
        <v>26</v>
      </c>
      <c r="X112" s="81">
        <v>12126</v>
      </c>
      <c r="Y112" s="81">
        <v>13219</v>
      </c>
      <c r="Z112" s="81">
        <v>18946</v>
      </c>
      <c r="AA112" s="81">
        <v>4555</v>
      </c>
      <c r="AB112" s="81">
        <v>32674</v>
      </c>
      <c r="AC112" s="81">
        <v>0</v>
      </c>
      <c r="AD112" s="81">
        <v>0</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41.914000000000001</v>
      </c>
      <c r="BJ112" s="81">
        <v>0</v>
      </c>
      <c r="BK112" s="81">
        <v>7.3479999999999999</v>
      </c>
      <c r="BL112" s="81">
        <v>0</v>
      </c>
      <c r="BM112" s="82"/>
      <c r="BN112" s="81">
        <v>0</v>
      </c>
      <c r="BO112" s="81">
        <v>0</v>
      </c>
      <c r="BP112" s="81">
        <v>8</v>
      </c>
      <c r="BQ112" s="81">
        <v>0</v>
      </c>
      <c r="BR112" s="81">
        <v>2</v>
      </c>
      <c r="BS112" s="81">
        <v>0</v>
      </c>
      <c r="BT112"/>
      <c r="BU112" s="80">
        <v>49.262</v>
      </c>
      <c r="BV112" s="80">
        <v>0</v>
      </c>
      <c r="BW112" s="80">
        <v>0</v>
      </c>
      <c r="BX112" s="80">
        <v>0</v>
      </c>
      <c r="BY112" s="80">
        <v>0</v>
      </c>
      <c r="BZ112" s="80">
        <v>0</v>
      </c>
      <c r="CA112" s="80">
        <v>0</v>
      </c>
      <c r="CB112" s="80">
        <v>0</v>
      </c>
      <c r="CC112" s="80">
        <v>0</v>
      </c>
    </row>
    <row r="113" spans="1:81">
      <c r="A113" s="80" t="s">
        <v>1811</v>
      </c>
      <c r="B113" s="80">
        <v>282</v>
      </c>
      <c r="C113" s="80">
        <v>10</v>
      </c>
      <c r="D113" s="80">
        <v>17</v>
      </c>
      <c r="E113" s="80">
        <v>2013</v>
      </c>
      <c r="F113" s="80" t="s">
        <v>89</v>
      </c>
      <c r="G113" s="80" t="s">
        <v>1802</v>
      </c>
      <c r="H113" s="80" t="s">
        <v>1675</v>
      </c>
      <c r="I113" s="177"/>
      <c r="J113" s="81">
        <v>58.025421189245982</v>
      </c>
      <c r="K113" s="81">
        <v>1.9203287475472521</v>
      </c>
      <c r="L113" s="81">
        <v>1.4866485120719655</v>
      </c>
      <c r="M113" s="81">
        <v>62.23287342340673</v>
      </c>
      <c r="N113" s="81">
        <v>51.467303239341085</v>
      </c>
      <c r="O113" s="81">
        <v>35.005273343895567</v>
      </c>
      <c r="P113" s="81">
        <v>21.929646599769889</v>
      </c>
      <c r="Q113" s="81">
        <v>2.5303218132845195</v>
      </c>
      <c r="R113" s="81">
        <v>0</v>
      </c>
      <c r="S113" s="81">
        <v>0</v>
      </c>
      <c r="T113" s="82"/>
      <c r="U113" s="81">
        <v>8567494</v>
      </c>
      <c r="V113" s="81">
        <v>963</v>
      </c>
      <c r="W113" s="81">
        <v>26</v>
      </c>
      <c r="X113" s="81">
        <v>12126</v>
      </c>
      <c r="Y113" s="81">
        <v>13293</v>
      </c>
      <c r="Z113" s="81">
        <v>19126</v>
      </c>
      <c r="AA113" s="81">
        <v>4390</v>
      </c>
      <c r="AB113" s="81">
        <v>32710</v>
      </c>
      <c r="AC113" s="81">
        <v>0</v>
      </c>
      <c r="AD113" s="81">
        <v>0</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47.652000000000001</v>
      </c>
      <c r="BJ113" s="81">
        <v>0</v>
      </c>
      <c r="BK113" s="81">
        <v>8.31</v>
      </c>
      <c r="BL113" s="81">
        <v>0</v>
      </c>
      <c r="BM113" s="82"/>
      <c r="BN113" s="81">
        <v>0</v>
      </c>
      <c r="BO113" s="81">
        <v>0</v>
      </c>
      <c r="BP113" s="81">
        <v>8</v>
      </c>
      <c r="BQ113" s="81">
        <v>0</v>
      </c>
      <c r="BR113" s="81">
        <v>2</v>
      </c>
      <c r="BS113" s="81">
        <v>0</v>
      </c>
      <c r="BT113"/>
      <c r="BU113" s="80">
        <v>55.962000000000003</v>
      </c>
      <c r="BV113" s="80">
        <v>0</v>
      </c>
      <c r="BW113" s="80">
        <v>0</v>
      </c>
      <c r="BX113" s="80">
        <v>0</v>
      </c>
      <c r="BY113" s="80">
        <v>0</v>
      </c>
      <c r="BZ113" s="80">
        <v>0</v>
      </c>
      <c r="CA113" s="80">
        <v>0</v>
      </c>
      <c r="CB113" s="80">
        <v>0</v>
      </c>
      <c r="CC113" s="80">
        <v>0</v>
      </c>
    </row>
    <row r="114" spans="1:81">
      <c r="A114" s="80" t="s">
        <v>1812</v>
      </c>
      <c r="B114" s="80">
        <v>283</v>
      </c>
      <c r="C114" s="80">
        <v>11</v>
      </c>
      <c r="D114" s="80">
        <v>17</v>
      </c>
      <c r="E114" s="80">
        <v>2014</v>
      </c>
      <c r="F114" s="80" t="s">
        <v>90</v>
      </c>
      <c r="G114" s="80" t="s">
        <v>1802</v>
      </c>
      <c r="H114" s="80" t="s">
        <v>1675</v>
      </c>
      <c r="I114" s="177"/>
      <c r="J114" s="81">
        <v>61.719212645971027</v>
      </c>
      <c r="K114" s="81">
        <v>2.6893783462282062</v>
      </c>
      <c r="L114" s="81">
        <v>2.0294688045144182</v>
      </c>
      <c r="M114" s="81">
        <v>59.608477907237919</v>
      </c>
      <c r="N114" s="81">
        <v>47.567787808649733</v>
      </c>
      <c r="O114" s="81">
        <v>33.217592016955841</v>
      </c>
      <c r="P114" s="81">
        <v>21.842850752853717</v>
      </c>
      <c r="Q114" s="81">
        <v>2.4177098487881397</v>
      </c>
      <c r="R114" s="81">
        <v>0</v>
      </c>
      <c r="S114" s="81">
        <v>0</v>
      </c>
      <c r="T114" s="82"/>
      <c r="U114" s="81">
        <v>9611463</v>
      </c>
      <c r="V114" s="81">
        <v>1163</v>
      </c>
      <c r="W114" s="81">
        <v>39</v>
      </c>
      <c r="X114" s="81">
        <v>12369</v>
      </c>
      <c r="Y114" s="81">
        <v>13332</v>
      </c>
      <c r="Z114" s="81">
        <v>19115</v>
      </c>
      <c r="AA114" s="81">
        <v>4350</v>
      </c>
      <c r="AB114" s="81">
        <v>32575</v>
      </c>
      <c r="AC114" s="81">
        <v>0</v>
      </c>
      <c r="AD114" s="81">
        <v>0</v>
      </c>
      <c r="AE114" s="82"/>
      <c r="AF114" s="81">
        <v>70289910.580995813</v>
      </c>
      <c r="AG114" s="81">
        <v>2297158.1864824733</v>
      </c>
      <c r="AH114" s="81">
        <v>246383.04875152087</v>
      </c>
      <c r="AI114" s="81">
        <v>77693577.518120363</v>
      </c>
      <c r="AJ114" s="81">
        <v>72548978.803011745</v>
      </c>
      <c r="AK114" s="81">
        <v>0</v>
      </c>
      <c r="AL114" s="81">
        <v>0</v>
      </c>
      <c r="AM114" s="81">
        <v>4472060.7247724328</v>
      </c>
      <c r="AN114" s="81">
        <v>0</v>
      </c>
      <c r="AO114" s="81">
        <v>0</v>
      </c>
      <c r="AP114" s="82"/>
      <c r="AQ114" s="81">
        <v>336</v>
      </c>
      <c r="AR114" s="81">
        <v>54</v>
      </c>
      <c r="AS114" s="81">
        <v>0</v>
      </c>
      <c r="AT114" s="81">
        <v>0</v>
      </c>
      <c r="AU114" s="81">
        <v>0</v>
      </c>
      <c r="AV114" s="81">
        <v>0</v>
      </c>
      <c r="AW114" s="81" t="s">
        <v>564</v>
      </c>
      <c r="AX114" s="82"/>
      <c r="AY114" s="81">
        <v>1532.6999999999998</v>
      </c>
      <c r="AZ114" s="81">
        <v>893.8</v>
      </c>
      <c r="BA114" s="81">
        <v>0</v>
      </c>
      <c r="BB114" s="81">
        <v>0</v>
      </c>
      <c r="BC114" s="81">
        <v>0</v>
      </c>
      <c r="BD114" s="81">
        <v>0</v>
      </c>
      <c r="BE114" s="81" t="s">
        <v>564</v>
      </c>
      <c r="BF114" s="82"/>
      <c r="BG114" s="81">
        <v>0</v>
      </c>
      <c r="BH114" s="81">
        <v>0</v>
      </c>
      <c r="BI114" s="81">
        <v>50.85</v>
      </c>
      <c r="BJ114" s="81">
        <v>0</v>
      </c>
      <c r="BK114" s="81">
        <v>8.5050000000000008</v>
      </c>
      <c r="BL114" s="81">
        <v>0</v>
      </c>
      <c r="BM114" s="82"/>
      <c r="BN114" s="81">
        <v>0</v>
      </c>
      <c r="BO114" s="81">
        <v>0</v>
      </c>
      <c r="BP114" s="81">
        <v>8</v>
      </c>
      <c r="BQ114" s="81">
        <v>0</v>
      </c>
      <c r="BR114" s="81">
        <v>2</v>
      </c>
      <c r="BS114" s="81">
        <v>0</v>
      </c>
      <c r="BT114"/>
      <c r="BU114" s="80">
        <v>59.354999999999997</v>
      </c>
      <c r="BV114" s="80">
        <v>0</v>
      </c>
      <c r="BW114" s="80">
        <v>0</v>
      </c>
      <c r="BX114" s="80">
        <v>0</v>
      </c>
      <c r="BY114" s="80">
        <v>0</v>
      </c>
      <c r="BZ114" s="80">
        <v>0</v>
      </c>
      <c r="CA114" s="80">
        <v>0</v>
      </c>
      <c r="CB114" s="80">
        <v>0</v>
      </c>
      <c r="CC114" s="80">
        <v>0</v>
      </c>
    </row>
    <row r="115" spans="1:81">
      <c r="A115" s="80" t="s">
        <v>1813</v>
      </c>
      <c r="B115" s="80">
        <v>284</v>
      </c>
      <c r="C115" s="80">
        <v>12</v>
      </c>
      <c r="D115" s="80">
        <v>17</v>
      </c>
      <c r="E115" s="80">
        <v>2015</v>
      </c>
      <c r="F115" s="80" t="s">
        <v>91</v>
      </c>
      <c r="G115" s="80" t="s">
        <v>1802</v>
      </c>
      <c r="H115" s="80" t="s">
        <v>1675</v>
      </c>
      <c r="I115" s="177"/>
      <c r="J115" s="81">
        <v>50.510178230469677</v>
      </c>
      <c r="K115" s="81">
        <v>2.4899461706228134</v>
      </c>
      <c r="L115" s="81">
        <v>2.1804489795116027</v>
      </c>
      <c r="M115" s="81">
        <v>53.82177595644454</v>
      </c>
      <c r="N115" s="81">
        <v>45.368869329863159</v>
      </c>
      <c r="O115" s="81">
        <v>33.114030504994119</v>
      </c>
      <c r="P115" s="81">
        <v>21.679126422740953</v>
      </c>
      <c r="Q115" s="81">
        <v>2.3597701414214223</v>
      </c>
      <c r="R115" s="81">
        <v>0</v>
      </c>
      <c r="S115" s="81">
        <v>0</v>
      </c>
      <c r="T115" s="82"/>
      <c r="U115" s="81">
        <v>8832795</v>
      </c>
      <c r="V115" s="81">
        <v>1163</v>
      </c>
      <c r="W115" s="81">
        <v>39</v>
      </c>
      <c r="X115" s="81">
        <v>12369</v>
      </c>
      <c r="Y115" s="81">
        <v>13409</v>
      </c>
      <c r="Z115" s="81">
        <v>19239</v>
      </c>
      <c r="AA115" s="81">
        <v>4314</v>
      </c>
      <c r="AB115" s="81">
        <v>32478</v>
      </c>
      <c r="AC115" s="81">
        <v>0</v>
      </c>
      <c r="AD115" s="81">
        <v>0</v>
      </c>
      <c r="AE115" s="82"/>
      <c r="AF115" s="81">
        <v>58650579.591337234</v>
      </c>
      <c r="AG115" s="81">
        <v>1973973.0760356749</v>
      </c>
      <c r="AH115" s="81">
        <v>299852.3580066337</v>
      </c>
      <c r="AI115" s="81">
        <v>77294195.08088088</v>
      </c>
      <c r="AJ115" s="81">
        <v>70607186.36180684</v>
      </c>
      <c r="AK115" s="81">
        <v>0</v>
      </c>
      <c r="AL115" s="81">
        <v>0</v>
      </c>
      <c r="AM115" s="81">
        <v>4450973.6599140875</v>
      </c>
      <c r="AN115" s="81">
        <v>0</v>
      </c>
      <c r="AO115" s="81">
        <v>0</v>
      </c>
      <c r="AP115" s="82"/>
      <c r="AQ115" s="81">
        <v>422</v>
      </c>
      <c r="AR115" s="81">
        <v>80</v>
      </c>
      <c r="AS115" s="81">
        <v>0</v>
      </c>
      <c r="AT115" s="81">
        <v>0</v>
      </c>
      <c r="AU115" s="81">
        <v>0</v>
      </c>
      <c r="AV115" s="81">
        <v>0</v>
      </c>
      <c r="AW115" s="81" t="s">
        <v>564</v>
      </c>
      <c r="AX115" s="82"/>
      <c r="AY115" s="81">
        <v>1924.6999999999998</v>
      </c>
      <c r="AZ115" s="81">
        <v>1261.0999999999999</v>
      </c>
      <c r="BA115" s="81">
        <v>0</v>
      </c>
      <c r="BB115" s="81">
        <v>0</v>
      </c>
      <c r="BC115" s="81">
        <v>0</v>
      </c>
      <c r="BD115" s="81">
        <v>0</v>
      </c>
      <c r="BE115" s="81" t="s">
        <v>564</v>
      </c>
      <c r="BF115" s="82"/>
      <c r="BG115" s="81">
        <v>0</v>
      </c>
      <c r="BH115" s="81">
        <v>0</v>
      </c>
      <c r="BI115" s="81">
        <v>49.622</v>
      </c>
      <c r="BJ115" s="81">
        <v>0</v>
      </c>
      <c r="BK115" s="81">
        <v>7.9329999999999998</v>
      </c>
      <c r="BL115" s="81">
        <v>0</v>
      </c>
      <c r="BM115" s="82"/>
      <c r="BN115" s="81">
        <v>0</v>
      </c>
      <c r="BO115" s="81">
        <v>0</v>
      </c>
      <c r="BP115" s="81">
        <v>8</v>
      </c>
      <c r="BQ115" s="81">
        <v>0</v>
      </c>
      <c r="BR115" s="81">
        <v>2</v>
      </c>
      <c r="BS115" s="81">
        <v>0</v>
      </c>
      <c r="BT115"/>
      <c r="BU115" s="80">
        <v>57.555</v>
      </c>
      <c r="BV115" s="80">
        <v>0</v>
      </c>
      <c r="BW115" s="80">
        <v>0</v>
      </c>
      <c r="BX115" s="80">
        <v>0</v>
      </c>
      <c r="BY115" s="80">
        <v>0</v>
      </c>
      <c r="BZ115" s="80">
        <v>0</v>
      </c>
      <c r="CA115" s="80">
        <v>0</v>
      </c>
      <c r="CB115" s="80">
        <v>0</v>
      </c>
      <c r="CC115" s="80">
        <v>0</v>
      </c>
    </row>
    <row r="116" spans="1:81">
      <c r="A116" s="80" t="s">
        <v>1814</v>
      </c>
      <c r="B116" s="80">
        <v>285</v>
      </c>
      <c r="C116" s="80">
        <v>13</v>
      </c>
      <c r="D116" s="80">
        <v>17</v>
      </c>
      <c r="E116" s="80">
        <v>2016</v>
      </c>
      <c r="F116" s="80" t="s">
        <v>92</v>
      </c>
      <c r="G116" s="80" t="s">
        <v>1802</v>
      </c>
      <c r="H116" s="80" t="s">
        <v>1675</v>
      </c>
      <c r="I116" s="177"/>
      <c r="J116" s="81">
        <v>59.455989686990115</v>
      </c>
      <c r="K116" s="81">
        <v>2.4454238614942301</v>
      </c>
      <c r="L116" s="81">
        <v>2.2876194747059762</v>
      </c>
      <c r="M116" s="81">
        <v>51.448229517466686</v>
      </c>
      <c r="N116" s="81">
        <v>45.842450195364073</v>
      </c>
      <c r="O116" s="81">
        <v>33.125082921182567</v>
      </c>
      <c r="P116" s="81">
        <v>20.508665283670293</v>
      </c>
      <c r="Q116" s="81">
        <v>2.3086784623477907</v>
      </c>
      <c r="R116" s="81">
        <v>0</v>
      </c>
      <c r="S116" s="81">
        <v>0</v>
      </c>
      <c r="T116" s="82"/>
      <c r="U116" s="81">
        <v>10578829</v>
      </c>
      <c r="V116" s="81">
        <v>1163</v>
      </c>
      <c r="W116" s="81">
        <v>39</v>
      </c>
      <c r="X116" s="81">
        <v>12369</v>
      </c>
      <c r="Y116" s="81">
        <v>13627</v>
      </c>
      <c r="Z116" s="81">
        <v>19482</v>
      </c>
      <c r="AA116" s="81">
        <v>4221</v>
      </c>
      <c r="AB116" s="81">
        <v>32686</v>
      </c>
      <c r="AC116" s="81">
        <v>0</v>
      </c>
      <c r="AD116" s="81">
        <v>0</v>
      </c>
      <c r="AE116" s="82"/>
      <c r="AF116" s="81">
        <v>69693050.578504205</v>
      </c>
      <c r="AG116" s="81">
        <v>1852067.768627235</v>
      </c>
      <c r="AH116" s="81">
        <v>228813.29871337509</v>
      </c>
      <c r="AI116" s="81">
        <v>79708322.403425932</v>
      </c>
      <c r="AJ116" s="81">
        <v>71824679.491118029</v>
      </c>
      <c r="AK116" s="81">
        <v>0</v>
      </c>
      <c r="AL116" s="81">
        <v>0</v>
      </c>
      <c r="AM116" s="81">
        <v>4482959.3031929452</v>
      </c>
      <c r="AN116" s="81">
        <v>0</v>
      </c>
      <c r="AO116" s="81">
        <v>0</v>
      </c>
      <c r="AP116" s="82"/>
      <c r="AQ116" s="81">
        <v>491</v>
      </c>
      <c r="AR116" s="81">
        <v>102</v>
      </c>
      <c r="AS116" s="81">
        <v>0</v>
      </c>
      <c r="AT116" s="81">
        <v>0</v>
      </c>
      <c r="AU116" s="81">
        <v>0</v>
      </c>
      <c r="AV116" s="81">
        <v>0</v>
      </c>
      <c r="AW116" s="81" t="s">
        <v>564</v>
      </c>
      <c r="AX116" s="82"/>
      <c r="AY116" s="81">
        <v>2259.6</v>
      </c>
      <c r="AZ116" s="81">
        <v>1720.1</v>
      </c>
      <c r="BA116" s="81">
        <v>0</v>
      </c>
      <c r="BB116" s="81">
        <v>0</v>
      </c>
      <c r="BC116" s="81">
        <v>0</v>
      </c>
      <c r="BD116" s="81">
        <v>0</v>
      </c>
      <c r="BE116" s="81" t="s">
        <v>564</v>
      </c>
      <c r="BF116" s="82"/>
      <c r="BG116" s="81">
        <v>0</v>
      </c>
      <c r="BH116" s="81">
        <v>0</v>
      </c>
      <c r="BI116" s="81">
        <v>48.906999999999996</v>
      </c>
      <c r="BJ116" s="81">
        <v>0</v>
      </c>
      <c r="BK116" s="81">
        <v>8.1509999999999998</v>
      </c>
      <c r="BL116" s="81">
        <v>0</v>
      </c>
      <c r="BM116" s="82"/>
      <c r="BN116" s="81">
        <v>0</v>
      </c>
      <c r="BO116" s="81">
        <v>0</v>
      </c>
      <c r="BP116" s="81">
        <v>8</v>
      </c>
      <c r="BQ116" s="81">
        <v>0</v>
      </c>
      <c r="BR116" s="81">
        <v>2</v>
      </c>
      <c r="BS116" s="81">
        <v>0</v>
      </c>
      <c r="BT116"/>
      <c r="BU116" s="80">
        <v>57.058</v>
      </c>
      <c r="BV116" s="80">
        <v>0</v>
      </c>
      <c r="BW116" s="80">
        <v>0</v>
      </c>
      <c r="BX116" s="80">
        <v>0</v>
      </c>
      <c r="BY116" s="80">
        <v>0</v>
      </c>
      <c r="BZ116" s="80">
        <v>0</v>
      </c>
      <c r="CA116" s="80">
        <v>0</v>
      </c>
      <c r="CB116" s="80">
        <v>0</v>
      </c>
      <c r="CC116" s="80">
        <v>0</v>
      </c>
    </row>
    <row r="117" spans="1:81">
      <c r="A117" s="80" t="s">
        <v>1815</v>
      </c>
      <c r="B117" s="80">
        <v>286</v>
      </c>
      <c r="C117" s="80">
        <v>14</v>
      </c>
      <c r="D117" s="80">
        <v>17</v>
      </c>
      <c r="E117" s="80">
        <v>2017</v>
      </c>
      <c r="F117" s="80" t="s">
        <v>71</v>
      </c>
      <c r="G117" s="80" t="s">
        <v>1802</v>
      </c>
      <c r="H117" s="80" t="s">
        <v>1675</v>
      </c>
      <c r="I117" s="177"/>
      <c r="J117" s="81">
        <v>58.191243837046244</v>
      </c>
      <c r="K117" s="81">
        <v>2.4477096518811368</v>
      </c>
      <c r="L117" s="81">
        <v>2.0699969933452764</v>
      </c>
      <c r="M117" s="81">
        <v>49.380400236562458</v>
      </c>
      <c r="N117" s="81">
        <v>44.417488467825279</v>
      </c>
      <c r="O117" s="81">
        <v>32.832097451299056</v>
      </c>
      <c r="P117" s="81">
        <v>20.002170606561524</v>
      </c>
      <c r="Q117" s="81">
        <v>2.2270795836257182</v>
      </c>
      <c r="R117" s="81">
        <v>0</v>
      </c>
      <c r="S117" s="81">
        <v>0</v>
      </c>
      <c r="T117" s="82"/>
      <c r="U117" s="81">
        <v>10578575</v>
      </c>
      <c r="V117" s="81">
        <v>1163</v>
      </c>
      <c r="W117" s="81">
        <v>39</v>
      </c>
      <c r="X117" s="81">
        <v>12369</v>
      </c>
      <c r="Y117" s="81">
        <v>13781</v>
      </c>
      <c r="Z117" s="81">
        <v>19630</v>
      </c>
      <c r="AA117" s="81">
        <v>4143</v>
      </c>
      <c r="AB117" s="81">
        <v>32607</v>
      </c>
      <c r="AC117" s="81">
        <v>0</v>
      </c>
      <c r="AD117" s="81">
        <v>0</v>
      </c>
      <c r="AE117" s="82"/>
      <c r="AF117" s="81">
        <v>71438242.421322197</v>
      </c>
      <c r="AG117" s="81">
        <v>1872284.0466218791</v>
      </c>
      <c r="AH117" s="81">
        <v>284735.6804080772</v>
      </c>
      <c r="AI117" s="81">
        <v>79518516.494312108</v>
      </c>
      <c r="AJ117" s="81">
        <v>69460088.267580315</v>
      </c>
      <c r="AK117" s="81">
        <v>0</v>
      </c>
      <c r="AL117" s="81">
        <v>0</v>
      </c>
      <c r="AM117" s="81">
        <v>4479121.9270942165</v>
      </c>
      <c r="AN117" s="81">
        <v>0</v>
      </c>
      <c r="AO117" s="81">
        <v>0</v>
      </c>
      <c r="AP117" s="82"/>
      <c r="AQ117" s="81">
        <v>546</v>
      </c>
      <c r="AR117" s="81">
        <v>114</v>
      </c>
      <c r="AS117" s="81">
        <v>0</v>
      </c>
      <c r="AT117" s="81">
        <v>0</v>
      </c>
      <c r="AU117" s="81">
        <v>0</v>
      </c>
      <c r="AV117" s="81">
        <v>0</v>
      </c>
      <c r="AW117" s="81" t="s">
        <v>564</v>
      </c>
      <c r="AX117" s="82"/>
      <c r="AY117" s="81">
        <v>2539.6</v>
      </c>
      <c r="AZ117" s="81">
        <v>1931</v>
      </c>
      <c r="BA117" s="81">
        <v>0</v>
      </c>
      <c r="BB117" s="81">
        <v>0</v>
      </c>
      <c r="BC117" s="81">
        <v>0</v>
      </c>
      <c r="BD117" s="81">
        <v>0</v>
      </c>
      <c r="BE117" s="81" t="s">
        <v>564</v>
      </c>
      <c r="BF117" s="82"/>
      <c r="BG117" s="81">
        <v>0</v>
      </c>
      <c r="BH117" s="81">
        <v>0</v>
      </c>
      <c r="BI117" s="81">
        <v>50.695</v>
      </c>
      <c r="BJ117" s="81">
        <v>0</v>
      </c>
      <c r="BK117" s="81">
        <v>8.1909999999999989</v>
      </c>
      <c r="BL117" s="81">
        <v>0</v>
      </c>
      <c r="BM117" s="82"/>
      <c r="BN117" s="81">
        <v>0</v>
      </c>
      <c r="BO117" s="81">
        <v>0</v>
      </c>
      <c r="BP117" s="81">
        <v>8</v>
      </c>
      <c r="BQ117" s="81">
        <v>0</v>
      </c>
      <c r="BR117" s="81">
        <v>2</v>
      </c>
      <c r="BS117" s="81">
        <v>0</v>
      </c>
      <c r="BT117"/>
      <c r="BU117" s="80">
        <v>58.886000000000003</v>
      </c>
      <c r="BV117" s="80">
        <v>0</v>
      </c>
      <c r="BW117" s="80">
        <v>0</v>
      </c>
      <c r="BX117" s="80">
        <v>0</v>
      </c>
      <c r="BY117" s="80">
        <v>0</v>
      </c>
      <c r="BZ117" s="80">
        <v>0</v>
      </c>
      <c r="CA117" s="80">
        <v>0</v>
      </c>
      <c r="CB117" s="80">
        <v>0</v>
      </c>
      <c r="CC117" s="80">
        <v>0</v>
      </c>
    </row>
    <row r="118" spans="1:81">
      <c r="A118" s="80" t="s">
        <v>1816</v>
      </c>
      <c r="B118" s="80">
        <v>287</v>
      </c>
      <c r="C118" s="80">
        <v>15</v>
      </c>
      <c r="D118" s="80">
        <v>17</v>
      </c>
      <c r="E118" s="80">
        <v>2018</v>
      </c>
      <c r="F118" s="80" t="s">
        <v>93</v>
      </c>
      <c r="G118" s="80" t="s">
        <v>1802</v>
      </c>
      <c r="H118" s="80" t="s">
        <v>1675</v>
      </c>
      <c r="I118" s="177"/>
      <c r="J118" s="81">
        <v>56.005287932241032</v>
      </c>
      <c r="K118" s="81">
        <v>2.2991395139340347</v>
      </c>
      <c r="L118" s="81">
        <v>1.8459734045035248</v>
      </c>
      <c r="M118" s="81">
        <v>48.192502317148723</v>
      </c>
      <c r="N118" s="81">
        <v>42.136867181967723</v>
      </c>
      <c r="O118" s="81">
        <v>32.385930836740037</v>
      </c>
      <c r="P118" s="81">
        <v>19.736145860333018</v>
      </c>
      <c r="Q118" s="81">
        <v>2.0659202868618607</v>
      </c>
      <c r="R118" s="81">
        <v>0</v>
      </c>
      <c r="S118" s="81">
        <v>0</v>
      </c>
      <c r="T118" s="82"/>
      <c r="U118" s="81">
        <v>10612852</v>
      </c>
      <c r="V118" s="81">
        <v>1163</v>
      </c>
      <c r="W118" s="81">
        <v>39</v>
      </c>
      <c r="X118" s="81">
        <v>12369</v>
      </c>
      <c r="Y118" s="81">
        <v>13977</v>
      </c>
      <c r="Z118" s="81">
        <v>19734</v>
      </c>
      <c r="AA118" s="81">
        <v>4129</v>
      </c>
      <c r="AB118" s="81">
        <v>32596</v>
      </c>
      <c r="AC118" s="81">
        <v>0</v>
      </c>
      <c r="AD118" s="81">
        <v>0</v>
      </c>
      <c r="AE118" s="82"/>
      <c r="AF118" s="81">
        <v>69670394.294330165</v>
      </c>
      <c r="AG118" s="81">
        <v>1662591.4075850041</v>
      </c>
      <c r="AH118" s="81">
        <v>257514.93517235661</v>
      </c>
      <c r="AI118" s="81">
        <v>76487410.473137155</v>
      </c>
      <c r="AJ118" s="81">
        <v>70716883.841252565</v>
      </c>
      <c r="AK118" s="81">
        <v>0</v>
      </c>
      <c r="AL118" s="81">
        <v>0</v>
      </c>
      <c r="AM118" s="81">
        <v>4486875.6047569057</v>
      </c>
      <c r="AN118" s="81">
        <v>0</v>
      </c>
      <c r="AO118" s="81">
        <v>0</v>
      </c>
      <c r="AP118" s="82"/>
      <c r="AQ118" s="81">
        <v>615</v>
      </c>
      <c r="AR118" s="81">
        <v>127</v>
      </c>
      <c r="AS118" s="81">
        <v>0</v>
      </c>
      <c r="AT118" s="81">
        <v>0</v>
      </c>
      <c r="AU118" s="81">
        <v>0</v>
      </c>
      <c r="AV118" s="81">
        <v>0</v>
      </c>
      <c r="AW118" s="81" t="s">
        <v>564</v>
      </c>
      <c r="AX118" s="82"/>
      <c r="AY118" s="81">
        <v>2877.6</v>
      </c>
      <c r="AZ118" s="81">
        <v>2068</v>
      </c>
      <c r="BA118" s="81">
        <v>0</v>
      </c>
      <c r="BB118" s="81">
        <v>0</v>
      </c>
      <c r="BC118" s="81">
        <v>0</v>
      </c>
      <c r="BD118" s="81">
        <v>0</v>
      </c>
      <c r="BE118" s="81" t="s">
        <v>564</v>
      </c>
      <c r="BF118" s="82"/>
      <c r="BG118" s="81">
        <v>0</v>
      </c>
      <c r="BH118" s="81">
        <v>0</v>
      </c>
      <c r="BI118" s="81">
        <v>49.206000000000003</v>
      </c>
      <c r="BJ118" s="81">
        <v>0</v>
      </c>
      <c r="BK118" s="81">
        <v>7.6639999999999997</v>
      </c>
      <c r="BL118" s="81">
        <v>0</v>
      </c>
      <c r="BM118" s="82"/>
      <c r="BN118" s="81">
        <v>0</v>
      </c>
      <c r="BO118" s="81">
        <v>0</v>
      </c>
      <c r="BP118" s="81">
        <v>8</v>
      </c>
      <c r="BQ118" s="81">
        <v>0</v>
      </c>
      <c r="BR118" s="81">
        <v>2</v>
      </c>
      <c r="BS118" s="81">
        <v>0</v>
      </c>
      <c r="BT118"/>
      <c r="BU118" s="80">
        <v>56.87</v>
      </c>
      <c r="BV118" s="80">
        <v>0</v>
      </c>
      <c r="BW118" s="80">
        <v>0</v>
      </c>
      <c r="BX118" s="80">
        <v>0</v>
      </c>
      <c r="BY118" s="80">
        <v>0</v>
      </c>
      <c r="BZ118" s="80">
        <v>0</v>
      </c>
      <c r="CA118" s="80">
        <v>0</v>
      </c>
      <c r="CB118" s="80">
        <v>0</v>
      </c>
      <c r="CC118" s="80">
        <v>0</v>
      </c>
    </row>
    <row r="119" spans="1:81">
      <c r="A119" s="80" t="s">
        <v>1817</v>
      </c>
      <c r="B119" s="80">
        <v>288</v>
      </c>
      <c r="C119" s="80">
        <v>16</v>
      </c>
      <c r="D119" s="80">
        <v>17</v>
      </c>
      <c r="E119" s="80">
        <v>2019</v>
      </c>
      <c r="F119" s="80" t="s">
        <v>73</v>
      </c>
      <c r="G119" s="80" t="s">
        <v>1802</v>
      </c>
      <c r="H119" s="80" t="s">
        <v>1675</v>
      </c>
      <c r="I119" s="177"/>
      <c r="J119" s="81">
        <v>52.060588024107837</v>
      </c>
      <c r="K119" s="81">
        <v>2.0854109385416102</v>
      </c>
      <c r="L119" s="81">
        <v>1.8620396528927468</v>
      </c>
      <c r="M119" s="81">
        <v>44.375664168236177</v>
      </c>
      <c r="N119" s="81">
        <v>37.071455174977714</v>
      </c>
      <c r="O119" s="81">
        <v>31.563637685175657</v>
      </c>
      <c r="P119" s="81">
        <v>19.620097785382274</v>
      </c>
      <c r="Q119" s="81">
        <v>1.9923917001725999</v>
      </c>
      <c r="R119" s="81">
        <v>0</v>
      </c>
      <c r="S119" s="81">
        <v>0</v>
      </c>
      <c r="T119" s="82"/>
      <c r="U119" s="81">
        <v>10225994</v>
      </c>
      <c r="V119" s="81">
        <v>1163</v>
      </c>
      <c r="W119" s="81">
        <v>39</v>
      </c>
      <c r="X119" s="81">
        <v>12369</v>
      </c>
      <c r="Y119" s="81">
        <v>14048</v>
      </c>
      <c r="Z119" s="81">
        <v>19761</v>
      </c>
      <c r="AA119" s="81">
        <v>4074</v>
      </c>
      <c r="AB119" s="81">
        <v>32287</v>
      </c>
      <c r="AC119" s="81">
        <v>0</v>
      </c>
      <c r="AD119" s="81">
        <v>0</v>
      </c>
      <c r="AE119" s="82"/>
      <c r="AF119" s="81">
        <v>64858237.465008423</v>
      </c>
      <c r="AG119" s="81">
        <v>1604901.0831698719</v>
      </c>
      <c r="AH119" s="81">
        <v>280063.43260743219</v>
      </c>
      <c r="AI119" s="81">
        <v>74647201.84478882</v>
      </c>
      <c r="AJ119" s="81">
        <v>63631255.813022681</v>
      </c>
      <c r="AK119" s="81">
        <v>0</v>
      </c>
      <c r="AL119" s="81">
        <v>0</v>
      </c>
      <c r="AM119" s="81">
        <v>4397246.343594132</v>
      </c>
      <c r="AN119" s="81">
        <v>0</v>
      </c>
      <c r="AO119" s="81">
        <v>0</v>
      </c>
      <c r="AP119" s="82"/>
      <c r="AQ119" s="81">
        <v>691</v>
      </c>
      <c r="AR119" s="81">
        <v>135</v>
      </c>
      <c r="AS119" s="81">
        <v>0</v>
      </c>
      <c r="AT119" s="81">
        <v>0</v>
      </c>
      <c r="AU119" s="81">
        <v>0</v>
      </c>
      <c r="AV119" s="81">
        <v>0</v>
      </c>
      <c r="AW119" s="81" t="s">
        <v>564</v>
      </c>
      <c r="AX119" s="82"/>
      <c r="AY119" s="81">
        <v>3250.0000000000032</v>
      </c>
      <c r="AZ119" s="81">
        <v>2158.7000000000012</v>
      </c>
      <c r="BA119" s="81">
        <v>0</v>
      </c>
      <c r="BB119" s="81">
        <v>0</v>
      </c>
      <c r="BC119" s="81">
        <v>0</v>
      </c>
      <c r="BD119" s="81">
        <v>0</v>
      </c>
      <c r="BE119" s="81" t="s">
        <v>564</v>
      </c>
      <c r="BF119" s="82"/>
      <c r="BG119" s="81">
        <v>0</v>
      </c>
      <c r="BH119" s="81">
        <v>0</v>
      </c>
      <c r="BI119" s="81">
        <v>46.234000000000002</v>
      </c>
      <c r="BJ119" s="81">
        <v>0</v>
      </c>
      <c r="BK119" s="81">
        <v>8.3320000000000007</v>
      </c>
      <c r="BL119" s="81">
        <v>0</v>
      </c>
      <c r="BM119" s="82"/>
      <c r="BN119" s="81">
        <v>0</v>
      </c>
      <c r="BO119" s="81">
        <v>0</v>
      </c>
      <c r="BP119" s="81">
        <v>8</v>
      </c>
      <c r="BQ119" s="81">
        <v>0</v>
      </c>
      <c r="BR119" s="81">
        <v>2</v>
      </c>
      <c r="BS119" s="81">
        <v>0</v>
      </c>
      <c r="BT119"/>
      <c r="BU119" s="80">
        <v>54.566000000000003</v>
      </c>
      <c r="BV119" s="80">
        <v>0</v>
      </c>
      <c r="BW119" s="80">
        <v>0</v>
      </c>
      <c r="BX119" s="80">
        <v>0</v>
      </c>
      <c r="BY119" s="80">
        <v>0</v>
      </c>
      <c r="BZ119" s="80">
        <v>0</v>
      </c>
      <c r="CA119" s="80">
        <v>0</v>
      </c>
      <c r="CB119" s="80">
        <v>0</v>
      </c>
      <c r="CC119" s="80">
        <v>0</v>
      </c>
    </row>
    <row r="120" spans="1:81">
      <c r="A120" s="80" t="s">
        <v>1818</v>
      </c>
      <c r="B120" s="80">
        <v>289</v>
      </c>
      <c r="C120" s="80">
        <v>17</v>
      </c>
      <c r="D120" s="80">
        <v>17</v>
      </c>
      <c r="E120" s="80">
        <v>2020</v>
      </c>
      <c r="F120" s="80" t="s">
        <v>218</v>
      </c>
      <c r="G120" s="80" t="s">
        <v>1802</v>
      </c>
      <c r="H120" s="80" t="s">
        <v>1675</v>
      </c>
      <c r="I120" s="177"/>
      <c r="J120" s="81">
        <v>36.736894402491068</v>
      </c>
      <c r="K120" s="81">
        <v>2.0311452523884097</v>
      </c>
      <c r="L120" s="81">
        <v>1.6280685703624154</v>
      </c>
      <c r="M120" s="81">
        <v>40.976321475614604</v>
      </c>
      <c r="N120" s="81">
        <v>38.23376960012417</v>
      </c>
      <c r="O120" s="81">
        <v>27.837538753132236</v>
      </c>
      <c r="P120" s="81">
        <v>18.049490302992801</v>
      </c>
      <c r="Q120" s="81">
        <v>1.8931305329729229</v>
      </c>
      <c r="R120" s="81">
        <v>0</v>
      </c>
      <c r="S120" s="81">
        <v>0</v>
      </c>
      <c r="T120" s="82"/>
      <c r="U120" s="81">
        <v>7792768</v>
      </c>
      <c r="V120" s="81">
        <v>996</v>
      </c>
      <c r="W120" s="81">
        <v>33</v>
      </c>
      <c r="X120" s="81">
        <v>12391</v>
      </c>
      <c r="Y120" s="81">
        <v>14153</v>
      </c>
      <c r="Z120" s="81">
        <v>19892</v>
      </c>
      <c r="AA120" s="81">
        <v>4072</v>
      </c>
      <c r="AB120" s="81">
        <v>32107</v>
      </c>
      <c r="AC120" s="81">
        <v>0</v>
      </c>
      <c r="AD120" s="81">
        <v>0</v>
      </c>
      <c r="AE120" s="82"/>
      <c r="AF120" s="81">
        <v>48267806.912444644</v>
      </c>
      <c r="AG120" s="81">
        <v>1483052.3590183847</v>
      </c>
      <c r="AH120" s="81">
        <v>241150.72236211848</v>
      </c>
      <c r="AI120" s="81">
        <v>70630472.012407228</v>
      </c>
      <c r="AJ120" s="81">
        <v>67808245.965080619</v>
      </c>
      <c r="AK120" s="81"/>
      <c r="AL120" s="81"/>
      <c r="AM120" s="81">
        <v>4190320.2162100463</v>
      </c>
      <c r="AN120" s="81"/>
      <c r="AO120" s="81"/>
      <c r="AP120" s="82"/>
      <c r="AQ120" s="81">
        <v>771</v>
      </c>
      <c r="AR120" s="81">
        <v>136</v>
      </c>
      <c r="AS120" s="81">
        <v>0</v>
      </c>
      <c r="AT120" s="81">
        <v>0</v>
      </c>
      <c r="AU120" s="81">
        <v>0</v>
      </c>
      <c r="AV120" s="81">
        <v>0</v>
      </c>
      <c r="AW120" s="81">
        <v>0</v>
      </c>
      <c r="AX120" s="82"/>
      <c r="AY120" s="81">
        <v>3698.4000000000069</v>
      </c>
      <c r="AZ120" s="81">
        <v>2180.7000000000012</v>
      </c>
      <c r="BA120" s="81">
        <v>0</v>
      </c>
      <c r="BB120" s="81">
        <v>0</v>
      </c>
      <c r="BC120" s="81">
        <v>0</v>
      </c>
      <c r="BD120" s="81">
        <v>0</v>
      </c>
      <c r="BE120" s="81">
        <v>0</v>
      </c>
      <c r="BF120" s="82"/>
      <c r="BG120" s="81">
        <v>0</v>
      </c>
      <c r="BH120" s="81">
        <v>0</v>
      </c>
      <c r="BI120" s="81">
        <v>39.384999999999998</v>
      </c>
      <c r="BJ120" s="81">
        <v>0</v>
      </c>
      <c r="BK120" s="81">
        <v>7.6359999999999992</v>
      </c>
      <c r="BL120" s="81">
        <v>0</v>
      </c>
      <c r="BM120" s="82"/>
      <c r="BN120" s="81">
        <v>0</v>
      </c>
      <c r="BO120" s="81">
        <v>0</v>
      </c>
      <c r="BP120" s="81">
        <v>8</v>
      </c>
      <c r="BQ120" s="81">
        <v>0</v>
      </c>
      <c r="BR120" s="81">
        <v>2</v>
      </c>
      <c r="BS120" s="81">
        <v>0</v>
      </c>
      <c r="BT120"/>
      <c r="BU120" s="80">
        <v>47.021000000000001</v>
      </c>
      <c r="BV120" s="80">
        <v>0</v>
      </c>
      <c r="BW120" s="80">
        <v>0</v>
      </c>
      <c r="BX120" s="80">
        <v>0</v>
      </c>
      <c r="BY120" s="80">
        <v>0</v>
      </c>
      <c r="BZ120" s="80">
        <v>0</v>
      </c>
      <c r="CA120" s="80">
        <v>0</v>
      </c>
      <c r="CB120" s="80">
        <v>0</v>
      </c>
      <c r="CC120" s="80">
        <v>0</v>
      </c>
    </row>
    <row r="121" spans="1:81">
      <c r="A121" s="80" t="s">
        <v>1819</v>
      </c>
      <c r="B121" s="80">
        <v>289</v>
      </c>
      <c r="C121" s="80">
        <v>18</v>
      </c>
      <c r="D121" s="80">
        <v>17</v>
      </c>
      <c r="E121" s="80">
        <v>2021</v>
      </c>
      <c r="F121" s="80" t="s">
        <v>75</v>
      </c>
      <c r="G121" s="174" t="s">
        <v>1802</v>
      </c>
      <c r="H121" s="80" t="s">
        <v>1675</v>
      </c>
      <c r="I121" s="177"/>
      <c r="J121" s="81">
        <v>45.076950197547319</v>
      </c>
      <c r="K121" s="81">
        <v>2.2045977386229598</v>
      </c>
      <c r="L121" s="81">
        <v>1.4676574363117196</v>
      </c>
      <c r="M121" s="81">
        <v>46.667734583401561</v>
      </c>
      <c r="N121" s="81">
        <v>36.248660267997892</v>
      </c>
      <c r="O121" s="81">
        <v>27.064896798420808</v>
      </c>
      <c r="P121" s="81">
        <v>18.485702205211766</v>
      </c>
      <c r="Q121" s="81">
        <v>1.9052879069893569</v>
      </c>
      <c r="R121" s="81">
        <v>0</v>
      </c>
      <c r="S121" s="81">
        <v>0</v>
      </c>
      <c r="T121" s="82"/>
      <c r="U121" s="81">
        <v>9500061</v>
      </c>
      <c r="V121" s="81">
        <v>996</v>
      </c>
      <c r="W121" s="81">
        <v>33</v>
      </c>
      <c r="X121" s="81">
        <v>12391</v>
      </c>
      <c r="Y121" s="81">
        <v>14220</v>
      </c>
      <c r="Z121" s="81">
        <v>19914</v>
      </c>
      <c r="AA121" s="81">
        <v>4067</v>
      </c>
      <c r="AB121" s="81">
        <v>31930</v>
      </c>
      <c r="AC121" s="81">
        <v>0</v>
      </c>
      <c r="AD121" s="81">
        <v>0</v>
      </c>
      <c r="AE121" s="82"/>
      <c r="AF121" s="81">
        <v>57831185.581604131</v>
      </c>
      <c r="AG121" s="81">
        <v>1574697.3842787833</v>
      </c>
      <c r="AH121" s="81">
        <v>226611.74146169293</v>
      </c>
      <c r="AI121" s="81">
        <v>77032255.085816368</v>
      </c>
      <c r="AJ121" s="81">
        <v>63059853.623308435</v>
      </c>
      <c r="AK121" s="81">
        <v>0</v>
      </c>
      <c r="AL121" s="81">
        <v>0</v>
      </c>
      <c r="AM121" s="81">
        <v>4191255.9377031471</v>
      </c>
      <c r="AN121" s="81">
        <v>0</v>
      </c>
      <c r="AO121" s="81">
        <v>0</v>
      </c>
      <c r="AP121" s="82"/>
      <c r="AQ121" s="81">
        <v>843</v>
      </c>
      <c r="AR121" s="81">
        <v>137</v>
      </c>
      <c r="AS121" s="81">
        <v>0</v>
      </c>
      <c r="AT121" s="81">
        <v>0</v>
      </c>
      <c r="AU121" s="81">
        <v>0</v>
      </c>
      <c r="AV121" s="81">
        <v>0</v>
      </c>
      <c r="AW121" s="81"/>
      <c r="AX121" s="82"/>
      <c r="AY121" s="81">
        <v>4120.5000000000082</v>
      </c>
      <c r="AZ121" s="81">
        <v>2200.5000000000009</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1820</v>
      </c>
      <c r="B122" s="80">
        <v>289</v>
      </c>
      <c r="C122" s="80">
        <v>19</v>
      </c>
      <c r="D122" s="80">
        <v>17</v>
      </c>
      <c r="E122" s="80">
        <v>2022</v>
      </c>
      <c r="F122" s="80" t="s">
        <v>568</v>
      </c>
      <c r="G122" s="174" t="s">
        <v>1802</v>
      </c>
      <c r="H122" s="80" t="s">
        <v>1675</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911</v>
      </c>
      <c r="AR122" s="81">
        <v>140</v>
      </c>
      <c r="AS122" s="81">
        <v>0</v>
      </c>
      <c r="AT122" s="81">
        <v>0</v>
      </c>
      <c r="AU122" s="81">
        <v>0</v>
      </c>
      <c r="AV122" s="81">
        <v>0</v>
      </c>
      <c r="AW122" s="81"/>
      <c r="AX122" s="82"/>
      <c r="AY122" s="81">
        <v>4520.6000000000095</v>
      </c>
      <c r="AZ122" s="81">
        <v>2273.5000000000009</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1821</v>
      </c>
      <c r="B123" s="80">
        <v>120</v>
      </c>
      <c r="C123" s="80">
        <v>1</v>
      </c>
      <c r="D123" s="80">
        <v>8</v>
      </c>
      <c r="E123" s="80">
        <v>1990</v>
      </c>
      <c r="F123" s="80" t="s">
        <v>562</v>
      </c>
      <c r="G123" s="80" t="s">
        <v>1822</v>
      </c>
      <c r="H123" s="80" t="s">
        <v>1823</v>
      </c>
      <c r="I123" s="177"/>
      <c r="J123" s="81">
        <v>75.355723269603061</v>
      </c>
      <c r="K123" s="81">
        <v>6.9681111157297204</v>
      </c>
      <c r="L123" s="81">
        <v>2.3276174861214893</v>
      </c>
      <c r="M123" s="81">
        <v>12.580970764945858</v>
      </c>
      <c r="N123" s="81">
        <v>40.34391125086713</v>
      </c>
      <c r="O123" s="81">
        <v>23.874837864837023</v>
      </c>
      <c r="P123" s="81">
        <v>31.382421176877614</v>
      </c>
      <c r="Q123" s="81">
        <v>2.0613917571996132</v>
      </c>
      <c r="R123" s="81">
        <v>0</v>
      </c>
      <c r="S123" s="81">
        <v>2.2209748529912554</v>
      </c>
      <c r="T123" s="82"/>
      <c r="U123" s="81">
        <v>5645217</v>
      </c>
      <c r="V123" s="81">
        <v>1694</v>
      </c>
      <c r="W123" s="81">
        <v>43</v>
      </c>
      <c r="X123" s="81">
        <v>4999</v>
      </c>
      <c r="Y123" s="81">
        <v>9339</v>
      </c>
      <c r="Z123" s="81">
        <v>9820</v>
      </c>
      <c r="AA123" s="81">
        <v>7620</v>
      </c>
      <c r="AB123" s="81">
        <v>33470</v>
      </c>
      <c r="AC123" s="81">
        <v>0</v>
      </c>
      <c r="AD123" s="81">
        <v>2.2209748529912554</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1824</v>
      </c>
      <c r="B124" s="80">
        <v>121</v>
      </c>
      <c r="C124" s="80">
        <v>2</v>
      </c>
      <c r="D124" s="80">
        <v>8</v>
      </c>
      <c r="E124" s="80">
        <v>2005</v>
      </c>
      <c r="F124" s="80" t="s">
        <v>565</v>
      </c>
      <c r="G124" s="80" t="s">
        <v>1822</v>
      </c>
      <c r="H124" s="80" t="s">
        <v>1823</v>
      </c>
      <c r="I124" s="177"/>
      <c r="J124" s="81">
        <v>79.213117433261942</v>
      </c>
      <c r="K124" s="81">
        <v>6.444214005237721</v>
      </c>
      <c r="L124" s="81">
        <v>7.3850039895472168</v>
      </c>
      <c r="M124" s="81">
        <v>30.312114275515281</v>
      </c>
      <c r="N124" s="81">
        <v>72.139291320772074</v>
      </c>
      <c r="O124" s="81">
        <v>40.740300311135037</v>
      </c>
      <c r="P124" s="81">
        <v>30.921251910902424</v>
      </c>
      <c r="Q124" s="81">
        <v>2.1218755410146546</v>
      </c>
      <c r="R124" s="81">
        <v>0</v>
      </c>
      <c r="S124" s="81">
        <v>4.0177865000000006</v>
      </c>
      <c r="T124" s="82"/>
      <c r="U124" s="81">
        <v>4512545</v>
      </c>
      <c r="V124" s="81">
        <v>1612</v>
      </c>
      <c r="W124" s="81">
        <v>78</v>
      </c>
      <c r="X124" s="81">
        <v>4960</v>
      </c>
      <c r="Y124" s="81">
        <v>12482</v>
      </c>
      <c r="Z124" s="81">
        <v>19391</v>
      </c>
      <c r="AA124" s="81">
        <v>6149</v>
      </c>
      <c r="AB124" s="81">
        <v>36016</v>
      </c>
      <c r="AC124" s="81">
        <v>0</v>
      </c>
      <c r="AD124" s="81">
        <v>4.0177865000000006</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1825</v>
      </c>
      <c r="B125" s="80">
        <v>122</v>
      </c>
      <c r="C125" s="80">
        <v>3</v>
      </c>
      <c r="D125" s="80">
        <v>8</v>
      </c>
      <c r="E125" s="80">
        <v>2006</v>
      </c>
      <c r="F125" s="80" t="s">
        <v>566</v>
      </c>
      <c r="G125" s="80" t="s">
        <v>1822</v>
      </c>
      <c r="H125" s="80" t="s">
        <v>1823</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1826</v>
      </c>
      <c r="B126" s="80">
        <v>123</v>
      </c>
      <c r="C126" s="80">
        <v>4</v>
      </c>
      <c r="D126" s="80">
        <v>8</v>
      </c>
      <c r="E126" s="80">
        <v>2007</v>
      </c>
      <c r="F126" s="80" t="s">
        <v>567</v>
      </c>
      <c r="G126" s="80" t="s">
        <v>1822</v>
      </c>
      <c r="H126" s="80" t="s">
        <v>1823</v>
      </c>
      <c r="I126" s="177"/>
      <c r="J126" s="81">
        <v>44.582178678893591</v>
      </c>
      <c r="K126" s="81">
        <v>4.0931288988624042</v>
      </c>
      <c r="L126" s="81">
        <v>11.580479238958027</v>
      </c>
      <c r="M126" s="81">
        <v>29.083018196745464</v>
      </c>
      <c r="N126" s="81">
        <v>74.102695685516323</v>
      </c>
      <c r="O126" s="81">
        <v>39.210472753221588</v>
      </c>
      <c r="P126" s="81">
        <v>30.373470388986544</v>
      </c>
      <c r="Q126" s="81">
        <v>2.2167197989159244</v>
      </c>
      <c r="R126" s="81">
        <v>0</v>
      </c>
      <c r="S126" s="81">
        <v>3.4401450245600005</v>
      </c>
      <c r="T126" s="82"/>
      <c r="U126" s="81">
        <v>3525843</v>
      </c>
      <c r="V126" s="81">
        <v>1367</v>
      </c>
      <c r="W126" s="81">
        <v>134</v>
      </c>
      <c r="X126" s="81">
        <v>6084</v>
      </c>
      <c r="Y126" s="81">
        <v>12728</v>
      </c>
      <c r="Z126" s="81">
        <v>19401</v>
      </c>
      <c r="AA126" s="81">
        <v>5948</v>
      </c>
      <c r="AB126" s="81">
        <v>35636</v>
      </c>
      <c r="AC126" s="81">
        <v>0</v>
      </c>
      <c r="AD126" s="81">
        <v>3.4401450245600005</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1827</v>
      </c>
      <c r="B127" s="80">
        <v>124</v>
      </c>
      <c r="C127" s="80">
        <v>5</v>
      </c>
      <c r="D127" s="80">
        <v>8</v>
      </c>
      <c r="E127" s="80">
        <v>2008</v>
      </c>
      <c r="F127" s="80" t="s">
        <v>84</v>
      </c>
      <c r="G127" s="80" t="s">
        <v>1822</v>
      </c>
      <c r="H127" s="80" t="s">
        <v>1823</v>
      </c>
      <c r="I127" s="177"/>
      <c r="J127" s="81">
        <v>42.605920914751778</v>
      </c>
      <c r="K127" s="81">
        <v>3.0963316630573008</v>
      </c>
      <c r="L127" s="81">
        <v>10.434734184549511</v>
      </c>
      <c r="M127" s="81">
        <v>30.401630279964699</v>
      </c>
      <c r="N127" s="81">
        <v>61.374110780323875</v>
      </c>
      <c r="O127" s="81">
        <v>37.937542083110628</v>
      </c>
      <c r="P127" s="81">
        <v>29.624759872106544</v>
      </c>
      <c r="Q127" s="81">
        <v>2.1651550559874759</v>
      </c>
      <c r="R127" s="81">
        <v>0</v>
      </c>
      <c r="S127" s="81">
        <v>3.6038944896</v>
      </c>
      <c r="T127" s="82"/>
      <c r="U127" s="81">
        <v>3475677</v>
      </c>
      <c r="V127" s="81">
        <v>1367</v>
      </c>
      <c r="W127" s="81">
        <v>134</v>
      </c>
      <c r="X127" s="81">
        <v>6084</v>
      </c>
      <c r="Y127" s="81">
        <v>12851</v>
      </c>
      <c r="Z127" s="81">
        <v>19430</v>
      </c>
      <c r="AA127" s="81">
        <v>5808</v>
      </c>
      <c r="AB127" s="81">
        <v>35379</v>
      </c>
      <c r="AC127" s="81">
        <v>0</v>
      </c>
      <c r="AD127" s="81">
        <v>3.6038944896</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1828</v>
      </c>
      <c r="B128" s="80">
        <v>125</v>
      </c>
      <c r="C128" s="80">
        <v>6</v>
      </c>
      <c r="D128" s="80">
        <v>8</v>
      </c>
      <c r="E128" s="80">
        <v>2009</v>
      </c>
      <c r="F128" s="80" t="s">
        <v>85</v>
      </c>
      <c r="G128" s="80" t="s">
        <v>1822</v>
      </c>
      <c r="H128" s="80" t="s">
        <v>1823</v>
      </c>
      <c r="I128" s="177"/>
      <c r="J128" s="81">
        <v>42.372630695750757</v>
      </c>
      <c r="K128" s="81">
        <v>3.3154861013791681</v>
      </c>
      <c r="L128" s="81">
        <v>4.9266886416210109</v>
      </c>
      <c r="M128" s="81">
        <v>34.962897475888951</v>
      </c>
      <c r="N128" s="81">
        <v>61.116832779747185</v>
      </c>
      <c r="O128" s="81">
        <v>38.526328446225257</v>
      </c>
      <c r="P128" s="81">
        <v>28.121465931624986</v>
      </c>
      <c r="Q128" s="81">
        <v>2.0424197574214147</v>
      </c>
      <c r="R128" s="81">
        <v>0</v>
      </c>
      <c r="S128" s="81">
        <v>3.0001566671999997</v>
      </c>
      <c r="T128" s="82"/>
      <c r="U128" s="81">
        <v>2543382</v>
      </c>
      <c r="V128" s="81">
        <v>1272</v>
      </c>
      <c r="W128" s="81">
        <v>105</v>
      </c>
      <c r="X128" s="81">
        <v>6706</v>
      </c>
      <c r="Y128" s="81">
        <v>12915</v>
      </c>
      <c r="Z128" s="81">
        <v>19476</v>
      </c>
      <c r="AA128" s="81">
        <v>5660</v>
      </c>
      <c r="AB128" s="81">
        <v>35034</v>
      </c>
      <c r="AC128" s="81">
        <v>0</v>
      </c>
      <c r="AD128" s="81">
        <v>3.0001566671999997</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v>
      </c>
      <c r="BK128" s="81">
        <v>3.5449999999999999</v>
      </c>
      <c r="BL128" s="81">
        <v>0</v>
      </c>
      <c r="BM128" s="82"/>
      <c r="BN128" s="81">
        <v>0</v>
      </c>
      <c r="BO128" s="81">
        <v>0</v>
      </c>
      <c r="BP128" s="81">
        <v>0</v>
      </c>
      <c r="BQ128" s="81">
        <v>0</v>
      </c>
      <c r="BR128" s="81">
        <v>1</v>
      </c>
      <c r="BS128" s="81">
        <v>0</v>
      </c>
      <c r="BT128"/>
      <c r="BU128" s="80"/>
      <c r="BV128" s="80"/>
      <c r="BW128" s="80"/>
      <c r="BX128" s="80"/>
      <c r="BY128" s="80"/>
      <c r="BZ128" s="80"/>
      <c r="CA128" s="80"/>
      <c r="CB128" s="80"/>
      <c r="CC128" s="80"/>
    </row>
    <row r="129" spans="1:81">
      <c r="A129" s="80" t="s">
        <v>1829</v>
      </c>
      <c r="B129" s="80">
        <v>126</v>
      </c>
      <c r="C129" s="80">
        <v>7</v>
      </c>
      <c r="D129" s="80">
        <v>8</v>
      </c>
      <c r="E129" s="80">
        <v>2010</v>
      </c>
      <c r="F129" s="80" t="s">
        <v>86</v>
      </c>
      <c r="G129" s="80" t="s">
        <v>1822</v>
      </c>
      <c r="H129" s="80" t="s">
        <v>1823</v>
      </c>
      <c r="I129" s="177"/>
      <c r="J129" s="81">
        <v>38.319551476901751</v>
      </c>
      <c r="K129" s="81">
        <v>3.2864440010694276</v>
      </c>
      <c r="L129" s="81">
        <v>4.7461149514466578</v>
      </c>
      <c r="M129" s="81">
        <v>32.838121517637838</v>
      </c>
      <c r="N129" s="81">
        <v>72.085761640896663</v>
      </c>
      <c r="O129" s="81">
        <v>38.505651904109058</v>
      </c>
      <c r="P129" s="81">
        <v>28.281222135458769</v>
      </c>
      <c r="Q129" s="81">
        <v>2.1211093208370753</v>
      </c>
      <c r="R129" s="81">
        <v>0</v>
      </c>
      <c r="S129" s="81">
        <v>3.5760106303000008</v>
      </c>
      <c r="T129" s="82"/>
      <c r="U129" s="81">
        <v>2690447</v>
      </c>
      <c r="V129" s="81">
        <v>1272</v>
      </c>
      <c r="W129" s="81">
        <v>105</v>
      </c>
      <c r="X129" s="81">
        <v>6706</v>
      </c>
      <c r="Y129" s="81">
        <v>13021</v>
      </c>
      <c r="Z129" s="81">
        <v>19556</v>
      </c>
      <c r="AA129" s="81">
        <v>5550</v>
      </c>
      <c r="AB129" s="81">
        <v>34863</v>
      </c>
      <c r="AC129" s="81">
        <v>0</v>
      </c>
      <c r="AD129" s="81">
        <v>3.5760106303000008</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0</v>
      </c>
      <c r="BJ129" s="81">
        <v>0</v>
      </c>
      <c r="BK129" s="81">
        <v>0</v>
      </c>
      <c r="BL129" s="81">
        <v>0</v>
      </c>
      <c r="BM129" s="82"/>
      <c r="BN129" s="81">
        <v>0</v>
      </c>
      <c r="BO129" s="81">
        <v>0</v>
      </c>
      <c r="BP129" s="81">
        <v>0</v>
      </c>
      <c r="BQ129" s="81">
        <v>0</v>
      </c>
      <c r="BR129" s="81">
        <v>0</v>
      </c>
      <c r="BS129" s="81">
        <v>0</v>
      </c>
      <c r="BT129"/>
      <c r="BU129" s="80">
        <v>0</v>
      </c>
      <c r="BV129" s="80">
        <v>0</v>
      </c>
      <c r="BW129" s="80">
        <v>0</v>
      </c>
      <c r="BX129" s="80">
        <v>0</v>
      </c>
      <c r="BY129" s="80">
        <v>0</v>
      </c>
      <c r="BZ129" s="80">
        <v>0</v>
      </c>
      <c r="CA129" s="80">
        <v>0</v>
      </c>
      <c r="CB129" s="80">
        <v>0</v>
      </c>
      <c r="CC129" s="80">
        <v>0</v>
      </c>
    </row>
    <row r="130" spans="1:81">
      <c r="A130" s="80" t="s">
        <v>1830</v>
      </c>
      <c r="B130" s="80">
        <v>127</v>
      </c>
      <c r="C130" s="80">
        <v>8</v>
      </c>
      <c r="D130" s="80">
        <v>8</v>
      </c>
      <c r="E130" s="80">
        <v>2011</v>
      </c>
      <c r="F130" s="80" t="s">
        <v>87</v>
      </c>
      <c r="G130" s="80" t="s">
        <v>1822</v>
      </c>
      <c r="H130" s="80" t="s">
        <v>1823</v>
      </c>
      <c r="I130" s="177"/>
      <c r="J130" s="81">
        <v>47.070653566636786</v>
      </c>
      <c r="K130" s="81">
        <v>4.4643075610311804</v>
      </c>
      <c r="L130" s="81">
        <v>4.0508989616320141</v>
      </c>
      <c r="M130" s="81">
        <v>37.921177557297895</v>
      </c>
      <c r="N130" s="81">
        <v>67.797896145053215</v>
      </c>
      <c r="O130" s="81">
        <v>38.018369690447109</v>
      </c>
      <c r="P130" s="81">
        <v>27.468887490780666</v>
      </c>
      <c r="Q130" s="81">
        <v>2.4297838269425531</v>
      </c>
      <c r="R130" s="81">
        <v>0</v>
      </c>
      <c r="S130" s="81">
        <v>2.4135401131200007</v>
      </c>
      <c r="T130" s="82"/>
      <c r="U130" s="81">
        <v>2551048</v>
      </c>
      <c r="V130" s="81">
        <v>1272</v>
      </c>
      <c r="W130" s="81">
        <v>105</v>
      </c>
      <c r="X130" s="81">
        <v>6706</v>
      </c>
      <c r="Y130" s="81">
        <v>13132</v>
      </c>
      <c r="Z130" s="81">
        <v>19728</v>
      </c>
      <c r="AA130" s="81">
        <v>5551</v>
      </c>
      <c r="AB130" s="81">
        <v>34623</v>
      </c>
      <c r="AC130" s="81">
        <v>0</v>
      </c>
      <c r="AD130" s="81">
        <v>2.4135401131200007</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v>
      </c>
      <c r="BK130" s="81">
        <v>0</v>
      </c>
      <c r="BL130" s="81">
        <v>0</v>
      </c>
      <c r="BM130" s="82"/>
      <c r="BN130" s="81">
        <v>0</v>
      </c>
      <c r="BO130" s="81">
        <v>0</v>
      </c>
      <c r="BP130" s="81">
        <v>0</v>
      </c>
      <c r="BQ130" s="81">
        <v>0</v>
      </c>
      <c r="BR130" s="81">
        <v>0</v>
      </c>
      <c r="BS130" s="81">
        <v>0</v>
      </c>
      <c r="BT130"/>
      <c r="BU130" s="80">
        <v>0</v>
      </c>
      <c r="BV130" s="80">
        <v>0</v>
      </c>
      <c r="BW130" s="80">
        <v>0</v>
      </c>
      <c r="BX130" s="80">
        <v>0</v>
      </c>
      <c r="BY130" s="80">
        <v>0</v>
      </c>
      <c r="BZ130" s="80">
        <v>0</v>
      </c>
      <c r="CA130" s="80">
        <v>0</v>
      </c>
      <c r="CB130" s="80">
        <v>0</v>
      </c>
      <c r="CC130" s="80">
        <v>0</v>
      </c>
    </row>
    <row r="131" spans="1:81">
      <c r="A131" s="80" t="s">
        <v>1831</v>
      </c>
      <c r="B131" s="80">
        <v>128</v>
      </c>
      <c r="C131" s="80">
        <v>9</v>
      </c>
      <c r="D131" s="80">
        <v>8</v>
      </c>
      <c r="E131" s="80">
        <v>2012</v>
      </c>
      <c r="F131" s="80" t="s">
        <v>88</v>
      </c>
      <c r="G131" s="80" t="s">
        <v>1822</v>
      </c>
      <c r="H131" s="80" t="s">
        <v>1823</v>
      </c>
      <c r="I131" s="177"/>
      <c r="J131" s="81">
        <v>37.857955001160313</v>
      </c>
      <c r="K131" s="81">
        <v>4.1503144642601653</v>
      </c>
      <c r="L131" s="81">
        <v>4.0000604859109838</v>
      </c>
      <c r="M131" s="81">
        <v>37.730082648739668</v>
      </c>
      <c r="N131" s="81">
        <v>72.981660202513268</v>
      </c>
      <c r="O131" s="81">
        <v>38.053789269530768</v>
      </c>
      <c r="P131" s="81">
        <v>27.500759846591652</v>
      </c>
      <c r="Q131" s="81">
        <v>2.6149692620168357</v>
      </c>
      <c r="R131" s="81">
        <v>0</v>
      </c>
      <c r="S131" s="81">
        <v>3.2347421050000005</v>
      </c>
      <c r="T131" s="82"/>
      <c r="U131" s="81">
        <v>2382967</v>
      </c>
      <c r="V131" s="81">
        <v>1272</v>
      </c>
      <c r="W131" s="81">
        <v>105</v>
      </c>
      <c r="X131" s="81">
        <v>6706</v>
      </c>
      <c r="Y131" s="81">
        <v>13230</v>
      </c>
      <c r="Z131" s="81">
        <v>19903</v>
      </c>
      <c r="AA131" s="81">
        <v>5526</v>
      </c>
      <c r="AB131" s="81">
        <v>34296</v>
      </c>
      <c r="AC131" s="81">
        <v>0</v>
      </c>
      <c r="AD131" s="81">
        <v>3.2347421050000005</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0</v>
      </c>
      <c r="BJ131" s="81">
        <v>0</v>
      </c>
      <c r="BK131" s="81">
        <v>0</v>
      </c>
      <c r="BL131" s="81">
        <v>0</v>
      </c>
      <c r="BM131" s="82"/>
      <c r="BN131" s="81">
        <v>0</v>
      </c>
      <c r="BO131" s="81">
        <v>0</v>
      </c>
      <c r="BP131" s="81">
        <v>0</v>
      </c>
      <c r="BQ131" s="81">
        <v>0</v>
      </c>
      <c r="BR131" s="81">
        <v>0</v>
      </c>
      <c r="BS131" s="81">
        <v>0</v>
      </c>
      <c r="BT131"/>
      <c r="BU131" s="80">
        <v>0</v>
      </c>
      <c r="BV131" s="80">
        <v>0</v>
      </c>
      <c r="BW131" s="80">
        <v>0</v>
      </c>
      <c r="BX131" s="80">
        <v>0</v>
      </c>
      <c r="BY131" s="80">
        <v>0</v>
      </c>
      <c r="BZ131" s="80">
        <v>0</v>
      </c>
      <c r="CA131" s="80">
        <v>0</v>
      </c>
      <c r="CB131" s="80">
        <v>0</v>
      </c>
      <c r="CC131" s="80">
        <v>0</v>
      </c>
    </row>
    <row r="132" spans="1:81">
      <c r="A132" s="80" t="s">
        <v>1832</v>
      </c>
      <c r="B132" s="80">
        <v>129</v>
      </c>
      <c r="C132" s="80">
        <v>10</v>
      </c>
      <c r="D132" s="80">
        <v>8</v>
      </c>
      <c r="E132" s="80">
        <v>2013</v>
      </c>
      <c r="F132" s="80" t="s">
        <v>89</v>
      </c>
      <c r="G132" s="80" t="s">
        <v>1822</v>
      </c>
      <c r="H132" s="80" t="s">
        <v>1823</v>
      </c>
      <c r="I132" s="177"/>
      <c r="J132" s="81">
        <v>45.31036914402921</v>
      </c>
      <c r="K132" s="81">
        <v>3.7662573610786105</v>
      </c>
      <c r="L132" s="81">
        <v>3.1678903142707071</v>
      </c>
      <c r="M132" s="81">
        <v>37.228825351543371</v>
      </c>
      <c r="N132" s="81">
        <v>83.487716627215747</v>
      </c>
      <c r="O132" s="81">
        <v>36.797083581460853</v>
      </c>
      <c r="P132" s="81">
        <v>27.639347297614307</v>
      </c>
      <c r="Q132" s="81">
        <v>2.6405544205584555</v>
      </c>
      <c r="R132" s="81">
        <v>0</v>
      </c>
      <c r="S132" s="81">
        <v>3.84737325034</v>
      </c>
      <c r="T132" s="82"/>
      <c r="U132" s="81">
        <v>2714188</v>
      </c>
      <c r="V132" s="81">
        <v>1272</v>
      </c>
      <c r="W132" s="81">
        <v>105</v>
      </c>
      <c r="X132" s="81">
        <v>6706</v>
      </c>
      <c r="Y132" s="81">
        <v>13269</v>
      </c>
      <c r="Z132" s="81">
        <v>20105</v>
      </c>
      <c r="AA132" s="81">
        <v>5533</v>
      </c>
      <c r="AB132" s="81">
        <v>34135</v>
      </c>
      <c r="AC132" s="81">
        <v>0</v>
      </c>
      <c r="AD132" s="81">
        <v>3.84737325034</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0</v>
      </c>
      <c r="BJ132" s="81">
        <v>0</v>
      </c>
      <c r="BK132" s="81">
        <v>0</v>
      </c>
      <c r="BL132" s="81">
        <v>0</v>
      </c>
      <c r="BM132" s="82"/>
      <c r="BN132" s="81">
        <v>0</v>
      </c>
      <c r="BO132" s="81">
        <v>0</v>
      </c>
      <c r="BP132" s="81">
        <v>0</v>
      </c>
      <c r="BQ132" s="81">
        <v>0</v>
      </c>
      <c r="BR132" s="81">
        <v>0</v>
      </c>
      <c r="BS132" s="81">
        <v>0</v>
      </c>
      <c r="BT132"/>
      <c r="BU132" s="80">
        <v>0</v>
      </c>
      <c r="BV132" s="80">
        <v>0</v>
      </c>
      <c r="BW132" s="80">
        <v>0</v>
      </c>
      <c r="BX132" s="80">
        <v>0</v>
      </c>
      <c r="BY132" s="80">
        <v>0</v>
      </c>
      <c r="BZ132" s="80">
        <v>0</v>
      </c>
      <c r="CA132" s="80">
        <v>0</v>
      </c>
      <c r="CB132" s="80">
        <v>0</v>
      </c>
      <c r="CC132" s="80">
        <v>0</v>
      </c>
    </row>
    <row r="133" spans="1:81">
      <c r="A133" s="80" t="s">
        <v>1833</v>
      </c>
      <c r="B133" s="80">
        <v>130</v>
      </c>
      <c r="C133" s="80">
        <v>11</v>
      </c>
      <c r="D133" s="80">
        <v>8</v>
      </c>
      <c r="E133" s="80">
        <v>2014</v>
      </c>
      <c r="F133" s="80" t="s">
        <v>90</v>
      </c>
      <c r="G133" s="80" t="s">
        <v>1822</v>
      </c>
      <c r="H133" s="80" t="s">
        <v>1823</v>
      </c>
      <c r="I133" s="177"/>
      <c r="J133" s="81">
        <v>38.506723959532941</v>
      </c>
      <c r="K133" s="81">
        <v>3.6143028791680525</v>
      </c>
      <c r="L133" s="81">
        <v>5.4160732688061763</v>
      </c>
      <c r="M133" s="81">
        <v>39.444871993257799</v>
      </c>
      <c r="N133" s="81">
        <v>67.991942331733583</v>
      </c>
      <c r="O133" s="81">
        <v>35.203870210802577</v>
      </c>
      <c r="P133" s="81">
        <v>27.331180838570756</v>
      </c>
      <c r="Q133" s="81">
        <v>2.5181292325305908</v>
      </c>
      <c r="R133" s="81">
        <v>0</v>
      </c>
      <c r="S133" s="81">
        <v>2.9275915799700001</v>
      </c>
      <c r="T133" s="82"/>
      <c r="U133" s="81">
        <v>3036293</v>
      </c>
      <c r="V133" s="81">
        <v>1143</v>
      </c>
      <c r="W133" s="81">
        <v>111</v>
      </c>
      <c r="X133" s="81">
        <v>7275</v>
      </c>
      <c r="Y133" s="81">
        <v>13341</v>
      </c>
      <c r="Z133" s="81">
        <v>20258</v>
      </c>
      <c r="AA133" s="81">
        <v>5443</v>
      </c>
      <c r="AB133" s="81">
        <v>33928</v>
      </c>
      <c r="AC133" s="81">
        <v>0</v>
      </c>
      <c r="AD133" s="81">
        <v>2.9275915799700001</v>
      </c>
      <c r="AE133" s="82"/>
      <c r="AF133" s="81">
        <v>39463946.177656181</v>
      </c>
      <c r="AG133" s="81">
        <v>2664456.0828904351</v>
      </c>
      <c r="AH133" s="81">
        <v>1436759.9461111114</v>
      </c>
      <c r="AI133" s="81">
        <v>46074378.595138863</v>
      </c>
      <c r="AJ133" s="81">
        <v>65259578.301934384</v>
      </c>
      <c r="AK133" s="81">
        <v>0</v>
      </c>
      <c r="AL133" s="81">
        <v>0</v>
      </c>
      <c r="AM133" s="81">
        <v>4657807.406602581</v>
      </c>
      <c r="AN133" s="81">
        <v>0</v>
      </c>
      <c r="AO133" s="81">
        <v>0</v>
      </c>
      <c r="AP133" s="82"/>
      <c r="AQ133" s="81">
        <v>181</v>
      </c>
      <c r="AR133" s="81">
        <v>29</v>
      </c>
      <c r="AS133" s="81">
        <v>1</v>
      </c>
      <c r="AT133" s="81">
        <v>0</v>
      </c>
      <c r="AU133" s="81">
        <v>0</v>
      </c>
      <c r="AV133" s="81">
        <v>0</v>
      </c>
      <c r="AW133" s="81" t="s">
        <v>564</v>
      </c>
      <c r="AX133" s="82"/>
      <c r="AY133" s="81">
        <v>718.59999999999991</v>
      </c>
      <c r="AZ133" s="81">
        <v>10320.4</v>
      </c>
      <c r="BA133" s="81">
        <v>1500</v>
      </c>
      <c r="BB133" s="81">
        <v>0</v>
      </c>
      <c r="BC133" s="81">
        <v>0</v>
      </c>
      <c r="BD133" s="81">
        <v>0</v>
      </c>
      <c r="BE133" s="81" t="s">
        <v>564</v>
      </c>
      <c r="BF133" s="82"/>
      <c r="BG133" s="81">
        <v>0</v>
      </c>
      <c r="BH133" s="81">
        <v>0</v>
      </c>
      <c r="BI133" s="81">
        <v>0</v>
      </c>
      <c r="BJ133" s="81">
        <v>0</v>
      </c>
      <c r="BK133" s="81">
        <v>0</v>
      </c>
      <c r="BL133" s="81">
        <v>0</v>
      </c>
      <c r="BM133" s="82"/>
      <c r="BN133" s="81">
        <v>0</v>
      </c>
      <c r="BO133" s="81">
        <v>0</v>
      </c>
      <c r="BP133" s="81">
        <v>0</v>
      </c>
      <c r="BQ133" s="81">
        <v>0</v>
      </c>
      <c r="BR133" s="81">
        <v>0</v>
      </c>
      <c r="BS133" s="81">
        <v>0</v>
      </c>
      <c r="BT133"/>
      <c r="BU133" s="80">
        <v>0</v>
      </c>
      <c r="BV133" s="80">
        <v>0</v>
      </c>
      <c r="BW133" s="80">
        <v>0</v>
      </c>
      <c r="BX133" s="80">
        <v>0</v>
      </c>
      <c r="BY133" s="80">
        <v>0</v>
      </c>
      <c r="BZ133" s="80">
        <v>0</v>
      </c>
      <c r="CA133" s="80">
        <v>0</v>
      </c>
      <c r="CB133" s="80">
        <v>0</v>
      </c>
      <c r="CC133" s="80">
        <v>0</v>
      </c>
    </row>
    <row r="134" spans="1:81">
      <c r="A134" s="80" t="s">
        <v>1834</v>
      </c>
      <c r="B134" s="80">
        <v>131</v>
      </c>
      <c r="C134" s="80">
        <v>12</v>
      </c>
      <c r="D134" s="80">
        <v>8</v>
      </c>
      <c r="E134" s="80">
        <v>2015</v>
      </c>
      <c r="F134" s="80" t="s">
        <v>91</v>
      </c>
      <c r="G134" s="80" t="s">
        <v>1822</v>
      </c>
      <c r="H134" s="80" t="s">
        <v>1823</v>
      </c>
      <c r="I134" s="177"/>
      <c r="J134" s="81">
        <v>46.584216180352264</v>
      </c>
      <c r="K134" s="81">
        <v>3.408708082245822</v>
      </c>
      <c r="L134" s="81">
        <v>5.7983952825860587</v>
      </c>
      <c r="M134" s="81">
        <v>37.460625352850663</v>
      </c>
      <c r="N134" s="81">
        <v>66.584457524207934</v>
      </c>
      <c r="O134" s="81">
        <v>35.136432180931962</v>
      </c>
      <c r="P134" s="81">
        <v>27.096395380486605</v>
      </c>
      <c r="Q134" s="81">
        <v>2.4529897082495427</v>
      </c>
      <c r="R134" s="81">
        <v>0</v>
      </c>
      <c r="S134" s="81">
        <v>3.0866967096000009</v>
      </c>
      <c r="T134" s="82"/>
      <c r="U134" s="81">
        <v>3615153</v>
      </c>
      <c r="V134" s="81">
        <v>1143</v>
      </c>
      <c r="W134" s="81">
        <v>111</v>
      </c>
      <c r="X134" s="81">
        <v>7275</v>
      </c>
      <c r="Y134" s="81">
        <v>13498</v>
      </c>
      <c r="Z134" s="81">
        <v>20414</v>
      </c>
      <c r="AA134" s="81">
        <v>5392</v>
      </c>
      <c r="AB134" s="81">
        <v>33761</v>
      </c>
      <c r="AC134" s="81">
        <v>0</v>
      </c>
      <c r="AD134" s="81">
        <v>3.0866967096000009</v>
      </c>
      <c r="AE134" s="82"/>
      <c r="AF134" s="81">
        <v>50715168.919943012</v>
      </c>
      <c r="AG134" s="81">
        <v>2397177.1470567356</v>
      </c>
      <c r="AH134" s="81">
        <v>1465280.7691174592</v>
      </c>
      <c r="AI134" s="81">
        <v>46489408.346088864</v>
      </c>
      <c r="AJ134" s="81">
        <v>71664525.066025242</v>
      </c>
      <c r="AK134" s="81">
        <v>0</v>
      </c>
      <c r="AL134" s="81">
        <v>0</v>
      </c>
      <c r="AM134" s="81">
        <v>4626803.427931508</v>
      </c>
      <c r="AN134" s="81">
        <v>0</v>
      </c>
      <c r="AO134" s="81">
        <v>0</v>
      </c>
      <c r="AP134" s="82"/>
      <c r="AQ134" s="81">
        <v>202</v>
      </c>
      <c r="AR134" s="81">
        <v>51</v>
      </c>
      <c r="AS134" s="81">
        <v>1</v>
      </c>
      <c r="AT134" s="81">
        <v>0</v>
      </c>
      <c r="AU134" s="81">
        <v>0</v>
      </c>
      <c r="AV134" s="81">
        <v>0</v>
      </c>
      <c r="AW134" s="81" t="s">
        <v>564</v>
      </c>
      <c r="AX134" s="82"/>
      <c r="AY134" s="81">
        <v>823.59999999999991</v>
      </c>
      <c r="AZ134" s="81">
        <v>16870.5</v>
      </c>
      <c r="BA134" s="81">
        <v>1500</v>
      </c>
      <c r="BB134" s="81">
        <v>0</v>
      </c>
      <c r="BC134" s="81">
        <v>0</v>
      </c>
      <c r="BD134" s="81">
        <v>0</v>
      </c>
      <c r="BE134" s="81" t="s">
        <v>564</v>
      </c>
      <c r="BF134" s="82"/>
      <c r="BG134" s="81">
        <v>0</v>
      </c>
      <c r="BH134" s="81">
        <v>0</v>
      </c>
      <c r="BI134" s="81">
        <v>0</v>
      </c>
      <c r="BJ134" s="81">
        <v>0</v>
      </c>
      <c r="BK134" s="81">
        <v>0</v>
      </c>
      <c r="BL134" s="81">
        <v>0</v>
      </c>
      <c r="BM134" s="82"/>
      <c r="BN134" s="81">
        <v>0</v>
      </c>
      <c r="BO134" s="81">
        <v>0</v>
      </c>
      <c r="BP134" s="81">
        <v>0</v>
      </c>
      <c r="BQ134" s="81">
        <v>0</v>
      </c>
      <c r="BR134" s="81">
        <v>0</v>
      </c>
      <c r="BS134" s="81">
        <v>0</v>
      </c>
      <c r="BT134"/>
      <c r="BU134" s="80">
        <v>0</v>
      </c>
      <c r="BV134" s="80">
        <v>0</v>
      </c>
      <c r="BW134" s="80">
        <v>0</v>
      </c>
      <c r="BX134" s="80">
        <v>0</v>
      </c>
      <c r="BY134" s="80">
        <v>0</v>
      </c>
      <c r="BZ134" s="80">
        <v>0</v>
      </c>
      <c r="CA134" s="80">
        <v>0</v>
      </c>
      <c r="CB134" s="80">
        <v>0</v>
      </c>
      <c r="CC134" s="80">
        <v>0</v>
      </c>
    </row>
    <row r="135" spans="1:81">
      <c r="A135" s="80" t="s">
        <v>1835</v>
      </c>
      <c r="B135" s="80">
        <v>132</v>
      </c>
      <c r="C135" s="80">
        <v>13</v>
      </c>
      <c r="D135" s="80">
        <v>8</v>
      </c>
      <c r="E135" s="80">
        <v>2016</v>
      </c>
      <c r="F135" s="80" t="s">
        <v>92</v>
      </c>
      <c r="G135" s="80" t="s">
        <v>1822</v>
      </c>
      <c r="H135" s="80" t="s">
        <v>1823</v>
      </c>
      <c r="I135" s="177"/>
      <c r="J135" s="81">
        <v>72.906282589133596</v>
      </c>
      <c r="K135" s="81">
        <v>3.6233007435849518</v>
      </c>
      <c r="L135" s="81">
        <v>5.4943592610006888</v>
      </c>
      <c r="M135" s="81">
        <v>32.561585192431281</v>
      </c>
      <c r="N135" s="81">
        <v>68.21875148501428</v>
      </c>
      <c r="O135" s="81">
        <v>34.849178706116312</v>
      </c>
      <c r="P135" s="81">
        <v>27.111668392058807</v>
      </c>
      <c r="Q135" s="81">
        <v>2.3651840846288352</v>
      </c>
      <c r="R135" s="81">
        <v>0</v>
      </c>
      <c r="S135" s="81">
        <v>4.8671723198000008</v>
      </c>
      <c r="T135" s="82"/>
      <c r="U135" s="81">
        <v>4462915</v>
      </c>
      <c r="V135" s="81">
        <v>1143</v>
      </c>
      <c r="W135" s="81">
        <v>111</v>
      </c>
      <c r="X135" s="81">
        <v>7275</v>
      </c>
      <c r="Y135" s="81">
        <v>13591</v>
      </c>
      <c r="Z135" s="81">
        <v>20496</v>
      </c>
      <c r="AA135" s="81">
        <v>5580</v>
      </c>
      <c r="AB135" s="81">
        <v>33486</v>
      </c>
      <c r="AC135" s="81">
        <v>0</v>
      </c>
      <c r="AD135" s="81">
        <v>4.8671723198000008</v>
      </c>
      <c r="AE135" s="82"/>
      <c r="AF135" s="81">
        <v>91362686.729806781</v>
      </c>
      <c r="AG135" s="81">
        <v>2520977.3944766568</v>
      </c>
      <c r="AH135" s="81">
        <v>989013.88650974282</v>
      </c>
      <c r="AI135" s="81">
        <v>44979098.67792955</v>
      </c>
      <c r="AJ135" s="81">
        <v>75795133.085645482</v>
      </c>
      <c r="AK135" s="81">
        <v>0</v>
      </c>
      <c r="AL135" s="81">
        <v>0</v>
      </c>
      <c r="AM135" s="81">
        <v>4592681.1242341977</v>
      </c>
      <c r="AN135" s="81">
        <v>0</v>
      </c>
      <c r="AO135" s="81">
        <v>0</v>
      </c>
      <c r="AP135" s="82"/>
      <c r="AQ135" s="81">
        <v>229</v>
      </c>
      <c r="AR135" s="81">
        <v>76</v>
      </c>
      <c r="AS135" s="81">
        <v>4</v>
      </c>
      <c r="AT135" s="81">
        <v>0</v>
      </c>
      <c r="AU135" s="81">
        <v>0</v>
      </c>
      <c r="AV135" s="81">
        <v>0</v>
      </c>
      <c r="AW135" s="81" t="s">
        <v>564</v>
      </c>
      <c r="AX135" s="82"/>
      <c r="AY135" s="81">
        <v>984.5</v>
      </c>
      <c r="AZ135" s="81">
        <v>24315.200000000001</v>
      </c>
      <c r="BA135" s="81">
        <v>1559</v>
      </c>
      <c r="BB135" s="81">
        <v>0</v>
      </c>
      <c r="BC135" s="81">
        <v>0</v>
      </c>
      <c r="BD135" s="81">
        <v>0</v>
      </c>
      <c r="BE135" s="81" t="s">
        <v>564</v>
      </c>
      <c r="BF135" s="82"/>
      <c r="BG135" s="81">
        <v>0</v>
      </c>
      <c r="BH135" s="81">
        <v>0</v>
      </c>
      <c r="BI135" s="81">
        <v>0</v>
      </c>
      <c r="BJ135" s="81">
        <v>0</v>
      </c>
      <c r="BK135" s="81">
        <v>0</v>
      </c>
      <c r="BL135" s="81">
        <v>0</v>
      </c>
      <c r="BM135" s="82"/>
      <c r="BN135" s="81">
        <v>0</v>
      </c>
      <c r="BO135" s="81">
        <v>0</v>
      </c>
      <c r="BP135" s="81">
        <v>0</v>
      </c>
      <c r="BQ135" s="81">
        <v>0</v>
      </c>
      <c r="BR135" s="81">
        <v>0</v>
      </c>
      <c r="BS135" s="81">
        <v>0</v>
      </c>
      <c r="BT135"/>
      <c r="BU135" s="80">
        <v>0</v>
      </c>
      <c r="BV135" s="80">
        <v>0</v>
      </c>
      <c r="BW135" s="80">
        <v>0</v>
      </c>
      <c r="BX135" s="80">
        <v>0</v>
      </c>
      <c r="BY135" s="80">
        <v>0</v>
      </c>
      <c r="BZ135" s="80">
        <v>0</v>
      </c>
      <c r="CA135" s="80">
        <v>0</v>
      </c>
      <c r="CB135" s="80">
        <v>0</v>
      </c>
      <c r="CC135" s="80">
        <v>0</v>
      </c>
    </row>
    <row r="136" spans="1:81">
      <c r="A136" s="80" t="s">
        <v>1836</v>
      </c>
      <c r="B136" s="80">
        <v>133</v>
      </c>
      <c r="C136" s="80">
        <v>14</v>
      </c>
      <c r="D136" s="80">
        <v>8</v>
      </c>
      <c r="E136" s="80">
        <v>2017</v>
      </c>
      <c r="F136" s="80" t="s">
        <v>71</v>
      </c>
      <c r="G136" s="80" t="s">
        <v>1822</v>
      </c>
      <c r="H136" s="80" t="s">
        <v>1823</v>
      </c>
      <c r="I136" s="177"/>
      <c r="J136" s="81">
        <v>65.855357989055889</v>
      </c>
      <c r="K136" s="81">
        <v>3.5156143539810945</v>
      </c>
      <c r="L136" s="81">
        <v>5.3067816181005512</v>
      </c>
      <c r="M136" s="81">
        <v>29.290298993426141</v>
      </c>
      <c r="N136" s="81">
        <v>73.899841263917764</v>
      </c>
      <c r="O136" s="81">
        <v>34.364150495893547</v>
      </c>
      <c r="P136" s="81">
        <v>26.58748576643357</v>
      </c>
      <c r="Q136" s="81">
        <v>2.268469782898181</v>
      </c>
      <c r="R136" s="81">
        <v>0</v>
      </c>
      <c r="S136" s="81">
        <v>6.4349610659899987</v>
      </c>
      <c r="T136" s="82"/>
      <c r="U136" s="81">
        <v>4993973</v>
      </c>
      <c r="V136" s="81">
        <v>1143</v>
      </c>
      <c r="W136" s="81">
        <v>111</v>
      </c>
      <c r="X136" s="81">
        <v>7275</v>
      </c>
      <c r="Y136" s="81">
        <v>13694</v>
      </c>
      <c r="Z136" s="81">
        <v>20546</v>
      </c>
      <c r="AA136" s="81">
        <v>5507</v>
      </c>
      <c r="AB136" s="81">
        <v>33213</v>
      </c>
      <c r="AC136" s="81">
        <v>0</v>
      </c>
      <c r="AD136" s="81">
        <v>6.4349610659899987</v>
      </c>
      <c r="AE136" s="82"/>
      <c r="AF136" s="81">
        <v>84280024.726070642</v>
      </c>
      <c r="AG136" s="81">
        <v>2413704.5487498818</v>
      </c>
      <c r="AH136" s="81">
        <v>1147603.2471861721</v>
      </c>
      <c r="AI136" s="81">
        <v>42864588.816942438</v>
      </c>
      <c r="AJ136" s="81">
        <v>76384127.139925659</v>
      </c>
      <c r="AK136" s="81">
        <v>0</v>
      </c>
      <c r="AL136" s="81">
        <v>0</v>
      </c>
      <c r="AM136" s="81">
        <v>4562366.2576925252</v>
      </c>
      <c r="AN136" s="81">
        <v>0</v>
      </c>
      <c r="AO136" s="81">
        <v>0</v>
      </c>
      <c r="AP136" s="82"/>
      <c r="AQ136" s="81">
        <v>241</v>
      </c>
      <c r="AR136" s="81">
        <v>84</v>
      </c>
      <c r="AS136" s="81">
        <v>6</v>
      </c>
      <c r="AT136" s="81">
        <v>0</v>
      </c>
      <c r="AU136" s="81">
        <v>0</v>
      </c>
      <c r="AV136" s="81">
        <v>1</v>
      </c>
      <c r="AW136" s="81" t="s">
        <v>564</v>
      </c>
      <c r="AX136" s="82"/>
      <c r="AY136" s="81">
        <v>1044.7</v>
      </c>
      <c r="AZ136" s="81">
        <v>26291.7</v>
      </c>
      <c r="BA136" s="81">
        <v>1598</v>
      </c>
      <c r="BB136" s="81">
        <v>0</v>
      </c>
      <c r="BC136" s="81">
        <v>0</v>
      </c>
      <c r="BD136" s="81">
        <v>40</v>
      </c>
      <c r="BE136" s="81" t="s">
        <v>564</v>
      </c>
      <c r="BF136" s="82"/>
      <c r="BG136" s="81">
        <v>0</v>
      </c>
      <c r="BH136" s="81">
        <v>0</v>
      </c>
      <c r="BI136" s="81">
        <v>0</v>
      </c>
      <c r="BJ136" s="81">
        <v>0</v>
      </c>
      <c r="BK136" s="81">
        <v>0</v>
      </c>
      <c r="BL136" s="81">
        <v>0</v>
      </c>
      <c r="BM136" s="82"/>
      <c r="BN136" s="81">
        <v>0</v>
      </c>
      <c r="BO136" s="81">
        <v>0</v>
      </c>
      <c r="BP136" s="81">
        <v>0</v>
      </c>
      <c r="BQ136" s="81">
        <v>0</v>
      </c>
      <c r="BR136" s="81">
        <v>0</v>
      </c>
      <c r="BS136" s="81">
        <v>0</v>
      </c>
      <c r="BT136"/>
      <c r="BU136" s="80">
        <v>0</v>
      </c>
      <c r="BV136" s="80">
        <v>0</v>
      </c>
      <c r="BW136" s="80">
        <v>0</v>
      </c>
      <c r="BX136" s="80">
        <v>0</v>
      </c>
      <c r="BY136" s="80">
        <v>0</v>
      </c>
      <c r="BZ136" s="80">
        <v>0</v>
      </c>
      <c r="CA136" s="80">
        <v>0</v>
      </c>
      <c r="CB136" s="80">
        <v>0</v>
      </c>
      <c r="CC136" s="80">
        <v>0</v>
      </c>
    </row>
    <row r="137" spans="1:81">
      <c r="A137" s="80" t="s">
        <v>1837</v>
      </c>
      <c r="B137" s="80">
        <v>134</v>
      </c>
      <c r="C137" s="80">
        <v>15</v>
      </c>
      <c r="D137" s="80">
        <v>8</v>
      </c>
      <c r="E137" s="80">
        <v>2018</v>
      </c>
      <c r="F137" s="80" t="s">
        <v>93</v>
      </c>
      <c r="G137" s="80" t="s">
        <v>1822</v>
      </c>
      <c r="H137" s="80" t="s">
        <v>1823</v>
      </c>
      <c r="I137" s="177"/>
      <c r="J137" s="81">
        <v>74.018000407368277</v>
      </c>
      <c r="K137" s="81">
        <v>3.3243891562929972</v>
      </c>
      <c r="L137" s="81">
        <v>4.8635683711285287</v>
      </c>
      <c r="M137" s="81">
        <v>30.689890193611305</v>
      </c>
      <c r="N137" s="81">
        <v>63.625758319710357</v>
      </c>
      <c r="O137" s="81">
        <v>33.736575464217339</v>
      </c>
      <c r="P137" s="81">
        <v>26.423205210927811</v>
      </c>
      <c r="Q137" s="81">
        <v>2.0891805870606062</v>
      </c>
      <c r="R137" s="81">
        <v>0</v>
      </c>
      <c r="S137" s="81">
        <v>4.4056962048000008</v>
      </c>
      <c r="T137" s="82"/>
      <c r="U137" s="81">
        <v>5058303</v>
      </c>
      <c r="V137" s="81">
        <v>1143</v>
      </c>
      <c r="W137" s="81">
        <v>111</v>
      </c>
      <c r="X137" s="81">
        <v>7275</v>
      </c>
      <c r="Y137" s="81">
        <v>13836</v>
      </c>
      <c r="Z137" s="81">
        <v>20557</v>
      </c>
      <c r="AA137" s="81">
        <v>5528</v>
      </c>
      <c r="AB137" s="81">
        <v>32963</v>
      </c>
      <c r="AC137" s="81">
        <v>0</v>
      </c>
      <c r="AD137" s="81">
        <v>4.4056962048000008</v>
      </c>
      <c r="AE137" s="82"/>
      <c r="AF137" s="81">
        <v>93210611.794893607</v>
      </c>
      <c r="AG137" s="81">
        <v>2258428.8294878229</v>
      </c>
      <c r="AH137" s="81">
        <v>1105911.376377909</v>
      </c>
      <c r="AI137" s="81">
        <v>43288910.179863364</v>
      </c>
      <c r="AJ137" s="81">
        <v>69779200.481461763</v>
      </c>
      <c r="AK137" s="81">
        <v>0</v>
      </c>
      <c r="AL137" s="81">
        <v>0</v>
      </c>
      <c r="AM137" s="81">
        <v>4537393.5623880811</v>
      </c>
      <c r="AN137" s="81">
        <v>0</v>
      </c>
      <c r="AO137" s="81">
        <v>0</v>
      </c>
      <c r="AP137" s="82"/>
      <c r="AQ137" s="81">
        <v>260</v>
      </c>
      <c r="AR137" s="81">
        <v>98</v>
      </c>
      <c r="AS137" s="81">
        <v>10</v>
      </c>
      <c r="AT137" s="81">
        <v>0</v>
      </c>
      <c r="AU137" s="81">
        <v>0</v>
      </c>
      <c r="AV137" s="81">
        <v>1</v>
      </c>
      <c r="AW137" s="81" t="s">
        <v>564</v>
      </c>
      <c r="AX137" s="82"/>
      <c r="AY137" s="81">
        <v>1153.9000000000001</v>
      </c>
      <c r="AZ137" s="81">
        <v>30109</v>
      </c>
      <c r="BA137" s="81">
        <v>1676</v>
      </c>
      <c r="BB137" s="81">
        <v>0</v>
      </c>
      <c r="BC137" s="81">
        <v>0</v>
      </c>
      <c r="BD137" s="81">
        <v>40</v>
      </c>
      <c r="BE137" s="81" t="s">
        <v>564</v>
      </c>
      <c r="BF137" s="82"/>
      <c r="BG137" s="81">
        <v>0</v>
      </c>
      <c r="BH137" s="81">
        <v>0</v>
      </c>
      <c r="BI137" s="81">
        <v>0</v>
      </c>
      <c r="BJ137" s="81">
        <v>0</v>
      </c>
      <c r="BK137" s="81">
        <v>0</v>
      </c>
      <c r="BL137" s="81">
        <v>0</v>
      </c>
      <c r="BM137" s="82"/>
      <c r="BN137" s="81">
        <v>0</v>
      </c>
      <c r="BO137" s="81">
        <v>0</v>
      </c>
      <c r="BP137" s="81">
        <v>0</v>
      </c>
      <c r="BQ137" s="81">
        <v>0</v>
      </c>
      <c r="BR137" s="81">
        <v>0</v>
      </c>
      <c r="BS137" s="81">
        <v>0</v>
      </c>
      <c r="BT137"/>
      <c r="BU137" s="80">
        <v>0</v>
      </c>
      <c r="BV137" s="80">
        <v>0</v>
      </c>
      <c r="BW137" s="80">
        <v>0</v>
      </c>
      <c r="BX137" s="80">
        <v>0</v>
      </c>
      <c r="BY137" s="80">
        <v>0</v>
      </c>
      <c r="BZ137" s="80">
        <v>0</v>
      </c>
      <c r="CA137" s="80">
        <v>0</v>
      </c>
      <c r="CB137" s="80">
        <v>0</v>
      </c>
      <c r="CC137" s="80">
        <v>0</v>
      </c>
    </row>
    <row r="138" spans="1:81">
      <c r="A138" s="80" t="s">
        <v>1838</v>
      </c>
      <c r="B138" s="80">
        <v>135</v>
      </c>
      <c r="C138" s="80">
        <v>16</v>
      </c>
      <c r="D138" s="80">
        <v>8</v>
      </c>
      <c r="E138" s="80">
        <v>2019</v>
      </c>
      <c r="F138" s="80" t="s">
        <v>73</v>
      </c>
      <c r="G138" s="80" t="s">
        <v>1822</v>
      </c>
      <c r="H138" s="80" t="s">
        <v>1823</v>
      </c>
      <c r="I138" s="177"/>
      <c r="J138" s="81">
        <v>65.376531744671908</v>
      </c>
      <c r="K138" s="81">
        <v>3.1154470185174303</v>
      </c>
      <c r="L138" s="81">
        <v>4.9086050730279078</v>
      </c>
      <c r="M138" s="81">
        <v>29.003683832980983</v>
      </c>
      <c r="N138" s="81">
        <v>60.225698325650846</v>
      </c>
      <c r="O138" s="81">
        <v>32.745616931520978</v>
      </c>
      <c r="P138" s="81">
        <v>25.192128501554908</v>
      </c>
      <c r="Q138" s="81">
        <v>2.0107809195689956</v>
      </c>
      <c r="R138" s="81">
        <v>0</v>
      </c>
      <c r="S138" s="81">
        <v>3.8944585113599994</v>
      </c>
      <c r="T138" s="82"/>
      <c r="U138" s="81">
        <v>4712098</v>
      </c>
      <c r="V138" s="81">
        <v>1143</v>
      </c>
      <c r="W138" s="81">
        <v>111</v>
      </c>
      <c r="X138" s="81">
        <v>7275</v>
      </c>
      <c r="Y138" s="81">
        <v>13914</v>
      </c>
      <c r="Z138" s="81">
        <v>20501</v>
      </c>
      <c r="AA138" s="81">
        <v>5231</v>
      </c>
      <c r="AB138" s="81">
        <v>32585</v>
      </c>
      <c r="AC138" s="81">
        <v>0</v>
      </c>
      <c r="AD138" s="81">
        <v>3.894458511359999</v>
      </c>
      <c r="AE138" s="82"/>
      <c r="AF138" s="81">
        <v>87909043.324760243</v>
      </c>
      <c r="AG138" s="81">
        <v>2172900.247379405</v>
      </c>
      <c r="AH138" s="81">
        <v>1151558.6454360019</v>
      </c>
      <c r="AI138" s="81">
        <v>41889209.476353958</v>
      </c>
      <c r="AJ138" s="81">
        <v>66802393.68060872</v>
      </c>
      <c r="AK138" s="81">
        <v>0</v>
      </c>
      <c r="AL138" s="81">
        <v>0</v>
      </c>
      <c r="AM138" s="81">
        <v>4437831.7002513325</v>
      </c>
      <c r="AN138" s="81">
        <v>0</v>
      </c>
      <c r="AO138" s="81">
        <v>0</v>
      </c>
      <c r="AP138" s="82"/>
      <c r="AQ138" s="81">
        <v>288</v>
      </c>
      <c r="AR138" s="81">
        <v>111</v>
      </c>
      <c r="AS138" s="81">
        <v>11</v>
      </c>
      <c r="AT138" s="81">
        <v>0</v>
      </c>
      <c r="AU138" s="81">
        <v>0</v>
      </c>
      <c r="AV138" s="81">
        <v>1</v>
      </c>
      <c r="AW138" s="81" t="s">
        <v>564</v>
      </c>
      <c r="AX138" s="82"/>
      <c r="AY138" s="81">
        <v>1293.9000000000001</v>
      </c>
      <c r="AZ138" s="81">
        <v>30708.7</v>
      </c>
      <c r="BA138" s="81">
        <v>41626.1</v>
      </c>
      <c r="BB138" s="81">
        <v>0</v>
      </c>
      <c r="BC138" s="81">
        <v>0</v>
      </c>
      <c r="BD138" s="81">
        <v>40</v>
      </c>
      <c r="BE138" s="81" t="s">
        <v>564</v>
      </c>
      <c r="BF138" s="82"/>
      <c r="BG138" s="81">
        <v>0</v>
      </c>
      <c r="BH138" s="81">
        <v>0</v>
      </c>
      <c r="BI138" s="81">
        <v>0</v>
      </c>
      <c r="BJ138" s="81">
        <v>0</v>
      </c>
      <c r="BK138" s="81">
        <v>0</v>
      </c>
      <c r="BL138" s="81">
        <v>0</v>
      </c>
      <c r="BM138" s="82"/>
      <c r="BN138" s="81">
        <v>0</v>
      </c>
      <c r="BO138" s="81">
        <v>0</v>
      </c>
      <c r="BP138" s="81">
        <v>0</v>
      </c>
      <c r="BQ138" s="81">
        <v>0</v>
      </c>
      <c r="BR138" s="81">
        <v>0</v>
      </c>
      <c r="BS138" s="81">
        <v>0</v>
      </c>
      <c r="BT138"/>
      <c r="BU138" s="80">
        <v>0</v>
      </c>
      <c r="BV138" s="80">
        <v>0</v>
      </c>
      <c r="BW138" s="80">
        <v>0</v>
      </c>
      <c r="BX138" s="80">
        <v>0</v>
      </c>
      <c r="BY138" s="80">
        <v>0</v>
      </c>
      <c r="BZ138" s="80">
        <v>0</v>
      </c>
      <c r="CA138" s="80">
        <v>0</v>
      </c>
      <c r="CB138" s="80">
        <v>0</v>
      </c>
      <c r="CC138" s="80">
        <v>0</v>
      </c>
    </row>
    <row r="139" spans="1:81">
      <c r="A139" s="80" t="s">
        <v>1839</v>
      </c>
      <c r="B139" s="80">
        <v>136</v>
      </c>
      <c r="C139" s="80">
        <v>17</v>
      </c>
      <c r="D139" s="80">
        <v>8</v>
      </c>
      <c r="E139" s="80">
        <v>2020</v>
      </c>
      <c r="F139" s="80" t="s">
        <v>218</v>
      </c>
      <c r="G139" s="80" t="s">
        <v>1822</v>
      </c>
      <c r="H139" s="80" t="s">
        <v>1823</v>
      </c>
      <c r="I139" s="177"/>
      <c r="J139" s="81">
        <v>57.379047711043562</v>
      </c>
      <c r="K139" s="81">
        <v>3.1501968157393794</v>
      </c>
      <c r="L139" s="81">
        <v>5.1329907882589056</v>
      </c>
      <c r="M139" s="81">
        <v>24.365791491492125</v>
      </c>
      <c r="N139" s="81">
        <v>56.802566475140942</v>
      </c>
      <c r="O139" s="81">
        <v>28.81854190344119</v>
      </c>
      <c r="P139" s="81">
        <v>24.343762461698542</v>
      </c>
      <c r="Q139" s="81">
        <v>1.9037439037623183</v>
      </c>
      <c r="R139" s="81">
        <v>0</v>
      </c>
      <c r="S139" s="81">
        <v>3.0542514292080001</v>
      </c>
      <c r="T139" s="82"/>
      <c r="U139" s="81">
        <v>4355053</v>
      </c>
      <c r="V139" s="81">
        <v>995</v>
      </c>
      <c r="W139" s="81">
        <v>139</v>
      </c>
      <c r="X139" s="81">
        <v>6517</v>
      </c>
      <c r="Y139" s="81">
        <v>13950</v>
      </c>
      <c r="Z139" s="81">
        <v>20593</v>
      </c>
      <c r="AA139" s="81">
        <v>5492</v>
      </c>
      <c r="AB139" s="81">
        <v>32287</v>
      </c>
      <c r="AC139" s="81">
        <v>0</v>
      </c>
      <c r="AD139" s="81">
        <v>3.0542514292080001</v>
      </c>
      <c r="AE139" s="82"/>
      <c r="AF139" s="81">
        <v>76658792.035359845</v>
      </c>
      <c r="AG139" s="81">
        <v>2240714.6934189978</v>
      </c>
      <c r="AH139" s="81">
        <v>1244536.0487647292</v>
      </c>
      <c r="AI139" s="81">
        <v>37474631.562816232</v>
      </c>
      <c r="AJ139" s="81">
        <v>64668620.906798169</v>
      </c>
      <c r="AK139" s="81"/>
      <c r="AL139" s="81"/>
      <c r="AM139" s="81">
        <v>4213812.2160517573</v>
      </c>
      <c r="AN139" s="81"/>
      <c r="AO139" s="81"/>
      <c r="AP139" s="82"/>
      <c r="AQ139" s="81">
        <v>326</v>
      </c>
      <c r="AR139" s="81">
        <v>119</v>
      </c>
      <c r="AS139" s="81">
        <v>13</v>
      </c>
      <c r="AT139" s="81">
        <v>0</v>
      </c>
      <c r="AU139" s="81">
        <v>0</v>
      </c>
      <c r="AV139" s="81">
        <v>1</v>
      </c>
      <c r="AW139" s="81">
        <v>13</v>
      </c>
      <c r="AX139" s="82"/>
      <c r="AY139" s="81">
        <v>1510.7</v>
      </c>
      <c r="AZ139" s="81">
        <v>31104.700000000019</v>
      </c>
      <c r="BA139" s="81">
        <v>41665.1</v>
      </c>
      <c r="BB139" s="81">
        <v>0</v>
      </c>
      <c r="BC139" s="81">
        <v>0</v>
      </c>
      <c r="BD139" s="81">
        <v>40</v>
      </c>
      <c r="BE139" s="81">
        <v>41665.1</v>
      </c>
      <c r="BF139" s="82"/>
      <c r="BG139" s="81">
        <v>0</v>
      </c>
      <c r="BH139" s="81">
        <v>0</v>
      </c>
      <c r="BI139" s="81">
        <v>0</v>
      </c>
      <c r="BJ139" s="81">
        <v>0</v>
      </c>
      <c r="BK139" s="81">
        <v>0</v>
      </c>
      <c r="BL139" s="81">
        <v>0</v>
      </c>
      <c r="BM139" s="82"/>
      <c r="BN139" s="81">
        <v>0</v>
      </c>
      <c r="BO139" s="81">
        <v>0</v>
      </c>
      <c r="BP139" s="81">
        <v>0</v>
      </c>
      <c r="BQ139" s="81">
        <v>0</v>
      </c>
      <c r="BR139" s="81">
        <v>0</v>
      </c>
      <c r="BS139" s="81">
        <v>0</v>
      </c>
      <c r="BT139"/>
      <c r="BU139" s="80">
        <v>0</v>
      </c>
      <c r="BV139" s="80">
        <v>0</v>
      </c>
      <c r="BW139" s="80">
        <v>0</v>
      </c>
      <c r="BX139" s="80">
        <v>0</v>
      </c>
      <c r="BY139" s="80">
        <v>0</v>
      </c>
      <c r="BZ139" s="80">
        <v>0</v>
      </c>
      <c r="CA139" s="80">
        <v>0</v>
      </c>
      <c r="CB139" s="80">
        <v>0</v>
      </c>
      <c r="CC139" s="80">
        <v>0</v>
      </c>
    </row>
    <row r="140" spans="1:81">
      <c r="A140" s="80" t="s">
        <v>1840</v>
      </c>
      <c r="B140" s="80">
        <v>136</v>
      </c>
      <c r="C140" s="80">
        <v>18</v>
      </c>
      <c r="D140" s="80">
        <v>8</v>
      </c>
      <c r="E140" s="80">
        <v>2021</v>
      </c>
      <c r="F140" s="80" t="s">
        <v>75</v>
      </c>
      <c r="G140" s="174" t="s">
        <v>1822</v>
      </c>
      <c r="H140" s="80" t="s">
        <v>1823</v>
      </c>
      <c r="I140" s="177"/>
      <c r="J140" s="81">
        <v>55.470399104884656</v>
      </c>
      <c r="K140" s="81">
        <v>3.0820577259925499</v>
      </c>
      <c r="L140" s="81">
        <v>5.3678818783694471</v>
      </c>
      <c r="M140" s="81">
        <v>28.151815297847218</v>
      </c>
      <c r="N140" s="81">
        <v>60.801847673091252</v>
      </c>
      <c r="O140" s="81">
        <v>27.960536398207861</v>
      </c>
      <c r="P140" s="81">
        <v>25.121828396411463</v>
      </c>
      <c r="Q140" s="81">
        <v>1.9194895518958233</v>
      </c>
      <c r="R140" s="81">
        <v>0</v>
      </c>
      <c r="S140" s="81">
        <v>3.3025879380199989</v>
      </c>
      <c r="T140" s="82"/>
      <c r="U140" s="81">
        <v>4370227</v>
      </c>
      <c r="V140" s="81">
        <v>995</v>
      </c>
      <c r="W140" s="81">
        <v>139</v>
      </c>
      <c r="X140" s="81">
        <v>6517</v>
      </c>
      <c r="Y140" s="81">
        <v>14103</v>
      </c>
      <c r="Z140" s="81">
        <v>20573</v>
      </c>
      <c r="AA140" s="81">
        <v>5527</v>
      </c>
      <c r="AB140" s="81">
        <v>32168</v>
      </c>
      <c r="AC140" s="81">
        <v>0</v>
      </c>
      <c r="AD140" s="81">
        <v>3.3025879380199989</v>
      </c>
      <c r="AE140" s="82"/>
      <c r="AF140" s="81">
        <v>75402804.694207817</v>
      </c>
      <c r="AG140" s="81">
        <v>2103871.9801032152</v>
      </c>
      <c r="AH140" s="81">
        <v>1141060.1587802852</v>
      </c>
      <c r="AI140" s="81">
        <v>42421692.583103396</v>
      </c>
      <c r="AJ140" s="81">
        <v>71354959.402736649</v>
      </c>
      <c r="AK140" s="81">
        <v>0</v>
      </c>
      <c r="AL140" s="81">
        <v>0</v>
      </c>
      <c r="AM140" s="81">
        <v>4222496.7430014042</v>
      </c>
      <c r="AN140" s="81">
        <v>0</v>
      </c>
      <c r="AO140" s="81">
        <v>0</v>
      </c>
      <c r="AP140" s="82"/>
      <c r="AQ140" s="81">
        <v>351</v>
      </c>
      <c r="AR140" s="81">
        <v>127</v>
      </c>
      <c r="AS140" s="81">
        <v>13</v>
      </c>
      <c r="AT140" s="81">
        <v>0</v>
      </c>
      <c r="AU140" s="81">
        <v>0</v>
      </c>
      <c r="AV140" s="81">
        <v>1</v>
      </c>
      <c r="AW140" s="81"/>
      <c r="AX140" s="82"/>
      <c r="AY140" s="81">
        <v>1664.2</v>
      </c>
      <c r="AZ140" s="81">
        <v>31469.200000000019</v>
      </c>
      <c r="BA140" s="81">
        <v>41665.1</v>
      </c>
      <c r="BB140" s="81">
        <v>0</v>
      </c>
      <c r="BC140" s="81">
        <v>0</v>
      </c>
      <c r="BD140" s="81">
        <v>40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1841</v>
      </c>
      <c r="B141" s="80">
        <v>136</v>
      </c>
      <c r="C141" s="80">
        <v>19</v>
      </c>
      <c r="D141" s="80">
        <v>8</v>
      </c>
      <c r="E141" s="80">
        <v>2022</v>
      </c>
      <c r="F141" s="80" t="s">
        <v>568</v>
      </c>
      <c r="G141" s="174" t="s">
        <v>1822</v>
      </c>
      <c r="H141" s="80" t="s">
        <v>1823</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377</v>
      </c>
      <c r="AR141" s="81">
        <v>132</v>
      </c>
      <c r="AS141" s="81">
        <v>13</v>
      </c>
      <c r="AT141" s="81">
        <v>0</v>
      </c>
      <c r="AU141" s="81">
        <v>0</v>
      </c>
      <c r="AV141" s="81">
        <v>1</v>
      </c>
      <c r="AW141" s="81"/>
      <c r="AX141" s="82"/>
      <c r="AY141" s="81">
        <v>1823.400000000001</v>
      </c>
      <c r="AZ141" s="81">
        <v>31716.700000000023</v>
      </c>
      <c r="BA141" s="81">
        <v>41665.1</v>
      </c>
      <c r="BB141" s="81">
        <v>0</v>
      </c>
      <c r="BC141" s="81">
        <v>0</v>
      </c>
      <c r="BD141" s="81">
        <v>40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1842</v>
      </c>
      <c r="B142" s="80">
        <v>426</v>
      </c>
      <c r="C142" s="80">
        <v>1</v>
      </c>
      <c r="D142" s="80">
        <v>26</v>
      </c>
      <c r="E142" s="80">
        <v>1990</v>
      </c>
      <c r="F142" s="80" t="s">
        <v>562</v>
      </c>
      <c r="G142" s="80" t="s">
        <v>1843</v>
      </c>
      <c r="H142" s="80" t="s">
        <v>1844</v>
      </c>
      <c r="I142" s="177"/>
      <c r="J142" s="81">
        <v>23.993536324720719</v>
      </c>
      <c r="K142" s="81">
        <v>3.5109273190847174</v>
      </c>
      <c r="L142" s="81">
        <v>12.319675908810556</v>
      </c>
      <c r="M142" s="81">
        <v>12.740858479787406</v>
      </c>
      <c r="N142" s="81">
        <v>19.172196017729149</v>
      </c>
      <c r="O142" s="81">
        <v>20.614536685942269</v>
      </c>
      <c r="P142" s="81">
        <v>18.961242401357552</v>
      </c>
      <c r="Q142" s="81">
        <v>1.7180933510260059</v>
      </c>
      <c r="R142" s="81">
        <v>0</v>
      </c>
      <c r="S142" s="81">
        <v>1.7673536153147442</v>
      </c>
      <c r="T142" s="82"/>
      <c r="U142" s="81">
        <v>634138</v>
      </c>
      <c r="V142" s="81">
        <v>853</v>
      </c>
      <c r="W142" s="81">
        <v>114</v>
      </c>
      <c r="X142" s="81">
        <v>4572</v>
      </c>
      <c r="Y142" s="81">
        <v>8406</v>
      </c>
      <c r="Z142" s="81">
        <v>8479</v>
      </c>
      <c r="AA142" s="81">
        <v>4604</v>
      </c>
      <c r="AB142" s="81">
        <v>27896</v>
      </c>
      <c r="AC142" s="81">
        <v>0</v>
      </c>
      <c r="AD142" s="81">
        <v>1.7673536153147442</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1845</v>
      </c>
      <c r="B143" s="80">
        <v>427</v>
      </c>
      <c r="C143" s="80">
        <v>2</v>
      </c>
      <c r="D143" s="80">
        <v>26</v>
      </c>
      <c r="E143" s="80">
        <v>2005</v>
      </c>
      <c r="F143" s="80" t="s">
        <v>565</v>
      </c>
      <c r="G143" s="80" t="s">
        <v>1843</v>
      </c>
      <c r="H143" s="80" t="s">
        <v>1844</v>
      </c>
      <c r="I143" s="177"/>
      <c r="J143" s="81">
        <v>29.901244047906832</v>
      </c>
      <c r="K143" s="81">
        <v>1.5603467904979502</v>
      </c>
      <c r="L143" s="81">
        <v>5.3033005261454811</v>
      </c>
      <c r="M143" s="81">
        <v>21.087833369426612</v>
      </c>
      <c r="N143" s="81">
        <v>32.60767961002152</v>
      </c>
      <c r="O143" s="81">
        <v>34.042343661560565</v>
      </c>
      <c r="P143" s="81">
        <v>20.039224079516369</v>
      </c>
      <c r="Q143" s="81">
        <v>1.8863930738490733</v>
      </c>
      <c r="R143" s="81">
        <v>0</v>
      </c>
      <c r="S143" s="81">
        <v>3.5883405577235092</v>
      </c>
      <c r="T143" s="82"/>
      <c r="U143" s="81">
        <v>1153402</v>
      </c>
      <c r="V143" s="81">
        <v>751</v>
      </c>
      <c r="W143" s="81">
        <v>74</v>
      </c>
      <c r="X143" s="81">
        <v>4678</v>
      </c>
      <c r="Y143" s="81">
        <v>11855</v>
      </c>
      <c r="Z143" s="81">
        <v>16203</v>
      </c>
      <c r="AA143" s="81">
        <v>3985</v>
      </c>
      <c r="AB143" s="81">
        <v>32019</v>
      </c>
      <c r="AC143" s="81">
        <v>0</v>
      </c>
      <c r="AD143" s="81">
        <v>3.5883405577235092</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1846</v>
      </c>
      <c r="B144" s="80">
        <v>428</v>
      </c>
      <c r="C144" s="80">
        <v>3</v>
      </c>
      <c r="D144" s="80">
        <v>26</v>
      </c>
      <c r="E144" s="80">
        <v>2006</v>
      </c>
      <c r="F144" s="80" t="s">
        <v>566</v>
      </c>
      <c r="G144" s="80" t="s">
        <v>1843</v>
      </c>
      <c r="H144" s="80" t="s">
        <v>1844</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1847</v>
      </c>
      <c r="B145" s="80">
        <v>429</v>
      </c>
      <c r="C145" s="80">
        <v>4</v>
      </c>
      <c r="D145" s="80">
        <v>26</v>
      </c>
      <c r="E145" s="80">
        <v>2007</v>
      </c>
      <c r="F145" s="80" t="s">
        <v>567</v>
      </c>
      <c r="G145" s="80" t="s">
        <v>1843</v>
      </c>
      <c r="H145" s="80" t="s">
        <v>1844</v>
      </c>
      <c r="I145" s="177"/>
      <c r="J145" s="81">
        <v>31.141312519004309</v>
      </c>
      <c r="K145" s="81">
        <v>1.5060179153747884</v>
      </c>
      <c r="L145" s="81">
        <v>5.4042724851257393</v>
      </c>
      <c r="M145" s="81">
        <v>21.612039674419076</v>
      </c>
      <c r="N145" s="81">
        <v>33.28035474879583</v>
      </c>
      <c r="O145" s="81">
        <v>33.670763160077918</v>
      </c>
      <c r="P145" s="81">
        <v>20.099189551286319</v>
      </c>
      <c r="Q145" s="81">
        <v>2.0031717275925893</v>
      </c>
      <c r="R145" s="81">
        <v>0</v>
      </c>
      <c r="S145" s="81">
        <v>3.6662827771365508E-2</v>
      </c>
      <c r="T145" s="82"/>
      <c r="U145" s="81">
        <v>1330449</v>
      </c>
      <c r="V145" s="81">
        <v>674</v>
      </c>
      <c r="W145" s="81">
        <v>76</v>
      </c>
      <c r="X145" s="81">
        <v>5711</v>
      </c>
      <c r="Y145" s="81">
        <v>12256</v>
      </c>
      <c r="Z145" s="81">
        <v>16660</v>
      </c>
      <c r="AA145" s="81">
        <v>3936</v>
      </c>
      <c r="AB145" s="81">
        <v>32203</v>
      </c>
      <c r="AC145" s="81">
        <v>0</v>
      </c>
      <c r="AD145" s="81">
        <v>3.6662827771365508E-2</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1848</v>
      </c>
      <c r="B146" s="80">
        <v>430</v>
      </c>
      <c r="C146" s="80">
        <v>5</v>
      </c>
      <c r="D146" s="80">
        <v>26</v>
      </c>
      <c r="E146" s="80">
        <v>2008</v>
      </c>
      <c r="F146" s="80" t="s">
        <v>84</v>
      </c>
      <c r="G146" s="80" t="s">
        <v>1843</v>
      </c>
      <c r="H146" s="80" t="s">
        <v>1844</v>
      </c>
      <c r="I146" s="177"/>
      <c r="J146" s="81">
        <v>22.906206184549461</v>
      </c>
      <c r="K146" s="81">
        <v>1.1762298197712666</v>
      </c>
      <c r="L146" s="81">
        <v>4.6924859933877174</v>
      </c>
      <c r="M146" s="81">
        <v>22.616819735074571</v>
      </c>
      <c r="N146" s="81">
        <v>31.583347087889578</v>
      </c>
      <c r="O146" s="81">
        <v>33.06208955704129</v>
      </c>
      <c r="P146" s="81">
        <v>19.907961050418706</v>
      </c>
      <c r="Q146" s="81">
        <v>1.9770909081300032</v>
      </c>
      <c r="R146" s="81">
        <v>0</v>
      </c>
      <c r="S146" s="81">
        <v>0</v>
      </c>
      <c r="T146" s="82"/>
      <c r="U146" s="81">
        <v>1010858</v>
      </c>
      <c r="V146" s="81">
        <v>674</v>
      </c>
      <c r="W146" s="81">
        <v>76</v>
      </c>
      <c r="X146" s="81">
        <v>5711</v>
      </c>
      <c r="Y146" s="81">
        <v>12426</v>
      </c>
      <c r="Z146" s="81">
        <v>16933</v>
      </c>
      <c r="AA146" s="81">
        <v>3903</v>
      </c>
      <c r="AB146" s="81">
        <v>32306</v>
      </c>
      <c r="AC146" s="81">
        <v>0</v>
      </c>
      <c r="AD146" s="81">
        <v>0</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1849</v>
      </c>
      <c r="B147" s="80">
        <v>431</v>
      </c>
      <c r="C147" s="80">
        <v>6</v>
      </c>
      <c r="D147" s="80">
        <v>26</v>
      </c>
      <c r="E147" s="80">
        <v>2009</v>
      </c>
      <c r="F147" s="80" t="s">
        <v>85</v>
      </c>
      <c r="G147" s="80" t="s">
        <v>1843</v>
      </c>
      <c r="H147" s="80" t="s">
        <v>1844</v>
      </c>
      <c r="I147" s="177"/>
      <c r="J147" s="81">
        <v>17.255605396329596</v>
      </c>
      <c r="K147" s="81">
        <v>0.93371187148229873</v>
      </c>
      <c r="L147" s="81">
        <v>3.8603770573974074</v>
      </c>
      <c r="M147" s="81">
        <v>24.880506654136163</v>
      </c>
      <c r="N147" s="81">
        <v>31.178988332624897</v>
      </c>
      <c r="O147" s="81">
        <v>34.160565102580819</v>
      </c>
      <c r="P147" s="81">
        <v>19.133527438637426</v>
      </c>
      <c r="Q147" s="81">
        <v>1.8971405990183154</v>
      </c>
      <c r="R147" s="81">
        <v>0</v>
      </c>
      <c r="S147" s="81">
        <v>0</v>
      </c>
      <c r="T147" s="82"/>
      <c r="U147" s="81">
        <v>779287</v>
      </c>
      <c r="V147" s="81">
        <v>673</v>
      </c>
      <c r="W147" s="81">
        <v>91</v>
      </c>
      <c r="X147" s="81">
        <v>6625</v>
      </c>
      <c r="Y147" s="81">
        <v>12611</v>
      </c>
      <c r="Z147" s="81">
        <v>17269</v>
      </c>
      <c r="AA147" s="81">
        <v>3851</v>
      </c>
      <c r="AB147" s="81">
        <v>32542</v>
      </c>
      <c r="AC147" s="81">
        <v>0</v>
      </c>
      <c r="AD147" s="81">
        <v>0</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0</v>
      </c>
      <c r="BJ147" s="81">
        <v>0</v>
      </c>
      <c r="BK147" s="81">
        <v>0</v>
      </c>
      <c r="BL147" s="81">
        <v>0</v>
      </c>
      <c r="BM147" s="82"/>
      <c r="BN147" s="81">
        <v>0</v>
      </c>
      <c r="BO147" s="81">
        <v>0</v>
      </c>
      <c r="BP147" s="81">
        <v>0</v>
      </c>
      <c r="BQ147" s="81">
        <v>0</v>
      </c>
      <c r="BR147" s="81">
        <v>0</v>
      </c>
      <c r="BS147" s="81">
        <v>0</v>
      </c>
      <c r="BT147"/>
      <c r="BU147" s="80"/>
      <c r="BV147" s="80"/>
      <c r="BW147" s="80"/>
      <c r="BX147" s="80"/>
      <c r="BY147" s="80"/>
      <c r="BZ147" s="80"/>
      <c r="CA147" s="80"/>
      <c r="CB147" s="80"/>
      <c r="CC147" s="80"/>
    </row>
    <row r="148" spans="1:81">
      <c r="A148" s="80" t="s">
        <v>1850</v>
      </c>
      <c r="B148" s="80">
        <v>432</v>
      </c>
      <c r="C148" s="80">
        <v>7</v>
      </c>
      <c r="D148" s="80">
        <v>26</v>
      </c>
      <c r="E148" s="80">
        <v>2010</v>
      </c>
      <c r="F148" s="80" t="s">
        <v>86</v>
      </c>
      <c r="G148" s="80" t="s">
        <v>1843</v>
      </c>
      <c r="H148" s="80" t="s">
        <v>1844</v>
      </c>
      <c r="I148" s="177"/>
      <c r="J148" s="81">
        <v>18.621926709080146</v>
      </c>
      <c r="K148" s="81">
        <v>1.0462286267411487</v>
      </c>
      <c r="L148" s="81">
        <v>3.6476836179871261</v>
      </c>
      <c r="M148" s="81">
        <v>26.170078307625037</v>
      </c>
      <c r="N148" s="81">
        <v>31.9854553595545</v>
      </c>
      <c r="O148" s="81">
        <v>34.504655551626463</v>
      </c>
      <c r="P148" s="81">
        <v>19.465633974315764</v>
      </c>
      <c r="Q148" s="81">
        <v>1.9802617724982108</v>
      </c>
      <c r="R148" s="81">
        <v>0</v>
      </c>
      <c r="S148" s="81">
        <v>0</v>
      </c>
      <c r="T148" s="82"/>
      <c r="U148" s="81">
        <v>776352</v>
      </c>
      <c r="V148" s="81">
        <v>673</v>
      </c>
      <c r="W148" s="81">
        <v>91</v>
      </c>
      <c r="X148" s="81">
        <v>6625</v>
      </c>
      <c r="Y148" s="81">
        <v>12760</v>
      </c>
      <c r="Z148" s="81">
        <v>17524</v>
      </c>
      <c r="AA148" s="81">
        <v>3820</v>
      </c>
      <c r="AB148" s="81">
        <v>32548</v>
      </c>
      <c r="AC148" s="81">
        <v>0</v>
      </c>
      <c r="AD148" s="81">
        <v>0</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0</v>
      </c>
      <c r="BJ148" s="81">
        <v>0</v>
      </c>
      <c r="BK148" s="81">
        <v>0</v>
      </c>
      <c r="BL148" s="81">
        <v>0</v>
      </c>
      <c r="BM148" s="82"/>
      <c r="BN148" s="81">
        <v>0</v>
      </c>
      <c r="BO148" s="81">
        <v>0</v>
      </c>
      <c r="BP148" s="81">
        <v>0</v>
      </c>
      <c r="BQ148" s="81">
        <v>0</v>
      </c>
      <c r="BR148" s="81">
        <v>0</v>
      </c>
      <c r="BS148" s="81">
        <v>0</v>
      </c>
      <c r="BT148"/>
      <c r="BU148" s="80">
        <v>0</v>
      </c>
      <c r="BV148" s="80">
        <v>0</v>
      </c>
      <c r="BW148" s="80">
        <v>0</v>
      </c>
      <c r="BX148" s="80">
        <v>0</v>
      </c>
      <c r="BY148" s="80">
        <v>0</v>
      </c>
      <c r="BZ148" s="80">
        <v>0</v>
      </c>
      <c r="CA148" s="80">
        <v>0</v>
      </c>
      <c r="CB148" s="80">
        <v>0</v>
      </c>
      <c r="CC148" s="80">
        <v>0</v>
      </c>
    </row>
    <row r="149" spans="1:81">
      <c r="A149" s="80" t="s">
        <v>1851</v>
      </c>
      <c r="B149" s="80">
        <v>433</v>
      </c>
      <c r="C149" s="80">
        <v>8</v>
      </c>
      <c r="D149" s="80">
        <v>26</v>
      </c>
      <c r="E149" s="80">
        <v>2011</v>
      </c>
      <c r="F149" s="80" t="s">
        <v>87</v>
      </c>
      <c r="G149" s="80" t="s">
        <v>1843</v>
      </c>
      <c r="H149" s="80" t="s">
        <v>1844</v>
      </c>
      <c r="I149" s="177"/>
      <c r="J149" s="81">
        <v>23.036024432753557</v>
      </c>
      <c r="K149" s="81">
        <v>1.6959603874638169</v>
      </c>
      <c r="L149" s="81">
        <v>4.1020493139497471</v>
      </c>
      <c r="M149" s="81">
        <v>31.66871367827526</v>
      </c>
      <c r="N149" s="81">
        <v>39.57173878892214</v>
      </c>
      <c r="O149" s="81">
        <v>34.087029758953186</v>
      </c>
      <c r="P149" s="81">
        <v>18.744756947410767</v>
      </c>
      <c r="Q149" s="81">
        <v>2.2745493924568954</v>
      </c>
      <c r="R149" s="81">
        <v>0</v>
      </c>
      <c r="S149" s="81">
        <v>0</v>
      </c>
      <c r="T149" s="82"/>
      <c r="U149" s="81">
        <v>906856</v>
      </c>
      <c r="V149" s="81">
        <v>673</v>
      </c>
      <c r="W149" s="81">
        <v>91</v>
      </c>
      <c r="X149" s="81">
        <v>6625</v>
      </c>
      <c r="Y149" s="81">
        <v>12938</v>
      </c>
      <c r="Z149" s="81">
        <v>17688</v>
      </c>
      <c r="AA149" s="81">
        <v>3788</v>
      </c>
      <c r="AB149" s="81">
        <v>32411</v>
      </c>
      <c r="AC149" s="81">
        <v>0</v>
      </c>
      <c r="AD149" s="81">
        <v>0</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0</v>
      </c>
      <c r="BJ149" s="81">
        <v>0</v>
      </c>
      <c r="BK149" s="81">
        <v>0</v>
      </c>
      <c r="BL149" s="81">
        <v>0</v>
      </c>
      <c r="BM149" s="82"/>
      <c r="BN149" s="81">
        <v>0</v>
      </c>
      <c r="BO149" s="81">
        <v>0</v>
      </c>
      <c r="BP149" s="81">
        <v>0</v>
      </c>
      <c r="BQ149" s="81">
        <v>0</v>
      </c>
      <c r="BR149" s="81">
        <v>0</v>
      </c>
      <c r="BS149" s="81">
        <v>0</v>
      </c>
      <c r="BT149"/>
      <c r="BU149" s="80">
        <v>0</v>
      </c>
      <c r="BV149" s="80">
        <v>0</v>
      </c>
      <c r="BW149" s="80">
        <v>0</v>
      </c>
      <c r="BX149" s="80">
        <v>0</v>
      </c>
      <c r="BY149" s="80">
        <v>0</v>
      </c>
      <c r="BZ149" s="80">
        <v>0</v>
      </c>
      <c r="CA149" s="80">
        <v>0</v>
      </c>
      <c r="CB149" s="80">
        <v>0</v>
      </c>
      <c r="CC149" s="80">
        <v>0</v>
      </c>
    </row>
    <row r="150" spans="1:81">
      <c r="A150" s="80" t="s">
        <v>1852</v>
      </c>
      <c r="B150" s="80">
        <v>434</v>
      </c>
      <c r="C150" s="80">
        <v>9</v>
      </c>
      <c r="D150" s="80">
        <v>26</v>
      </c>
      <c r="E150" s="80">
        <v>2012</v>
      </c>
      <c r="F150" s="80" t="s">
        <v>88</v>
      </c>
      <c r="G150" s="80" t="s">
        <v>1843</v>
      </c>
      <c r="H150" s="80" t="s">
        <v>1844</v>
      </c>
      <c r="I150" s="177"/>
      <c r="J150" s="81">
        <v>24.586063798810279</v>
      </c>
      <c r="K150" s="81">
        <v>1.5842823790104121</v>
      </c>
      <c r="L150" s="81">
        <v>4.1986697676301006</v>
      </c>
      <c r="M150" s="81">
        <v>35.132963211503807</v>
      </c>
      <c r="N150" s="81">
        <v>46.520121851166998</v>
      </c>
      <c r="O150" s="81">
        <v>34.403852892324608</v>
      </c>
      <c r="P150" s="81">
        <v>18.702109211634351</v>
      </c>
      <c r="Q150" s="81">
        <v>2.4854255025064962</v>
      </c>
      <c r="R150" s="81">
        <v>0</v>
      </c>
      <c r="S150" s="81">
        <v>0</v>
      </c>
      <c r="T150" s="82"/>
      <c r="U150" s="81">
        <v>931097</v>
      </c>
      <c r="V150" s="81">
        <v>673</v>
      </c>
      <c r="W150" s="81">
        <v>91</v>
      </c>
      <c r="X150" s="81">
        <v>6625</v>
      </c>
      <c r="Y150" s="81">
        <v>13159</v>
      </c>
      <c r="Z150" s="81">
        <v>17994</v>
      </c>
      <c r="AA150" s="81">
        <v>3758</v>
      </c>
      <c r="AB150" s="81">
        <v>32597</v>
      </c>
      <c r="AC150" s="81">
        <v>0</v>
      </c>
      <c r="AD150" s="81">
        <v>0</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0</v>
      </c>
      <c r="BJ150" s="81">
        <v>0</v>
      </c>
      <c r="BK150" s="81">
        <v>0</v>
      </c>
      <c r="BL150" s="81">
        <v>0</v>
      </c>
      <c r="BM150" s="82"/>
      <c r="BN150" s="81">
        <v>0</v>
      </c>
      <c r="BO150" s="81">
        <v>0</v>
      </c>
      <c r="BP150" s="81">
        <v>0</v>
      </c>
      <c r="BQ150" s="81">
        <v>0</v>
      </c>
      <c r="BR150" s="81">
        <v>0</v>
      </c>
      <c r="BS150" s="81">
        <v>0</v>
      </c>
      <c r="BT150"/>
      <c r="BU150" s="80">
        <v>0</v>
      </c>
      <c r="BV150" s="80">
        <v>0</v>
      </c>
      <c r="BW150" s="80">
        <v>0</v>
      </c>
      <c r="BX150" s="80">
        <v>0</v>
      </c>
      <c r="BY150" s="80">
        <v>0</v>
      </c>
      <c r="BZ150" s="80">
        <v>0</v>
      </c>
      <c r="CA150" s="80">
        <v>0</v>
      </c>
      <c r="CB150" s="80">
        <v>0</v>
      </c>
      <c r="CC150" s="80">
        <v>0</v>
      </c>
    </row>
    <row r="151" spans="1:81">
      <c r="A151" s="80" t="s">
        <v>1853</v>
      </c>
      <c r="B151" s="80">
        <v>435</v>
      </c>
      <c r="C151" s="80">
        <v>10</v>
      </c>
      <c r="D151" s="80">
        <v>26</v>
      </c>
      <c r="E151" s="80">
        <v>2013</v>
      </c>
      <c r="F151" s="80" t="s">
        <v>89</v>
      </c>
      <c r="G151" s="80" t="s">
        <v>1843</v>
      </c>
      <c r="H151" s="80" t="s">
        <v>1844</v>
      </c>
      <c r="I151" s="177"/>
      <c r="J151" s="81">
        <v>19.960784520289803</v>
      </c>
      <c r="K151" s="81">
        <v>1.3194308431318462</v>
      </c>
      <c r="L151" s="81">
        <v>4.0348880070339677</v>
      </c>
      <c r="M151" s="81">
        <v>34.807858132886693</v>
      </c>
      <c r="N151" s="81">
        <v>44.701809184496845</v>
      </c>
      <c r="O151" s="81">
        <v>33.444074025567481</v>
      </c>
      <c r="P151" s="81">
        <v>18.912446930917724</v>
      </c>
      <c r="Q151" s="81">
        <v>2.5187957371555254</v>
      </c>
      <c r="R151" s="81">
        <v>0</v>
      </c>
      <c r="S151" s="81">
        <v>0</v>
      </c>
      <c r="T151" s="82"/>
      <c r="U151" s="81">
        <v>759292</v>
      </c>
      <c r="V151" s="81">
        <v>673</v>
      </c>
      <c r="W151" s="81">
        <v>91</v>
      </c>
      <c r="X151" s="81">
        <v>6625</v>
      </c>
      <c r="Y151" s="81">
        <v>13269</v>
      </c>
      <c r="Z151" s="81">
        <v>18273</v>
      </c>
      <c r="AA151" s="81">
        <v>3786</v>
      </c>
      <c r="AB151" s="81">
        <v>32561</v>
      </c>
      <c r="AC151" s="81">
        <v>0</v>
      </c>
      <c r="AD151" s="81">
        <v>0</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0</v>
      </c>
      <c r="BJ151" s="81">
        <v>0</v>
      </c>
      <c r="BK151" s="81">
        <v>0</v>
      </c>
      <c r="BL151" s="81">
        <v>0</v>
      </c>
      <c r="BM151" s="82"/>
      <c r="BN151" s="81">
        <v>0</v>
      </c>
      <c r="BO151" s="81">
        <v>0</v>
      </c>
      <c r="BP151" s="81">
        <v>0</v>
      </c>
      <c r="BQ151" s="81">
        <v>0</v>
      </c>
      <c r="BR151" s="81">
        <v>0</v>
      </c>
      <c r="BS151" s="81">
        <v>0</v>
      </c>
      <c r="BT151"/>
      <c r="BU151" s="80">
        <v>0</v>
      </c>
      <c r="BV151" s="80">
        <v>0</v>
      </c>
      <c r="BW151" s="80">
        <v>0</v>
      </c>
      <c r="BX151" s="80">
        <v>0</v>
      </c>
      <c r="BY151" s="80">
        <v>0</v>
      </c>
      <c r="BZ151" s="80">
        <v>0</v>
      </c>
      <c r="CA151" s="80">
        <v>0</v>
      </c>
      <c r="CB151" s="80">
        <v>0</v>
      </c>
      <c r="CC151" s="80">
        <v>0</v>
      </c>
    </row>
    <row r="152" spans="1:81">
      <c r="A152" s="80" t="s">
        <v>1854</v>
      </c>
      <c r="B152" s="80">
        <v>436</v>
      </c>
      <c r="C152" s="80">
        <v>11</v>
      </c>
      <c r="D152" s="80">
        <v>26</v>
      </c>
      <c r="E152" s="80">
        <v>2014</v>
      </c>
      <c r="F152" s="80" t="s">
        <v>90</v>
      </c>
      <c r="G152" s="80" t="s">
        <v>1843</v>
      </c>
      <c r="H152" s="80" t="s">
        <v>1844</v>
      </c>
      <c r="I152" s="177"/>
      <c r="J152" s="81">
        <v>21.590186145040594</v>
      </c>
      <c r="K152" s="81">
        <v>1.4673460717116251</v>
      </c>
      <c r="L152" s="81">
        <v>4.0095275248444846</v>
      </c>
      <c r="M152" s="81">
        <v>31.232321211776487</v>
      </c>
      <c r="N152" s="81">
        <v>39.410304083552639</v>
      </c>
      <c r="O152" s="81">
        <v>31.971606483282944</v>
      </c>
      <c r="P152" s="81">
        <v>18.644253987435828</v>
      </c>
      <c r="Q152" s="81">
        <v>2.4078386159442773</v>
      </c>
      <c r="R152" s="81">
        <v>0</v>
      </c>
      <c r="S152" s="81">
        <v>0</v>
      </c>
      <c r="T152" s="82"/>
      <c r="U152" s="81">
        <v>837819</v>
      </c>
      <c r="V152" s="81">
        <v>574</v>
      </c>
      <c r="W152" s="81">
        <v>92</v>
      </c>
      <c r="X152" s="81">
        <v>6077</v>
      </c>
      <c r="Y152" s="81">
        <v>13379</v>
      </c>
      <c r="Z152" s="81">
        <v>18398</v>
      </c>
      <c r="AA152" s="81">
        <v>3713</v>
      </c>
      <c r="AB152" s="81">
        <v>32442</v>
      </c>
      <c r="AC152" s="81">
        <v>0</v>
      </c>
      <c r="AD152" s="81">
        <v>0</v>
      </c>
      <c r="AE152" s="82"/>
      <c r="AF152" s="81">
        <v>10783126.043395102</v>
      </c>
      <c r="AG152" s="81">
        <v>1219081.3543967437</v>
      </c>
      <c r="AH152" s="81">
        <v>872539.08130580466</v>
      </c>
      <c r="AI152" s="81">
        <v>38529410.343971632</v>
      </c>
      <c r="AJ152" s="81">
        <v>53605266.603538826</v>
      </c>
      <c r="AK152" s="81">
        <v>0</v>
      </c>
      <c r="AL152" s="81">
        <v>0</v>
      </c>
      <c r="AM152" s="81">
        <v>4453801.812220023</v>
      </c>
      <c r="AN152" s="81">
        <v>0</v>
      </c>
      <c r="AO152" s="81">
        <v>0</v>
      </c>
      <c r="AP152" s="82"/>
      <c r="AQ152" s="81">
        <v>1001</v>
      </c>
      <c r="AR152" s="81">
        <v>96</v>
      </c>
      <c r="AS152" s="81">
        <v>0</v>
      </c>
      <c r="AT152" s="81">
        <v>0</v>
      </c>
      <c r="AU152" s="81">
        <v>0</v>
      </c>
      <c r="AV152" s="81">
        <v>0</v>
      </c>
      <c r="AW152" s="81" t="s">
        <v>564</v>
      </c>
      <c r="AX152" s="82"/>
      <c r="AY152" s="81">
        <v>4214.3879999999999</v>
      </c>
      <c r="AZ152" s="81">
        <v>3512.8</v>
      </c>
      <c r="BA152" s="81">
        <v>0</v>
      </c>
      <c r="BB152" s="81">
        <v>0</v>
      </c>
      <c r="BC152" s="81">
        <v>0</v>
      </c>
      <c r="BD152" s="81">
        <v>0</v>
      </c>
      <c r="BE152" s="81" t="s">
        <v>564</v>
      </c>
      <c r="BF152" s="82"/>
      <c r="BG152" s="81">
        <v>0</v>
      </c>
      <c r="BH152" s="81">
        <v>0</v>
      </c>
      <c r="BI152" s="81">
        <v>0</v>
      </c>
      <c r="BJ152" s="81">
        <v>0</v>
      </c>
      <c r="BK152" s="81">
        <v>0</v>
      </c>
      <c r="BL152" s="81">
        <v>0</v>
      </c>
      <c r="BM152" s="82"/>
      <c r="BN152" s="81">
        <v>0</v>
      </c>
      <c r="BO152" s="81">
        <v>0</v>
      </c>
      <c r="BP152" s="81">
        <v>0</v>
      </c>
      <c r="BQ152" s="81">
        <v>0</v>
      </c>
      <c r="BR152" s="81">
        <v>0</v>
      </c>
      <c r="BS152" s="81">
        <v>0</v>
      </c>
      <c r="BT152"/>
      <c r="BU152" s="80">
        <v>0</v>
      </c>
      <c r="BV152" s="80">
        <v>0</v>
      </c>
      <c r="BW152" s="80">
        <v>0</v>
      </c>
      <c r="BX152" s="80">
        <v>0</v>
      </c>
      <c r="BY152" s="80">
        <v>0</v>
      </c>
      <c r="BZ152" s="80">
        <v>0</v>
      </c>
      <c r="CA152" s="80">
        <v>0</v>
      </c>
      <c r="CB152" s="80">
        <v>0</v>
      </c>
      <c r="CC152" s="80">
        <v>0</v>
      </c>
    </row>
    <row r="153" spans="1:81">
      <c r="A153" s="80" t="s">
        <v>1855</v>
      </c>
      <c r="B153" s="80">
        <v>437</v>
      </c>
      <c r="C153" s="80">
        <v>12</v>
      </c>
      <c r="D153" s="80">
        <v>26</v>
      </c>
      <c r="E153" s="80">
        <v>2015</v>
      </c>
      <c r="F153" s="80" t="s">
        <v>91</v>
      </c>
      <c r="G153" s="80" t="s">
        <v>1843</v>
      </c>
      <c r="H153" s="80" t="s">
        <v>1844</v>
      </c>
      <c r="I153" s="177"/>
      <c r="J153" s="81">
        <v>22.016067583778415</v>
      </c>
      <c r="K153" s="81">
        <v>1.3175054592240967</v>
      </c>
      <c r="L153" s="81">
        <v>4.0104402234981009</v>
      </c>
      <c r="M153" s="81">
        <v>29.88984647822106</v>
      </c>
      <c r="N153" s="81">
        <v>35.261177589428094</v>
      </c>
      <c r="O153" s="81">
        <v>32.072708791000593</v>
      </c>
      <c r="P153" s="81">
        <v>18.789581292217992</v>
      </c>
      <c r="Q153" s="81">
        <v>2.3495254345447543</v>
      </c>
      <c r="R153" s="81">
        <v>0</v>
      </c>
      <c r="S153" s="81">
        <v>0</v>
      </c>
      <c r="T153" s="82"/>
      <c r="U153" s="81">
        <v>975242</v>
      </c>
      <c r="V153" s="81">
        <v>574</v>
      </c>
      <c r="W153" s="81">
        <v>92</v>
      </c>
      <c r="X153" s="81">
        <v>6077</v>
      </c>
      <c r="Y153" s="81">
        <v>13505</v>
      </c>
      <c r="Z153" s="81">
        <v>18634</v>
      </c>
      <c r="AA153" s="81">
        <v>3739</v>
      </c>
      <c r="AB153" s="81">
        <v>32337</v>
      </c>
      <c r="AC153" s="81">
        <v>0</v>
      </c>
      <c r="AD153" s="81">
        <v>0</v>
      </c>
      <c r="AE153" s="82"/>
      <c r="AF153" s="81">
        <v>11190223.350629464</v>
      </c>
      <c r="AG153" s="81">
        <v>1056627.3117297788</v>
      </c>
      <c r="AH153" s="81">
        <v>753265.31541965972</v>
      </c>
      <c r="AI153" s="81">
        <v>37565079.989768863</v>
      </c>
      <c r="AJ153" s="81">
        <v>52625038.305199295</v>
      </c>
      <c r="AK153" s="81">
        <v>0</v>
      </c>
      <c r="AL153" s="81">
        <v>0</v>
      </c>
      <c r="AM153" s="81">
        <v>4431650.2013868419</v>
      </c>
      <c r="AN153" s="81">
        <v>0</v>
      </c>
      <c r="AO153" s="81">
        <v>0</v>
      </c>
      <c r="AP153" s="82"/>
      <c r="AQ153" s="81">
        <v>1083</v>
      </c>
      <c r="AR153" s="81">
        <v>136</v>
      </c>
      <c r="AS153" s="81">
        <v>0</v>
      </c>
      <c r="AT153" s="81">
        <v>0</v>
      </c>
      <c r="AU153" s="81">
        <v>0</v>
      </c>
      <c r="AV153" s="81">
        <v>0</v>
      </c>
      <c r="AW153" s="81" t="s">
        <v>564</v>
      </c>
      <c r="AX153" s="82"/>
      <c r="AY153" s="81">
        <v>4616.3680000000004</v>
      </c>
      <c r="AZ153" s="81">
        <v>8978</v>
      </c>
      <c r="BA153" s="81">
        <v>0</v>
      </c>
      <c r="BB153" s="81">
        <v>0</v>
      </c>
      <c r="BC153" s="81">
        <v>0</v>
      </c>
      <c r="BD153" s="81">
        <v>0</v>
      </c>
      <c r="BE153" s="81" t="s">
        <v>564</v>
      </c>
      <c r="BF153" s="82"/>
      <c r="BG153" s="81">
        <v>0</v>
      </c>
      <c r="BH153" s="81">
        <v>0</v>
      </c>
      <c r="BI153" s="81">
        <v>0</v>
      </c>
      <c r="BJ153" s="81">
        <v>0</v>
      </c>
      <c r="BK153" s="81">
        <v>0</v>
      </c>
      <c r="BL153" s="81">
        <v>0</v>
      </c>
      <c r="BM153" s="82"/>
      <c r="BN153" s="81">
        <v>0</v>
      </c>
      <c r="BO153" s="81">
        <v>0</v>
      </c>
      <c r="BP153" s="81">
        <v>0</v>
      </c>
      <c r="BQ153" s="81">
        <v>0</v>
      </c>
      <c r="BR153" s="81">
        <v>0</v>
      </c>
      <c r="BS153" s="81">
        <v>0</v>
      </c>
      <c r="BT153"/>
      <c r="BU153" s="80">
        <v>0</v>
      </c>
      <c r="BV153" s="80">
        <v>0</v>
      </c>
      <c r="BW153" s="80">
        <v>0</v>
      </c>
      <c r="BX153" s="80">
        <v>0</v>
      </c>
      <c r="BY153" s="80">
        <v>0</v>
      </c>
      <c r="BZ153" s="80">
        <v>0</v>
      </c>
      <c r="CA153" s="80">
        <v>0</v>
      </c>
      <c r="CB153" s="80">
        <v>0</v>
      </c>
      <c r="CC153" s="80">
        <v>0</v>
      </c>
    </row>
    <row r="154" spans="1:81">
      <c r="A154" s="80" t="s">
        <v>1856</v>
      </c>
      <c r="B154" s="80">
        <v>438</v>
      </c>
      <c r="C154" s="80">
        <v>13</v>
      </c>
      <c r="D154" s="80">
        <v>26</v>
      </c>
      <c r="E154" s="80">
        <v>2016</v>
      </c>
      <c r="F154" s="80" t="s">
        <v>92</v>
      </c>
      <c r="G154" s="80" t="s">
        <v>1843</v>
      </c>
      <c r="H154" s="80" t="s">
        <v>1844</v>
      </c>
      <c r="I154" s="177"/>
      <c r="J154" s="81">
        <v>26.59609566135822</v>
      </c>
      <c r="K154" s="81">
        <v>1.2815620335826508</v>
      </c>
      <c r="L154" s="81">
        <v>3.7860351136992829</v>
      </c>
      <c r="M154" s="81">
        <v>24.307182736986704</v>
      </c>
      <c r="N154" s="81">
        <v>35.286090999723193</v>
      </c>
      <c r="O154" s="81">
        <v>31.836261811735056</v>
      </c>
      <c r="P154" s="81">
        <v>18.045293263101509</v>
      </c>
      <c r="Q154" s="81">
        <v>2.2710315915030441</v>
      </c>
      <c r="R154" s="81">
        <v>0</v>
      </c>
      <c r="S154" s="81">
        <v>0</v>
      </c>
      <c r="T154" s="82"/>
      <c r="U154" s="81">
        <v>1246120</v>
      </c>
      <c r="V154" s="81">
        <v>574</v>
      </c>
      <c r="W154" s="81">
        <v>92</v>
      </c>
      <c r="X154" s="81">
        <v>6077</v>
      </c>
      <c r="Y154" s="81">
        <v>13591</v>
      </c>
      <c r="Z154" s="81">
        <v>18724</v>
      </c>
      <c r="AA154" s="81">
        <v>3714</v>
      </c>
      <c r="AB154" s="81">
        <v>32153</v>
      </c>
      <c r="AC154" s="81">
        <v>0</v>
      </c>
      <c r="AD154" s="81">
        <v>0</v>
      </c>
      <c r="AE154" s="82"/>
      <c r="AF154" s="81">
        <v>13930422.818102799</v>
      </c>
      <c r="AG154" s="81">
        <v>1064704.4139864829</v>
      </c>
      <c r="AH154" s="81">
        <v>558686.57791542704</v>
      </c>
      <c r="AI154" s="81">
        <v>39057647.999090597</v>
      </c>
      <c r="AJ154" s="81">
        <v>57212329.639052302</v>
      </c>
      <c r="AK154" s="81">
        <v>0</v>
      </c>
      <c r="AL154" s="81">
        <v>0</v>
      </c>
      <c r="AM154" s="81">
        <v>4409857.1399242124</v>
      </c>
      <c r="AN154" s="81">
        <v>0</v>
      </c>
      <c r="AO154" s="81">
        <v>0</v>
      </c>
      <c r="AP154" s="82"/>
      <c r="AQ154" s="81">
        <v>1151</v>
      </c>
      <c r="AR154" s="81">
        <v>144</v>
      </c>
      <c r="AS154" s="81">
        <v>0</v>
      </c>
      <c r="AT154" s="81">
        <v>0</v>
      </c>
      <c r="AU154" s="81">
        <v>0</v>
      </c>
      <c r="AV154" s="81">
        <v>0</v>
      </c>
      <c r="AW154" s="81" t="s">
        <v>564</v>
      </c>
      <c r="AX154" s="82"/>
      <c r="AY154" s="81">
        <v>4943.2080000000014</v>
      </c>
      <c r="AZ154" s="81">
        <v>9171.5</v>
      </c>
      <c r="BA154" s="81">
        <v>0</v>
      </c>
      <c r="BB154" s="81">
        <v>0</v>
      </c>
      <c r="BC154" s="81">
        <v>0</v>
      </c>
      <c r="BD154" s="81">
        <v>0</v>
      </c>
      <c r="BE154" s="81" t="s">
        <v>564</v>
      </c>
      <c r="BF154" s="82"/>
      <c r="BG154" s="81">
        <v>0</v>
      </c>
      <c r="BH154" s="81">
        <v>0</v>
      </c>
      <c r="BI154" s="81">
        <v>0</v>
      </c>
      <c r="BJ154" s="81">
        <v>0</v>
      </c>
      <c r="BK154" s="81">
        <v>0</v>
      </c>
      <c r="BL154" s="81">
        <v>0</v>
      </c>
      <c r="BM154" s="82"/>
      <c r="BN154" s="81">
        <v>0</v>
      </c>
      <c r="BO154" s="81">
        <v>0</v>
      </c>
      <c r="BP154" s="81">
        <v>0</v>
      </c>
      <c r="BQ154" s="81">
        <v>0</v>
      </c>
      <c r="BR154" s="81">
        <v>0</v>
      </c>
      <c r="BS154" s="81">
        <v>0</v>
      </c>
      <c r="BT154"/>
      <c r="BU154" s="80">
        <v>0</v>
      </c>
      <c r="BV154" s="80">
        <v>0</v>
      </c>
      <c r="BW154" s="80">
        <v>0</v>
      </c>
      <c r="BX154" s="80">
        <v>0</v>
      </c>
      <c r="BY154" s="80">
        <v>0</v>
      </c>
      <c r="BZ154" s="80">
        <v>0</v>
      </c>
      <c r="CA154" s="80">
        <v>0</v>
      </c>
      <c r="CB154" s="80">
        <v>0</v>
      </c>
      <c r="CC154" s="80">
        <v>0</v>
      </c>
    </row>
    <row r="155" spans="1:81">
      <c r="A155" s="80" t="s">
        <v>1857</v>
      </c>
      <c r="B155" s="80">
        <v>439</v>
      </c>
      <c r="C155" s="80">
        <v>14</v>
      </c>
      <c r="D155" s="80">
        <v>26</v>
      </c>
      <c r="E155" s="80">
        <v>2017</v>
      </c>
      <c r="F155" s="80" t="s">
        <v>71</v>
      </c>
      <c r="G155" s="80" t="s">
        <v>1843</v>
      </c>
      <c r="H155" s="80" t="s">
        <v>1844</v>
      </c>
      <c r="I155" s="177"/>
      <c r="J155" s="81">
        <v>27.11068882987837</v>
      </c>
      <c r="K155" s="81">
        <v>1.3167081145104815</v>
      </c>
      <c r="L155" s="81">
        <v>3.7554603904287411</v>
      </c>
      <c r="M155" s="81">
        <v>22.631564670682312</v>
      </c>
      <c r="N155" s="81">
        <v>32.925262666740224</v>
      </c>
      <c r="O155" s="81">
        <v>31.514130421669726</v>
      </c>
      <c r="P155" s="81">
        <v>17.902015112027545</v>
      </c>
      <c r="Q155" s="81">
        <v>2.183776965905023</v>
      </c>
      <c r="R155" s="81">
        <v>0</v>
      </c>
      <c r="S155" s="81">
        <v>0</v>
      </c>
      <c r="T155" s="82"/>
      <c r="U155" s="81">
        <v>1366143</v>
      </c>
      <c r="V155" s="81">
        <v>574</v>
      </c>
      <c r="W155" s="81">
        <v>92</v>
      </c>
      <c r="X155" s="81">
        <v>6077</v>
      </c>
      <c r="Y155" s="81">
        <v>13702</v>
      </c>
      <c r="Z155" s="81">
        <v>18842</v>
      </c>
      <c r="AA155" s="81">
        <v>3708</v>
      </c>
      <c r="AB155" s="81">
        <v>31973</v>
      </c>
      <c r="AC155" s="81">
        <v>0</v>
      </c>
      <c r="AD155" s="81">
        <v>0</v>
      </c>
      <c r="AE155" s="82"/>
      <c r="AF155" s="81">
        <v>14543923.972740211</v>
      </c>
      <c r="AG155" s="81">
        <v>1077845.5309716931</v>
      </c>
      <c r="AH155" s="81">
        <v>749708.29592299915</v>
      </c>
      <c r="AI155" s="81">
        <v>37110455.932260282</v>
      </c>
      <c r="AJ155" s="81">
        <v>57426173.099554017</v>
      </c>
      <c r="AK155" s="81">
        <v>0</v>
      </c>
      <c r="AL155" s="81">
        <v>0</v>
      </c>
      <c r="AM155" s="81">
        <v>4392031.3237949954</v>
      </c>
      <c r="AN155" s="81">
        <v>0</v>
      </c>
      <c r="AO155" s="81">
        <v>0</v>
      </c>
      <c r="AP155" s="82"/>
      <c r="AQ155" s="81">
        <v>1214</v>
      </c>
      <c r="AR155" s="81">
        <v>154</v>
      </c>
      <c r="AS155" s="81">
        <v>0</v>
      </c>
      <c r="AT155" s="81">
        <v>0</v>
      </c>
      <c r="AU155" s="81">
        <v>0</v>
      </c>
      <c r="AV155" s="81">
        <v>0</v>
      </c>
      <c r="AW155" s="81" t="s">
        <v>564</v>
      </c>
      <c r="AX155" s="82"/>
      <c r="AY155" s="81">
        <v>5251.9079999999994</v>
      </c>
      <c r="AZ155" s="81">
        <v>9560.7999999999993</v>
      </c>
      <c r="BA155" s="81">
        <v>0</v>
      </c>
      <c r="BB155" s="81">
        <v>0</v>
      </c>
      <c r="BC155" s="81">
        <v>0</v>
      </c>
      <c r="BD155" s="81">
        <v>0</v>
      </c>
      <c r="BE155" s="81" t="s">
        <v>564</v>
      </c>
      <c r="BF155" s="82"/>
      <c r="BG155" s="81">
        <v>0</v>
      </c>
      <c r="BH155" s="81">
        <v>0</v>
      </c>
      <c r="BI155" s="81">
        <v>0</v>
      </c>
      <c r="BJ155" s="81">
        <v>0</v>
      </c>
      <c r="BK155" s="81">
        <v>0</v>
      </c>
      <c r="BL155" s="81">
        <v>0</v>
      </c>
      <c r="BM155" s="82"/>
      <c r="BN155" s="81">
        <v>0</v>
      </c>
      <c r="BO155" s="81">
        <v>0</v>
      </c>
      <c r="BP155" s="81">
        <v>0</v>
      </c>
      <c r="BQ155" s="81">
        <v>0</v>
      </c>
      <c r="BR155" s="81">
        <v>0</v>
      </c>
      <c r="BS155" s="81">
        <v>0</v>
      </c>
      <c r="BT155"/>
      <c r="BU155" s="80">
        <v>0</v>
      </c>
      <c r="BV155" s="80">
        <v>0</v>
      </c>
      <c r="BW155" s="80">
        <v>0</v>
      </c>
      <c r="BX155" s="80">
        <v>0</v>
      </c>
      <c r="BY155" s="80">
        <v>0</v>
      </c>
      <c r="BZ155" s="80">
        <v>0</v>
      </c>
      <c r="CA155" s="80">
        <v>0</v>
      </c>
      <c r="CB155" s="80">
        <v>0</v>
      </c>
      <c r="CC155" s="80">
        <v>0</v>
      </c>
    </row>
    <row r="156" spans="1:81">
      <c r="A156" s="80" t="s">
        <v>1858</v>
      </c>
      <c r="B156" s="80">
        <v>440</v>
      </c>
      <c r="C156" s="80">
        <v>15</v>
      </c>
      <c r="D156" s="80">
        <v>26</v>
      </c>
      <c r="E156" s="80">
        <v>2018</v>
      </c>
      <c r="F156" s="80" t="s">
        <v>93</v>
      </c>
      <c r="G156" s="80" t="s">
        <v>1843</v>
      </c>
      <c r="H156" s="80" t="s">
        <v>1844</v>
      </c>
      <c r="I156" s="177"/>
      <c r="J156" s="81">
        <v>27.698051642391292</v>
      </c>
      <c r="K156" s="81">
        <v>1.1111692745095876</v>
      </c>
      <c r="L156" s="81">
        <v>3.3916039636246094</v>
      </c>
      <c r="M156" s="81">
        <v>20.648802493775097</v>
      </c>
      <c r="N156" s="81">
        <v>22.881318669182118</v>
      </c>
      <c r="O156" s="81">
        <v>31.002463739579209</v>
      </c>
      <c r="P156" s="81">
        <v>17.800292367130094</v>
      </c>
      <c r="Q156" s="81">
        <v>2.0162307082356579</v>
      </c>
      <c r="R156" s="81">
        <v>0</v>
      </c>
      <c r="S156" s="81">
        <v>0</v>
      </c>
      <c r="T156" s="82"/>
      <c r="U156" s="81">
        <v>1540280</v>
      </c>
      <c r="V156" s="81">
        <v>574</v>
      </c>
      <c r="W156" s="81">
        <v>92</v>
      </c>
      <c r="X156" s="81">
        <v>6077</v>
      </c>
      <c r="Y156" s="81">
        <v>13775</v>
      </c>
      <c r="Z156" s="81">
        <v>18891</v>
      </c>
      <c r="AA156" s="81">
        <v>3724</v>
      </c>
      <c r="AB156" s="81">
        <v>31812</v>
      </c>
      <c r="AC156" s="81">
        <v>0</v>
      </c>
      <c r="AD156" s="81">
        <v>0</v>
      </c>
      <c r="AE156" s="82"/>
      <c r="AF156" s="81">
        <v>15047514.298900571</v>
      </c>
      <c r="AG156" s="81">
        <v>975040.85790916579</v>
      </c>
      <c r="AH156" s="81">
        <v>712028.2695543156</v>
      </c>
      <c r="AI156" s="81">
        <v>35643487.150624633</v>
      </c>
      <c r="AJ156" s="81">
        <v>48738814.492440589</v>
      </c>
      <c r="AK156" s="81">
        <v>0</v>
      </c>
      <c r="AL156" s="81">
        <v>0</v>
      </c>
      <c r="AM156" s="81">
        <v>4378957.133958973</v>
      </c>
      <c r="AN156" s="81">
        <v>0</v>
      </c>
      <c r="AO156" s="81">
        <v>0</v>
      </c>
      <c r="AP156" s="82"/>
      <c r="AQ156" s="81">
        <v>1287</v>
      </c>
      <c r="AR156" s="81">
        <v>159</v>
      </c>
      <c r="AS156" s="81">
        <v>0</v>
      </c>
      <c r="AT156" s="81">
        <v>0</v>
      </c>
      <c r="AU156" s="81">
        <v>0</v>
      </c>
      <c r="AV156" s="81">
        <v>0</v>
      </c>
      <c r="AW156" s="81" t="s">
        <v>564</v>
      </c>
      <c r="AX156" s="82"/>
      <c r="AY156" s="81">
        <v>5645.4579999999987</v>
      </c>
      <c r="AZ156" s="81">
        <v>9703</v>
      </c>
      <c r="BA156" s="81">
        <v>0</v>
      </c>
      <c r="BB156" s="81">
        <v>0</v>
      </c>
      <c r="BC156" s="81">
        <v>0</v>
      </c>
      <c r="BD156" s="81">
        <v>0</v>
      </c>
      <c r="BE156" s="81" t="s">
        <v>564</v>
      </c>
      <c r="BF156" s="82"/>
      <c r="BG156" s="81">
        <v>0</v>
      </c>
      <c r="BH156" s="81">
        <v>0</v>
      </c>
      <c r="BI156" s="81">
        <v>0</v>
      </c>
      <c r="BJ156" s="81">
        <v>0</v>
      </c>
      <c r="BK156" s="81">
        <v>0</v>
      </c>
      <c r="BL156" s="81">
        <v>0</v>
      </c>
      <c r="BM156" s="82"/>
      <c r="BN156" s="81">
        <v>0</v>
      </c>
      <c r="BO156" s="81">
        <v>0</v>
      </c>
      <c r="BP156" s="81">
        <v>0</v>
      </c>
      <c r="BQ156" s="81">
        <v>0</v>
      </c>
      <c r="BR156" s="81">
        <v>0</v>
      </c>
      <c r="BS156" s="81">
        <v>0</v>
      </c>
      <c r="BT156"/>
      <c r="BU156" s="80">
        <v>0</v>
      </c>
      <c r="BV156" s="80">
        <v>0</v>
      </c>
      <c r="BW156" s="80">
        <v>0</v>
      </c>
      <c r="BX156" s="80">
        <v>0</v>
      </c>
      <c r="BY156" s="80">
        <v>0</v>
      </c>
      <c r="BZ156" s="80">
        <v>0</v>
      </c>
      <c r="CA156" s="80">
        <v>0</v>
      </c>
      <c r="CB156" s="80">
        <v>0</v>
      </c>
      <c r="CC156" s="80">
        <v>0</v>
      </c>
    </row>
    <row r="157" spans="1:81">
      <c r="A157" s="80" t="s">
        <v>1859</v>
      </c>
      <c r="B157" s="80">
        <v>441</v>
      </c>
      <c r="C157" s="80">
        <v>16</v>
      </c>
      <c r="D157" s="80">
        <v>26</v>
      </c>
      <c r="E157" s="80">
        <v>2019</v>
      </c>
      <c r="F157" s="80" t="s">
        <v>73</v>
      </c>
      <c r="G157" s="80" t="s">
        <v>1843</v>
      </c>
      <c r="H157" s="80" t="s">
        <v>1844</v>
      </c>
      <c r="I157" s="177"/>
      <c r="J157" s="81">
        <v>28.110138053371401</v>
      </c>
      <c r="K157" s="81">
        <v>1.0558113411312817</v>
      </c>
      <c r="L157" s="81">
        <v>3.4489985109768666</v>
      </c>
      <c r="M157" s="81">
        <v>21.684423188985299</v>
      </c>
      <c r="N157" s="81">
        <v>22.649491129425957</v>
      </c>
      <c r="O157" s="81">
        <v>30.319364938009425</v>
      </c>
      <c r="P157" s="81">
        <v>17.587775432551812</v>
      </c>
      <c r="Q157" s="81">
        <v>1.9565388932286201</v>
      </c>
      <c r="R157" s="81">
        <v>0</v>
      </c>
      <c r="S157" s="81">
        <v>0</v>
      </c>
      <c r="T157" s="82"/>
      <c r="U157" s="81">
        <v>1559923</v>
      </c>
      <c r="V157" s="81">
        <v>574</v>
      </c>
      <c r="W157" s="81">
        <v>92</v>
      </c>
      <c r="X157" s="81">
        <v>6077</v>
      </c>
      <c r="Y157" s="81">
        <v>13893</v>
      </c>
      <c r="Z157" s="81">
        <v>18982</v>
      </c>
      <c r="AA157" s="81">
        <v>3652</v>
      </c>
      <c r="AB157" s="81">
        <v>31706</v>
      </c>
      <c r="AC157" s="81">
        <v>0</v>
      </c>
      <c r="AD157" s="81">
        <v>0</v>
      </c>
      <c r="AE157" s="82"/>
      <c r="AF157" s="81">
        <v>15598560.305209121</v>
      </c>
      <c r="AG157" s="81">
        <v>944931.79384338576</v>
      </c>
      <c r="AH157" s="81">
        <v>756667.04557942087</v>
      </c>
      <c r="AI157" s="81">
        <v>36442548.542921193</v>
      </c>
      <c r="AJ157" s="81">
        <v>45039535.13236811</v>
      </c>
      <c r="AK157" s="81">
        <v>0</v>
      </c>
      <c r="AL157" s="81">
        <v>0</v>
      </c>
      <c r="AM157" s="81">
        <v>4318118.5173597895</v>
      </c>
      <c r="AN157" s="81">
        <v>0</v>
      </c>
      <c r="AO157" s="81">
        <v>0</v>
      </c>
      <c r="AP157" s="82"/>
      <c r="AQ157" s="81">
        <v>1372</v>
      </c>
      <c r="AR157" s="81">
        <v>164</v>
      </c>
      <c r="AS157" s="81">
        <v>0</v>
      </c>
      <c r="AT157" s="81">
        <v>0</v>
      </c>
      <c r="AU157" s="81">
        <v>0</v>
      </c>
      <c r="AV157" s="81">
        <v>0</v>
      </c>
      <c r="AW157" s="81" t="s">
        <v>564</v>
      </c>
      <c r="AX157" s="82"/>
      <c r="AY157" s="81">
        <v>6141.1780000000044</v>
      </c>
      <c r="AZ157" s="81">
        <v>10193.9</v>
      </c>
      <c r="BA157" s="81">
        <v>0</v>
      </c>
      <c r="BB157" s="81">
        <v>0</v>
      </c>
      <c r="BC157" s="81">
        <v>0</v>
      </c>
      <c r="BD157" s="81">
        <v>0</v>
      </c>
      <c r="BE157" s="81" t="s">
        <v>564</v>
      </c>
      <c r="BF157" s="82"/>
      <c r="BG157" s="81">
        <v>0</v>
      </c>
      <c r="BH157" s="81">
        <v>0</v>
      </c>
      <c r="BI157" s="81">
        <v>0</v>
      </c>
      <c r="BJ157" s="81">
        <v>0</v>
      </c>
      <c r="BK157" s="81">
        <v>0</v>
      </c>
      <c r="BL157" s="81">
        <v>0</v>
      </c>
      <c r="BM157" s="82"/>
      <c r="BN157" s="81">
        <v>0</v>
      </c>
      <c r="BO157" s="81">
        <v>0</v>
      </c>
      <c r="BP157" s="81">
        <v>0</v>
      </c>
      <c r="BQ157" s="81">
        <v>0</v>
      </c>
      <c r="BR157" s="81">
        <v>0</v>
      </c>
      <c r="BS157" s="81">
        <v>0</v>
      </c>
      <c r="BT157"/>
      <c r="BU157" s="80">
        <v>0</v>
      </c>
      <c r="BV157" s="80">
        <v>0</v>
      </c>
      <c r="BW157" s="80">
        <v>0</v>
      </c>
      <c r="BX157" s="80">
        <v>0</v>
      </c>
      <c r="BY157" s="80">
        <v>0</v>
      </c>
      <c r="BZ157" s="80">
        <v>0</v>
      </c>
      <c r="CA157" s="80">
        <v>0</v>
      </c>
      <c r="CB157" s="80">
        <v>0</v>
      </c>
      <c r="CC157" s="80">
        <v>0</v>
      </c>
    </row>
    <row r="158" spans="1:81">
      <c r="A158" s="80" t="s">
        <v>1860</v>
      </c>
      <c r="B158" s="80">
        <v>442</v>
      </c>
      <c r="C158" s="80">
        <v>17</v>
      </c>
      <c r="D158" s="80">
        <v>26</v>
      </c>
      <c r="E158" s="80">
        <v>2020</v>
      </c>
      <c r="F158" s="80" t="s">
        <v>218</v>
      </c>
      <c r="G158" s="174" t="s">
        <v>1843</v>
      </c>
      <c r="H158" s="80" t="s">
        <v>1844</v>
      </c>
      <c r="I158" s="177"/>
      <c r="J158" s="81">
        <v>27.862499526136681</v>
      </c>
      <c r="K158" s="81">
        <v>1.15017258232605</v>
      </c>
      <c r="L158" s="81">
        <v>5.8969450942962363</v>
      </c>
      <c r="M158" s="81">
        <v>21.649855987968451</v>
      </c>
      <c r="N158" s="81">
        <v>26.484103040981292</v>
      </c>
      <c r="O158" s="81">
        <v>26.750178627896776</v>
      </c>
      <c r="P158" s="81">
        <v>16.369540198662182</v>
      </c>
      <c r="Q158" s="81">
        <v>1.8661843638020681</v>
      </c>
      <c r="R158" s="81">
        <v>0</v>
      </c>
      <c r="S158" s="81">
        <v>0</v>
      </c>
      <c r="T158" s="82"/>
      <c r="U158" s="81">
        <v>1572881</v>
      </c>
      <c r="V158" s="81">
        <v>618</v>
      </c>
      <c r="W158" s="81">
        <v>208</v>
      </c>
      <c r="X158" s="81">
        <v>6389</v>
      </c>
      <c r="Y158" s="81">
        <v>14005</v>
      </c>
      <c r="Z158" s="81">
        <v>19115</v>
      </c>
      <c r="AA158" s="81">
        <v>3693</v>
      </c>
      <c r="AB158" s="81">
        <v>31650</v>
      </c>
      <c r="AC158" s="81">
        <v>0</v>
      </c>
      <c r="AD158" s="81">
        <v>0</v>
      </c>
      <c r="AE158" s="82"/>
      <c r="AF158" s="81">
        <v>15993271.54486376</v>
      </c>
      <c r="AG158" s="81">
        <v>928761.71059032064</v>
      </c>
      <c r="AH158" s="81">
        <v>1341864.3545057846</v>
      </c>
      <c r="AI158" s="81">
        <v>36054087.238031916</v>
      </c>
      <c r="AJ158" s="81">
        <v>51232959.019504048</v>
      </c>
      <c r="AK158" s="81"/>
      <c r="AL158" s="81"/>
      <c r="AM158" s="81">
        <v>4130676.6388341477</v>
      </c>
      <c r="AN158" s="81"/>
      <c r="AO158" s="81"/>
      <c r="AP158" s="82"/>
      <c r="AQ158" s="81">
        <v>1444</v>
      </c>
      <c r="AR158" s="81">
        <v>166</v>
      </c>
      <c r="AS158" s="81">
        <v>0</v>
      </c>
      <c r="AT158" s="81">
        <v>0</v>
      </c>
      <c r="AU158" s="81">
        <v>0</v>
      </c>
      <c r="AV158" s="81">
        <v>0</v>
      </c>
      <c r="AW158" s="81">
        <v>0</v>
      </c>
      <c r="AX158" s="82"/>
      <c r="AY158" s="81">
        <v>6559.8780000000052</v>
      </c>
      <c r="AZ158" s="81">
        <v>10270.9</v>
      </c>
      <c r="BA158" s="81">
        <v>0</v>
      </c>
      <c r="BB158" s="81">
        <v>0</v>
      </c>
      <c r="BC158" s="81">
        <v>0</v>
      </c>
      <c r="BD158" s="81">
        <v>0</v>
      </c>
      <c r="BE158" s="81">
        <v>0</v>
      </c>
      <c r="BF158" s="82"/>
      <c r="BG158" s="81">
        <v>0</v>
      </c>
      <c r="BH158" s="81">
        <v>0</v>
      </c>
      <c r="BI158" s="81">
        <v>0</v>
      </c>
      <c r="BJ158" s="81">
        <v>0</v>
      </c>
      <c r="BK158" s="81">
        <v>0</v>
      </c>
      <c r="BL158" s="81">
        <v>0</v>
      </c>
      <c r="BM158" s="82"/>
      <c r="BN158" s="81">
        <v>0</v>
      </c>
      <c r="BO158" s="81">
        <v>0</v>
      </c>
      <c r="BP158" s="81">
        <v>0</v>
      </c>
      <c r="BQ158" s="81">
        <v>0</v>
      </c>
      <c r="BR158" s="81">
        <v>0</v>
      </c>
      <c r="BS158" s="81">
        <v>0</v>
      </c>
      <c r="BT158"/>
      <c r="BU158" s="80">
        <v>0</v>
      </c>
      <c r="BV158" s="80">
        <v>0</v>
      </c>
      <c r="BW158" s="80">
        <v>0</v>
      </c>
      <c r="BX158" s="80">
        <v>0</v>
      </c>
      <c r="BY158" s="80">
        <v>0</v>
      </c>
      <c r="BZ158" s="80">
        <v>0</v>
      </c>
      <c r="CA158" s="80">
        <v>0</v>
      </c>
      <c r="CB158" s="80">
        <v>0</v>
      </c>
      <c r="CC158" s="80">
        <v>0</v>
      </c>
    </row>
    <row r="159" spans="1:81">
      <c r="A159" s="80" t="s">
        <v>1861</v>
      </c>
      <c r="B159" s="80">
        <v>442</v>
      </c>
      <c r="C159" s="80">
        <v>18</v>
      </c>
      <c r="D159" s="80">
        <v>26</v>
      </c>
      <c r="E159" s="80">
        <v>2021</v>
      </c>
      <c r="F159" s="80" t="s">
        <v>75</v>
      </c>
      <c r="G159" s="174" t="s">
        <v>1843</v>
      </c>
      <c r="H159" s="80" t="s">
        <v>1844</v>
      </c>
      <c r="I159" s="177"/>
      <c r="J159" s="81">
        <v>20.427297617310799</v>
      </c>
      <c r="K159" s="81">
        <v>1.2431621417471383</v>
      </c>
      <c r="L159" s="81">
        <v>5.3583240835166848</v>
      </c>
      <c r="M159" s="81">
        <v>19.81756167203125</v>
      </c>
      <c r="N159" s="81">
        <v>24.13027354928489</v>
      </c>
      <c r="O159" s="81">
        <v>25.996652905503325</v>
      </c>
      <c r="P159" s="81">
        <v>17.06302583682443</v>
      </c>
      <c r="Q159" s="81">
        <v>1.886014246044867</v>
      </c>
      <c r="R159" s="81">
        <v>0</v>
      </c>
      <c r="S159" s="81">
        <v>0</v>
      </c>
      <c r="T159" s="82"/>
      <c r="U159" s="81">
        <v>1257187</v>
      </c>
      <c r="V159" s="81">
        <v>618</v>
      </c>
      <c r="W159" s="81">
        <v>208</v>
      </c>
      <c r="X159" s="81">
        <v>6389</v>
      </c>
      <c r="Y159" s="81">
        <v>14119</v>
      </c>
      <c r="Z159" s="81">
        <v>19128</v>
      </c>
      <c r="AA159" s="81">
        <v>3754</v>
      </c>
      <c r="AB159" s="81">
        <v>31607</v>
      </c>
      <c r="AC159" s="81">
        <v>0</v>
      </c>
      <c r="AD159" s="81">
        <v>0</v>
      </c>
      <c r="AE159" s="82"/>
      <c r="AF159" s="81">
        <v>12192853.024703952</v>
      </c>
      <c r="AG159" s="81">
        <v>1035600.1397361199</v>
      </c>
      <c r="AH159" s="81">
        <v>1200974.4967368001</v>
      </c>
      <c r="AI159" s="81">
        <v>38115619.818575561</v>
      </c>
      <c r="AJ159" s="81">
        <v>53850167.723684102</v>
      </c>
      <c r="AK159" s="81">
        <v>0</v>
      </c>
      <c r="AL159" s="81">
        <v>0</v>
      </c>
      <c r="AM159" s="81">
        <v>4148857.7019412266</v>
      </c>
      <c r="AN159" s="81">
        <v>0</v>
      </c>
      <c r="AO159" s="81">
        <v>0</v>
      </c>
      <c r="AP159" s="82"/>
      <c r="AQ159" s="81">
        <v>1528</v>
      </c>
      <c r="AR159" s="81">
        <v>166</v>
      </c>
      <c r="AS159" s="81">
        <v>0</v>
      </c>
      <c r="AT159" s="81">
        <v>0</v>
      </c>
      <c r="AU159" s="81">
        <v>0</v>
      </c>
      <c r="AV159" s="81">
        <v>0</v>
      </c>
      <c r="AW159" s="81"/>
      <c r="AX159" s="82"/>
      <c r="AY159" s="81">
        <v>7045.7080000000042</v>
      </c>
      <c r="AZ159" s="81">
        <v>10270.9</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1862</v>
      </c>
      <c r="B160" s="80">
        <v>442</v>
      </c>
      <c r="C160" s="80">
        <v>19</v>
      </c>
      <c r="D160" s="80">
        <v>26</v>
      </c>
      <c r="E160" s="80">
        <v>2022</v>
      </c>
      <c r="F160" s="80" t="s">
        <v>568</v>
      </c>
      <c r="G160" s="80" t="s">
        <v>1843</v>
      </c>
      <c r="H160" s="80" t="s">
        <v>1844</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1644</v>
      </c>
      <c r="AR160" s="81">
        <v>167</v>
      </c>
      <c r="AS160" s="81">
        <v>0</v>
      </c>
      <c r="AT160" s="81">
        <v>0</v>
      </c>
      <c r="AU160" s="81">
        <v>0</v>
      </c>
      <c r="AV160" s="81">
        <v>0</v>
      </c>
      <c r="AW160" s="81"/>
      <c r="AX160" s="82"/>
      <c r="AY160" s="81">
        <v>7746.9879999999885</v>
      </c>
      <c r="AZ160" s="81">
        <v>10320.400000000003</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1863</v>
      </c>
      <c r="B161" s="80">
        <v>409</v>
      </c>
      <c r="C161" s="80">
        <v>1</v>
      </c>
      <c r="D161" s="80">
        <v>25</v>
      </c>
      <c r="E161" s="80">
        <v>1990</v>
      </c>
      <c r="F161" s="80" t="s">
        <v>562</v>
      </c>
      <c r="G161" s="80" t="s">
        <v>1864</v>
      </c>
      <c r="H161" s="80" t="s">
        <v>1865</v>
      </c>
      <c r="I161" s="177"/>
      <c r="J161" s="81">
        <v>19.145190245460658</v>
      </c>
      <c r="K161" s="81">
        <v>1.449552540975384</v>
      </c>
      <c r="L161" s="81">
        <v>0</v>
      </c>
      <c r="M161" s="81">
        <v>18.166524025673645</v>
      </c>
      <c r="N161" s="81">
        <v>23.524841197955279</v>
      </c>
      <c r="O161" s="81">
        <v>22.306684053959234</v>
      </c>
      <c r="P161" s="81">
        <v>25.093581657574187</v>
      </c>
      <c r="Q161" s="81">
        <v>1.9420934054309953</v>
      </c>
      <c r="R161" s="81">
        <v>0</v>
      </c>
      <c r="S161" s="81">
        <v>2.4349513730178751</v>
      </c>
      <c r="T161" s="82"/>
      <c r="U161" s="81">
        <v>5377020</v>
      </c>
      <c r="V161" s="81">
        <v>612</v>
      </c>
      <c r="W161" s="81">
        <v>0</v>
      </c>
      <c r="X161" s="81">
        <v>6939</v>
      </c>
      <c r="Y161" s="81">
        <v>8595</v>
      </c>
      <c r="Z161" s="81">
        <v>9175</v>
      </c>
      <c r="AA161" s="81">
        <v>6093</v>
      </c>
      <c r="AB161" s="81">
        <v>31533</v>
      </c>
      <c r="AC161" s="81">
        <v>0</v>
      </c>
      <c r="AD161" s="81">
        <v>2.4349513730178751</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1866</v>
      </c>
      <c r="B162" s="80">
        <v>410</v>
      </c>
      <c r="C162" s="80">
        <v>2</v>
      </c>
      <c r="D162" s="80">
        <v>25</v>
      </c>
      <c r="E162" s="80">
        <v>2005</v>
      </c>
      <c r="F162" s="80" t="s">
        <v>565</v>
      </c>
      <c r="G162" s="80" t="s">
        <v>1864</v>
      </c>
      <c r="H162" s="80" t="s">
        <v>1865</v>
      </c>
      <c r="I162" s="177"/>
      <c r="J162" s="81">
        <v>31.047575511318929</v>
      </c>
      <c r="K162" s="81">
        <v>1.6166196448394596</v>
      </c>
      <c r="L162" s="81">
        <v>0.62037852585525832</v>
      </c>
      <c r="M162" s="81">
        <v>32.522930603074869</v>
      </c>
      <c r="N162" s="81">
        <v>33.570637297720914</v>
      </c>
      <c r="O162" s="81">
        <v>36.784135828340581</v>
      </c>
      <c r="P162" s="81">
        <v>29.643971379861732</v>
      </c>
      <c r="Q162" s="81">
        <v>1.9641016988656861</v>
      </c>
      <c r="R162" s="81">
        <v>0</v>
      </c>
      <c r="S162" s="81">
        <v>5.4473739140000008</v>
      </c>
      <c r="T162" s="82"/>
      <c r="U162" s="81">
        <v>5609983</v>
      </c>
      <c r="V162" s="81">
        <v>803</v>
      </c>
      <c r="W162" s="81">
        <v>8</v>
      </c>
      <c r="X162" s="81">
        <v>6749</v>
      </c>
      <c r="Y162" s="81">
        <v>11271</v>
      </c>
      <c r="Z162" s="81">
        <v>17508</v>
      </c>
      <c r="AA162" s="81">
        <v>5895</v>
      </c>
      <c r="AB162" s="81">
        <v>33338</v>
      </c>
      <c r="AC162" s="81">
        <v>0</v>
      </c>
      <c r="AD162" s="81">
        <v>5.4473739140000008</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1867</v>
      </c>
      <c r="B163" s="80">
        <v>411</v>
      </c>
      <c r="C163" s="80">
        <v>3</v>
      </c>
      <c r="D163" s="80">
        <v>25</v>
      </c>
      <c r="E163" s="80">
        <v>2006</v>
      </c>
      <c r="F163" s="80" t="s">
        <v>566</v>
      </c>
      <c r="G163" s="80" t="s">
        <v>1864</v>
      </c>
      <c r="H163" s="80" t="s">
        <v>1865</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1868</v>
      </c>
      <c r="B164" s="80">
        <v>412</v>
      </c>
      <c r="C164" s="80">
        <v>4</v>
      </c>
      <c r="D164" s="80">
        <v>25</v>
      </c>
      <c r="E164" s="80">
        <v>2007</v>
      </c>
      <c r="F164" s="80" t="s">
        <v>567</v>
      </c>
      <c r="G164" s="80" t="s">
        <v>1864</v>
      </c>
      <c r="H164" s="80" t="s">
        <v>1865</v>
      </c>
      <c r="I164" s="177"/>
      <c r="J164" s="81">
        <v>19.990322139177032</v>
      </c>
      <c r="K164" s="81">
        <v>1.3601904013220787</v>
      </c>
      <c r="L164" s="81">
        <v>0.47350079480279067</v>
      </c>
      <c r="M164" s="81">
        <v>35.064269911759929</v>
      </c>
      <c r="N164" s="81">
        <v>32.863407724701588</v>
      </c>
      <c r="O164" s="81">
        <v>34.499395386706482</v>
      </c>
      <c r="P164" s="81">
        <v>28.259378805085998</v>
      </c>
      <c r="Q164" s="81">
        <v>2.0493274715255678</v>
      </c>
      <c r="R164" s="81">
        <v>0</v>
      </c>
      <c r="S164" s="81">
        <v>4.98795022917</v>
      </c>
      <c r="T164" s="82"/>
      <c r="U164" s="81">
        <v>5192250</v>
      </c>
      <c r="V164" s="81">
        <v>689</v>
      </c>
      <c r="W164" s="81">
        <v>6</v>
      </c>
      <c r="X164" s="81">
        <v>8715</v>
      </c>
      <c r="Y164" s="81">
        <v>11450</v>
      </c>
      <c r="Z164" s="81">
        <v>17070</v>
      </c>
      <c r="AA164" s="81">
        <v>5534</v>
      </c>
      <c r="AB164" s="81">
        <v>32945</v>
      </c>
      <c r="AC164" s="81">
        <v>0</v>
      </c>
      <c r="AD164" s="81">
        <v>4.98795022917</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1869</v>
      </c>
      <c r="B165" s="80">
        <v>413</v>
      </c>
      <c r="C165" s="80">
        <v>5</v>
      </c>
      <c r="D165" s="80">
        <v>25</v>
      </c>
      <c r="E165" s="80">
        <v>2008</v>
      </c>
      <c r="F165" s="80" t="s">
        <v>84</v>
      </c>
      <c r="G165" s="80" t="s">
        <v>1864</v>
      </c>
      <c r="H165" s="80" t="s">
        <v>1865</v>
      </c>
      <c r="I165" s="177"/>
      <c r="J165" s="81">
        <v>17.851819409723632</v>
      </c>
      <c r="K165" s="81">
        <v>1.0040831178977345</v>
      </c>
      <c r="L165" s="81">
        <v>0.4191480573001361</v>
      </c>
      <c r="M165" s="81">
        <v>38.366864601236074</v>
      </c>
      <c r="N165" s="81">
        <v>34.525605542179456</v>
      </c>
      <c r="O165" s="81">
        <v>33.431116600464236</v>
      </c>
      <c r="P165" s="81">
        <v>26.911197156548575</v>
      </c>
      <c r="Q165" s="81">
        <v>2.0091591194796017</v>
      </c>
      <c r="R165" s="81">
        <v>0</v>
      </c>
      <c r="S165" s="81">
        <v>4.5332794200000004</v>
      </c>
      <c r="T165" s="82"/>
      <c r="U165" s="81">
        <v>4992143</v>
      </c>
      <c r="V165" s="81">
        <v>689</v>
      </c>
      <c r="W165" s="81">
        <v>6</v>
      </c>
      <c r="X165" s="81">
        <v>8715</v>
      </c>
      <c r="Y165" s="81">
        <v>11525</v>
      </c>
      <c r="Z165" s="81">
        <v>17122</v>
      </c>
      <c r="AA165" s="81">
        <v>5276</v>
      </c>
      <c r="AB165" s="81">
        <v>32830</v>
      </c>
      <c r="AC165" s="81">
        <v>0</v>
      </c>
      <c r="AD165" s="81">
        <v>4.5332794200000004</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1870</v>
      </c>
      <c r="B166" s="80">
        <v>414</v>
      </c>
      <c r="C166" s="80">
        <v>6</v>
      </c>
      <c r="D166" s="80">
        <v>25</v>
      </c>
      <c r="E166" s="80">
        <v>2009</v>
      </c>
      <c r="F166" s="80" t="s">
        <v>85</v>
      </c>
      <c r="G166" s="80" t="s">
        <v>1864</v>
      </c>
      <c r="H166" s="80" t="s">
        <v>1865</v>
      </c>
      <c r="I166" s="177"/>
      <c r="J166" s="81">
        <v>14.887193541307996</v>
      </c>
      <c r="K166" s="81">
        <v>0.8858534982710452</v>
      </c>
      <c r="L166" s="81">
        <v>0.4776954852884478</v>
      </c>
      <c r="M166" s="81">
        <v>30.958734871500294</v>
      </c>
      <c r="N166" s="81">
        <v>31.898721031498884</v>
      </c>
      <c r="O166" s="81">
        <v>33.620531848020363</v>
      </c>
      <c r="P166" s="81">
        <v>25.711764345611183</v>
      </c>
      <c r="Q166" s="81">
        <v>1.9135223981801417</v>
      </c>
      <c r="R166" s="81">
        <v>0</v>
      </c>
      <c r="S166" s="81">
        <v>4.1617669863000009</v>
      </c>
      <c r="T166" s="82"/>
      <c r="U166" s="81">
        <v>4093205</v>
      </c>
      <c r="V166" s="81">
        <v>634</v>
      </c>
      <c r="W166" s="81">
        <v>11</v>
      </c>
      <c r="X166" s="81">
        <v>8479</v>
      </c>
      <c r="Y166" s="81">
        <v>11693</v>
      </c>
      <c r="Z166" s="81">
        <v>16996</v>
      </c>
      <c r="AA166" s="81">
        <v>5175</v>
      </c>
      <c r="AB166" s="81">
        <v>32823</v>
      </c>
      <c r="AC166" s="81">
        <v>0</v>
      </c>
      <c r="AD166" s="81">
        <v>4.1617669863000009</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0</v>
      </c>
      <c r="BJ166" s="81">
        <v>0</v>
      </c>
      <c r="BK166" s="81">
        <v>0</v>
      </c>
      <c r="BL166" s="81">
        <v>0</v>
      </c>
      <c r="BM166" s="82"/>
      <c r="BN166" s="81">
        <v>0</v>
      </c>
      <c r="BO166" s="81">
        <v>0</v>
      </c>
      <c r="BP166" s="81">
        <v>0</v>
      </c>
      <c r="BQ166" s="81">
        <v>0</v>
      </c>
      <c r="BR166" s="81">
        <v>0</v>
      </c>
      <c r="BS166" s="81">
        <v>0</v>
      </c>
      <c r="BT166"/>
      <c r="BU166" s="80"/>
      <c r="BV166" s="80"/>
      <c r="BW166" s="80"/>
      <c r="BX166" s="80"/>
      <c r="BY166" s="80"/>
      <c r="BZ166" s="80"/>
      <c r="CA166" s="80"/>
      <c r="CB166" s="80"/>
      <c r="CC166" s="80"/>
    </row>
    <row r="167" spans="1:81">
      <c r="A167" s="80" t="s">
        <v>1871</v>
      </c>
      <c r="B167" s="80">
        <v>415</v>
      </c>
      <c r="C167" s="80">
        <v>7</v>
      </c>
      <c r="D167" s="80">
        <v>25</v>
      </c>
      <c r="E167" s="80">
        <v>2010</v>
      </c>
      <c r="F167" s="80" t="s">
        <v>86</v>
      </c>
      <c r="G167" s="80" t="s">
        <v>1864</v>
      </c>
      <c r="H167" s="80" t="s">
        <v>1865</v>
      </c>
      <c r="I167" s="177"/>
      <c r="J167" s="81">
        <v>18.713744701166661</v>
      </c>
      <c r="K167" s="81">
        <v>0.98901729993370646</v>
      </c>
      <c r="L167" s="81">
        <v>0.46127649883069821</v>
      </c>
      <c r="M167" s="81">
        <v>33.562148206848825</v>
      </c>
      <c r="N167" s="81">
        <v>31.682708424239394</v>
      </c>
      <c r="O167" s="81">
        <v>33.744623764196206</v>
      </c>
      <c r="P167" s="81">
        <v>25.95248006052099</v>
      </c>
      <c r="Q167" s="81">
        <v>1.9943769479688875</v>
      </c>
      <c r="R167" s="81">
        <v>0</v>
      </c>
      <c r="S167" s="81">
        <v>4.6564427134499997</v>
      </c>
      <c r="T167" s="82"/>
      <c r="U167" s="81">
        <v>4833329</v>
      </c>
      <c r="V167" s="81">
        <v>634</v>
      </c>
      <c r="W167" s="81">
        <v>11</v>
      </c>
      <c r="X167" s="81">
        <v>8479</v>
      </c>
      <c r="Y167" s="81">
        <v>11808</v>
      </c>
      <c r="Z167" s="81">
        <v>17138</v>
      </c>
      <c r="AA167" s="81">
        <v>5093</v>
      </c>
      <c r="AB167" s="81">
        <v>32780</v>
      </c>
      <c r="AC167" s="81">
        <v>0</v>
      </c>
      <c r="AD167" s="81">
        <v>4.6564427134499997</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0</v>
      </c>
      <c r="BJ167" s="81">
        <v>0</v>
      </c>
      <c r="BK167" s="81">
        <v>0</v>
      </c>
      <c r="BL167" s="81">
        <v>0</v>
      </c>
      <c r="BM167" s="82"/>
      <c r="BN167" s="81">
        <v>0</v>
      </c>
      <c r="BO167" s="81">
        <v>0</v>
      </c>
      <c r="BP167" s="81">
        <v>0</v>
      </c>
      <c r="BQ167" s="81">
        <v>0</v>
      </c>
      <c r="BR167" s="81">
        <v>0</v>
      </c>
      <c r="BS167" s="81">
        <v>0</v>
      </c>
      <c r="BT167"/>
      <c r="BU167" s="80">
        <v>0</v>
      </c>
      <c r="BV167" s="80">
        <v>0</v>
      </c>
      <c r="BW167" s="80">
        <v>0</v>
      </c>
      <c r="BX167" s="80">
        <v>0</v>
      </c>
      <c r="BY167" s="80">
        <v>0</v>
      </c>
      <c r="BZ167" s="80">
        <v>0</v>
      </c>
      <c r="CA167" s="80">
        <v>0</v>
      </c>
      <c r="CB167" s="80">
        <v>0</v>
      </c>
      <c r="CC167" s="80">
        <v>0</v>
      </c>
    </row>
    <row r="168" spans="1:81">
      <c r="A168" s="80" t="s">
        <v>1872</v>
      </c>
      <c r="B168" s="80">
        <v>416</v>
      </c>
      <c r="C168" s="80">
        <v>8</v>
      </c>
      <c r="D168" s="80">
        <v>25</v>
      </c>
      <c r="E168" s="80">
        <v>2011</v>
      </c>
      <c r="F168" s="80" t="s">
        <v>87</v>
      </c>
      <c r="G168" s="80" t="s">
        <v>1864</v>
      </c>
      <c r="H168" s="80" t="s">
        <v>1865</v>
      </c>
      <c r="I168" s="177"/>
      <c r="J168" s="81">
        <v>21.86896465392708</v>
      </c>
      <c r="K168" s="81">
        <v>1.4136014290917069</v>
      </c>
      <c r="L168" s="81">
        <v>0.3710729744403346</v>
      </c>
      <c r="M168" s="81">
        <v>41.069537028478898</v>
      </c>
      <c r="N168" s="81">
        <v>40.307509430060058</v>
      </c>
      <c r="O168" s="81">
        <v>33.717021294812589</v>
      </c>
      <c r="P168" s="81">
        <v>25.524143699774218</v>
      </c>
      <c r="Q168" s="81">
        <v>2.2864095278222103</v>
      </c>
      <c r="R168" s="81">
        <v>0</v>
      </c>
      <c r="S168" s="81">
        <v>3.7067074299199998</v>
      </c>
      <c r="T168" s="82"/>
      <c r="U168" s="81">
        <v>4561785</v>
      </c>
      <c r="V168" s="81">
        <v>634</v>
      </c>
      <c r="W168" s="81">
        <v>11</v>
      </c>
      <c r="X168" s="81">
        <v>8479</v>
      </c>
      <c r="Y168" s="81">
        <v>11871</v>
      </c>
      <c r="Z168" s="81">
        <v>17496</v>
      </c>
      <c r="AA168" s="81">
        <v>5158</v>
      </c>
      <c r="AB168" s="81">
        <v>32580</v>
      </c>
      <c r="AC168" s="81">
        <v>0</v>
      </c>
      <c r="AD168" s="81">
        <v>3.7067074299199998</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0</v>
      </c>
      <c r="BJ168" s="81">
        <v>0</v>
      </c>
      <c r="BK168" s="81">
        <v>0</v>
      </c>
      <c r="BL168" s="81">
        <v>0</v>
      </c>
      <c r="BM168" s="82"/>
      <c r="BN168" s="81">
        <v>0</v>
      </c>
      <c r="BO168" s="81">
        <v>0</v>
      </c>
      <c r="BP168" s="81">
        <v>0</v>
      </c>
      <c r="BQ168" s="81">
        <v>0</v>
      </c>
      <c r="BR168" s="81">
        <v>0</v>
      </c>
      <c r="BS168" s="81">
        <v>0</v>
      </c>
      <c r="BT168"/>
      <c r="BU168" s="80">
        <v>0</v>
      </c>
      <c r="BV168" s="80">
        <v>0</v>
      </c>
      <c r="BW168" s="80">
        <v>0</v>
      </c>
      <c r="BX168" s="80">
        <v>0</v>
      </c>
      <c r="BY168" s="80">
        <v>0</v>
      </c>
      <c r="BZ168" s="80">
        <v>0</v>
      </c>
      <c r="CA168" s="80">
        <v>0</v>
      </c>
      <c r="CB168" s="80">
        <v>0</v>
      </c>
      <c r="CC168" s="80">
        <v>0</v>
      </c>
    </row>
    <row r="169" spans="1:81">
      <c r="A169" s="80" t="s">
        <v>1873</v>
      </c>
      <c r="B169" s="80">
        <v>417</v>
      </c>
      <c r="C169" s="80">
        <v>9</v>
      </c>
      <c r="D169" s="80">
        <v>25</v>
      </c>
      <c r="E169" s="80">
        <v>2012</v>
      </c>
      <c r="F169" s="80" t="s">
        <v>88</v>
      </c>
      <c r="G169" s="80" t="s">
        <v>1864</v>
      </c>
      <c r="H169" s="80" t="s">
        <v>1865</v>
      </c>
      <c r="I169" s="177"/>
      <c r="J169" s="81">
        <v>26.285987697159058</v>
      </c>
      <c r="K169" s="81">
        <v>1.3752186043323258</v>
      </c>
      <c r="L169" s="81">
        <v>0.36615721965360359</v>
      </c>
      <c r="M169" s="81">
        <v>42.128334243318101</v>
      </c>
      <c r="N169" s="81">
        <v>46.831064174246507</v>
      </c>
      <c r="O169" s="81">
        <v>33.317858202825867</v>
      </c>
      <c r="P169" s="81">
        <v>25.400629434854107</v>
      </c>
      <c r="Q169" s="81">
        <v>2.506393444746251</v>
      </c>
      <c r="R169" s="81">
        <v>0</v>
      </c>
      <c r="S169" s="81">
        <v>4.2230384528</v>
      </c>
      <c r="T169" s="82"/>
      <c r="U169" s="81">
        <v>5491389</v>
      </c>
      <c r="V169" s="81">
        <v>634</v>
      </c>
      <c r="W169" s="81">
        <v>11</v>
      </c>
      <c r="X169" s="81">
        <v>8479</v>
      </c>
      <c r="Y169" s="81">
        <v>12165</v>
      </c>
      <c r="Z169" s="81">
        <v>17426</v>
      </c>
      <c r="AA169" s="81">
        <v>5104</v>
      </c>
      <c r="AB169" s="81">
        <v>32872</v>
      </c>
      <c r="AC169" s="81">
        <v>0</v>
      </c>
      <c r="AD169" s="81">
        <v>4.2230384528</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0</v>
      </c>
      <c r="BJ169" s="81">
        <v>0</v>
      </c>
      <c r="BK169" s="81">
        <v>0</v>
      </c>
      <c r="BL169" s="81">
        <v>0</v>
      </c>
      <c r="BM169" s="82"/>
      <c r="BN169" s="81">
        <v>0</v>
      </c>
      <c r="BO169" s="81">
        <v>0</v>
      </c>
      <c r="BP169" s="81">
        <v>0</v>
      </c>
      <c r="BQ169" s="81">
        <v>0</v>
      </c>
      <c r="BR169" s="81">
        <v>0</v>
      </c>
      <c r="BS169" s="81">
        <v>0</v>
      </c>
      <c r="BT169"/>
      <c r="BU169" s="80">
        <v>0</v>
      </c>
      <c r="BV169" s="80">
        <v>0</v>
      </c>
      <c r="BW169" s="80">
        <v>0</v>
      </c>
      <c r="BX169" s="80">
        <v>0</v>
      </c>
      <c r="BY169" s="80">
        <v>0</v>
      </c>
      <c r="BZ169" s="80">
        <v>0</v>
      </c>
      <c r="CA169" s="80">
        <v>0</v>
      </c>
      <c r="CB169" s="80">
        <v>0</v>
      </c>
      <c r="CC169" s="80">
        <v>0</v>
      </c>
    </row>
    <row r="170" spans="1:81">
      <c r="A170" s="80" t="s">
        <v>1874</v>
      </c>
      <c r="B170" s="80">
        <v>418</v>
      </c>
      <c r="C170" s="80">
        <v>10</v>
      </c>
      <c r="D170" s="80">
        <v>25</v>
      </c>
      <c r="E170" s="80">
        <v>2013</v>
      </c>
      <c r="F170" s="80" t="s">
        <v>89</v>
      </c>
      <c r="G170" s="80" t="s">
        <v>1864</v>
      </c>
      <c r="H170" s="80" t="s">
        <v>1865</v>
      </c>
      <c r="I170" s="177"/>
      <c r="J170" s="81">
        <v>26.568062588631985</v>
      </c>
      <c r="K170" s="81">
        <v>1.1346572138814572</v>
      </c>
      <c r="L170" s="81">
        <v>0.33711774883116635</v>
      </c>
      <c r="M170" s="81">
        <v>43.181030911810645</v>
      </c>
      <c r="N170" s="81">
        <v>48.68230654967487</v>
      </c>
      <c r="O170" s="81">
        <v>32.452081023769331</v>
      </c>
      <c r="P170" s="81">
        <v>25.311507818003196</v>
      </c>
      <c r="Q170" s="81">
        <v>2.543936507235546</v>
      </c>
      <c r="R170" s="81">
        <v>0</v>
      </c>
      <c r="S170" s="81">
        <v>4.5536037219899992</v>
      </c>
      <c r="T170" s="82"/>
      <c r="U170" s="81">
        <v>5522314</v>
      </c>
      <c r="V170" s="81">
        <v>634</v>
      </c>
      <c r="W170" s="81">
        <v>11</v>
      </c>
      <c r="X170" s="81">
        <v>8479</v>
      </c>
      <c r="Y170" s="81">
        <v>12289</v>
      </c>
      <c r="Z170" s="81">
        <v>17731</v>
      </c>
      <c r="AA170" s="81">
        <v>5067</v>
      </c>
      <c r="AB170" s="81">
        <v>32886</v>
      </c>
      <c r="AC170" s="81">
        <v>0</v>
      </c>
      <c r="AD170" s="81">
        <v>4.5536037219899992</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0</v>
      </c>
      <c r="BJ170" s="81">
        <v>0</v>
      </c>
      <c r="BK170" s="81">
        <v>0</v>
      </c>
      <c r="BL170" s="81">
        <v>0</v>
      </c>
      <c r="BM170" s="82"/>
      <c r="BN170" s="81">
        <v>0</v>
      </c>
      <c r="BO170" s="81">
        <v>0</v>
      </c>
      <c r="BP170" s="81">
        <v>0</v>
      </c>
      <c r="BQ170" s="81">
        <v>0</v>
      </c>
      <c r="BR170" s="81">
        <v>0</v>
      </c>
      <c r="BS170" s="81">
        <v>0</v>
      </c>
      <c r="BT170"/>
      <c r="BU170" s="80">
        <v>0</v>
      </c>
      <c r="BV170" s="80">
        <v>0</v>
      </c>
      <c r="BW170" s="80">
        <v>0</v>
      </c>
      <c r="BX170" s="80">
        <v>0</v>
      </c>
      <c r="BY170" s="80">
        <v>0</v>
      </c>
      <c r="BZ170" s="80">
        <v>0</v>
      </c>
      <c r="CA170" s="80">
        <v>0</v>
      </c>
      <c r="CB170" s="80">
        <v>0</v>
      </c>
      <c r="CC170" s="80">
        <v>0</v>
      </c>
    </row>
    <row r="171" spans="1:81">
      <c r="A171" s="80" t="s">
        <v>1875</v>
      </c>
      <c r="B171" s="80">
        <v>419</v>
      </c>
      <c r="C171" s="80">
        <v>11</v>
      </c>
      <c r="D171" s="80">
        <v>25</v>
      </c>
      <c r="E171" s="80">
        <v>2014</v>
      </c>
      <c r="F171" s="80" t="s">
        <v>90</v>
      </c>
      <c r="G171" s="80" t="s">
        <v>1864</v>
      </c>
      <c r="H171" s="80" t="s">
        <v>1865</v>
      </c>
      <c r="I171" s="177"/>
      <c r="J171" s="81">
        <v>23.45430639322662</v>
      </c>
      <c r="K171" s="81">
        <v>1.1185551573616392</v>
      </c>
      <c r="L171" s="81">
        <v>2.7445572014666348</v>
      </c>
      <c r="M171" s="81">
        <v>47.3158627891831</v>
      </c>
      <c r="N171" s="81">
        <v>47.99472131022263</v>
      </c>
      <c r="O171" s="81">
        <v>30.991500707841507</v>
      </c>
      <c r="P171" s="81">
        <v>25.397963013318183</v>
      </c>
      <c r="Q171" s="81">
        <v>2.4283974993860058</v>
      </c>
      <c r="R171" s="81">
        <v>0</v>
      </c>
      <c r="S171" s="81">
        <v>4.2702833600000005</v>
      </c>
      <c r="T171" s="82"/>
      <c r="U171" s="81">
        <v>5426201</v>
      </c>
      <c r="V171" s="81">
        <v>526</v>
      </c>
      <c r="W171" s="81">
        <v>72</v>
      </c>
      <c r="X171" s="81">
        <v>9285</v>
      </c>
      <c r="Y171" s="81">
        <v>12362</v>
      </c>
      <c r="Z171" s="81">
        <v>17834</v>
      </c>
      <c r="AA171" s="81">
        <v>5058</v>
      </c>
      <c r="AB171" s="81">
        <v>32719</v>
      </c>
      <c r="AC171" s="81">
        <v>0</v>
      </c>
      <c r="AD171" s="81">
        <v>4.2702833600000005</v>
      </c>
      <c r="AE171" s="82"/>
      <c r="AF171" s="81">
        <v>31773036.018791355</v>
      </c>
      <c r="AG171" s="81">
        <v>916544.85352842067</v>
      </c>
      <c r="AH171" s="81">
        <v>697173.64170455711</v>
      </c>
      <c r="AI171" s="81">
        <v>61396200.842327513</v>
      </c>
      <c r="AJ171" s="81">
        <v>68384068.524210528</v>
      </c>
      <c r="AK171" s="81">
        <v>0</v>
      </c>
      <c r="AL171" s="81">
        <v>0</v>
      </c>
      <c r="AM171" s="81">
        <v>4491829.7729494777</v>
      </c>
      <c r="AN171" s="81">
        <v>0</v>
      </c>
      <c r="AO171" s="81">
        <v>0</v>
      </c>
      <c r="AP171" s="82"/>
      <c r="AQ171" s="81">
        <v>668</v>
      </c>
      <c r="AR171" s="81">
        <v>146</v>
      </c>
      <c r="AS171" s="81">
        <v>0</v>
      </c>
      <c r="AT171" s="81">
        <v>0</v>
      </c>
      <c r="AU171" s="81">
        <v>0</v>
      </c>
      <c r="AV171" s="81">
        <v>0</v>
      </c>
      <c r="AW171" s="81" t="s">
        <v>564</v>
      </c>
      <c r="AX171" s="82"/>
      <c r="AY171" s="81">
        <v>2698.8999999999996</v>
      </c>
      <c r="AZ171" s="81">
        <v>5847.1</v>
      </c>
      <c r="BA171" s="81">
        <v>0</v>
      </c>
      <c r="BB171" s="81">
        <v>0</v>
      </c>
      <c r="BC171" s="81">
        <v>0</v>
      </c>
      <c r="BD171" s="81">
        <v>0</v>
      </c>
      <c r="BE171" s="81" t="s">
        <v>564</v>
      </c>
      <c r="BF171" s="82"/>
      <c r="BG171" s="81">
        <v>0</v>
      </c>
      <c r="BH171" s="81">
        <v>0</v>
      </c>
      <c r="BI171" s="81">
        <v>0</v>
      </c>
      <c r="BJ171" s="81">
        <v>0</v>
      </c>
      <c r="BK171" s="81">
        <v>0</v>
      </c>
      <c r="BL171" s="81">
        <v>0</v>
      </c>
      <c r="BM171" s="82"/>
      <c r="BN171" s="81">
        <v>0</v>
      </c>
      <c r="BO171" s="81">
        <v>0</v>
      </c>
      <c r="BP171" s="81">
        <v>0</v>
      </c>
      <c r="BQ171" s="81">
        <v>0</v>
      </c>
      <c r="BR171" s="81">
        <v>0</v>
      </c>
      <c r="BS171" s="81">
        <v>0</v>
      </c>
      <c r="BT171"/>
      <c r="BU171" s="80">
        <v>0</v>
      </c>
      <c r="BV171" s="80">
        <v>0</v>
      </c>
      <c r="BW171" s="80">
        <v>0</v>
      </c>
      <c r="BX171" s="80">
        <v>0</v>
      </c>
      <c r="BY171" s="80">
        <v>0</v>
      </c>
      <c r="BZ171" s="80">
        <v>0</v>
      </c>
      <c r="CA171" s="80">
        <v>0</v>
      </c>
      <c r="CB171" s="80">
        <v>0</v>
      </c>
      <c r="CC171" s="80">
        <v>0</v>
      </c>
    </row>
    <row r="172" spans="1:81">
      <c r="A172" s="80" t="s">
        <v>1876</v>
      </c>
      <c r="B172" s="80">
        <v>420</v>
      </c>
      <c r="C172" s="80">
        <v>12</v>
      </c>
      <c r="D172" s="80">
        <v>25</v>
      </c>
      <c r="E172" s="80">
        <v>2015</v>
      </c>
      <c r="F172" s="80" t="s">
        <v>91</v>
      </c>
      <c r="G172" s="80" t="s">
        <v>1864</v>
      </c>
      <c r="H172" s="80" t="s">
        <v>1865</v>
      </c>
      <c r="I172" s="177"/>
      <c r="J172" s="81">
        <v>25.931166151627774</v>
      </c>
      <c r="K172" s="81">
        <v>1.1679476325967937</v>
      </c>
      <c r="L172" s="81">
        <v>3.3156809498596984</v>
      </c>
      <c r="M172" s="81">
        <v>48.996764486782823</v>
      </c>
      <c r="N172" s="81">
        <v>44.403131334007313</v>
      </c>
      <c r="O172" s="81">
        <v>30.959096974548014</v>
      </c>
      <c r="P172" s="81">
        <v>25.855147298331524</v>
      </c>
      <c r="Q172" s="81">
        <v>2.3631123862180661</v>
      </c>
      <c r="R172" s="81">
        <v>0</v>
      </c>
      <c r="S172" s="81">
        <v>4.3784660736800003</v>
      </c>
      <c r="T172" s="82"/>
      <c r="U172" s="81">
        <v>5543160</v>
      </c>
      <c r="V172" s="81">
        <v>526</v>
      </c>
      <c r="W172" s="81">
        <v>72</v>
      </c>
      <c r="X172" s="81">
        <v>9285</v>
      </c>
      <c r="Y172" s="81">
        <v>12450</v>
      </c>
      <c r="Z172" s="81">
        <v>17987</v>
      </c>
      <c r="AA172" s="81">
        <v>5145</v>
      </c>
      <c r="AB172" s="81">
        <v>32524</v>
      </c>
      <c r="AC172" s="81">
        <v>0</v>
      </c>
      <c r="AD172" s="81">
        <v>4.3784660736800003</v>
      </c>
      <c r="AE172" s="82"/>
      <c r="AF172" s="81">
        <v>34389160.954000622</v>
      </c>
      <c r="AG172" s="81">
        <v>863923.17874913441</v>
      </c>
      <c r="AH172" s="81">
        <v>704470.12031942571</v>
      </c>
      <c r="AI172" s="81">
        <v>59948689.080722213</v>
      </c>
      <c r="AJ172" s="81">
        <v>65758809.924092613</v>
      </c>
      <c r="AK172" s="81">
        <v>0</v>
      </c>
      <c r="AL172" s="81">
        <v>0</v>
      </c>
      <c r="AM172" s="81">
        <v>4457277.7669513449</v>
      </c>
      <c r="AN172" s="81">
        <v>0</v>
      </c>
      <c r="AO172" s="81">
        <v>0</v>
      </c>
      <c r="AP172" s="82"/>
      <c r="AQ172" s="81">
        <v>734</v>
      </c>
      <c r="AR172" s="81">
        <v>181</v>
      </c>
      <c r="AS172" s="81">
        <v>0</v>
      </c>
      <c r="AT172" s="81">
        <v>0</v>
      </c>
      <c r="AU172" s="81">
        <v>0</v>
      </c>
      <c r="AV172" s="81">
        <v>0</v>
      </c>
      <c r="AW172" s="81" t="s">
        <v>564</v>
      </c>
      <c r="AX172" s="82"/>
      <c r="AY172" s="81">
        <v>3029.3</v>
      </c>
      <c r="AZ172" s="81">
        <v>6847.1</v>
      </c>
      <c r="BA172" s="81">
        <v>0</v>
      </c>
      <c r="BB172" s="81">
        <v>0</v>
      </c>
      <c r="BC172" s="81">
        <v>0</v>
      </c>
      <c r="BD172" s="81">
        <v>0</v>
      </c>
      <c r="BE172" s="81" t="s">
        <v>564</v>
      </c>
      <c r="BF172" s="82"/>
      <c r="BG172" s="81">
        <v>0</v>
      </c>
      <c r="BH172" s="81">
        <v>0</v>
      </c>
      <c r="BI172" s="81">
        <v>0</v>
      </c>
      <c r="BJ172" s="81">
        <v>0</v>
      </c>
      <c r="BK172" s="81">
        <v>0</v>
      </c>
      <c r="BL172" s="81">
        <v>0</v>
      </c>
      <c r="BM172" s="82"/>
      <c r="BN172" s="81">
        <v>0</v>
      </c>
      <c r="BO172" s="81">
        <v>0</v>
      </c>
      <c r="BP172" s="81">
        <v>0</v>
      </c>
      <c r="BQ172" s="81">
        <v>0</v>
      </c>
      <c r="BR172" s="81">
        <v>0</v>
      </c>
      <c r="BS172" s="81">
        <v>0</v>
      </c>
      <c r="BT172"/>
      <c r="BU172" s="80">
        <v>0</v>
      </c>
      <c r="BV172" s="80">
        <v>0</v>
      </c>
      <c r="BW172" s="80">
        <v>0</v>
      </c>
      <c r="BX172" s="80">
        <v>0</v>
      </c>
      <c r="BY172" s="80">
        <v>0</v>
      </c>
      <c r="BZ172" s="80">
        <v>0</v>
      </c>
      <c r="CA172" s="80">
        <v>0</v>
      </c>
      <c r="CB172" s="80">
        <v>0</v>
      </c>
      <c r="CC172" s="80">
        <v>0</v>
      </c>
    </row>
    <row r="173" spans="1:81">
      <c r="A173" s="80" t="s">
        <v>1877</v>
      </c>
      <c r="B173" s="80">
        <v>421</v>
      </c>
      <c r="C173" s="80">
        <v>13</v>
      </c>
      <c r="D173" s="80">
        <v>25</v>
      </c>
      <c r="E173" s="80">
        <v>2016</v>
      </c>
      <c r="F173" s="80" t="s">
        <v>92</v>
      </c>
      <c r="G173" s="80" t="s">
        <v>1864</v>
      </c>
      <c r="H173" s="80" t="s">
        <v>1865</v>
      </c>
      <c r="I173" s="177"/>
      <c r="J173" s="81">
        <v>26.773922430740686</v>
      </c>
      <c r="K173" s="81">
        <v>1.1571258337108321</v>
      </c>
      <c r="L173" s="81">
        <v>3.5303449964440388</v>
      </c>
      <c r="M173" s="81">
        <v>43.00371480539021</v>
      </c>
      <c r="N173" s="81">
        <v>46.192551675816091</v>
      </c>
      <c r="O173" s="81">
        <v>30.846692041684335</v>
      </c>
      <c r="P173" s="81">
        <v>25.381963383533197</v>
      </c>
      <c r="Q173" s="81">
        <v>2.2835334604327255</v>
      </c>
      <c r="R173" s="81">
        <v>0</v>
      </c>
      <c r="S173" s="81">
        <v>4.1500404769999992</v>
      </c>
      <c r="T173" s="82"/>
      <c r="U173" s="81">
        <v>6060663</v>
      </c>
      <c r="V173" s="81">
        <v>526</v>
      </c>
      <c r="W173" s="81">
        <v>72</v>
      </c>
      <c r="X173" s="81">
        <v>9285</v>
      </c>
      <c r="Y173" s="81">
        <v>12575</v>
      </c>
      <c r="Z173" s="81">
        <v>18142</v>
      </c>
      <c r="AA173" s="81">
        <v>5224</v>
      </c>
      <c r="AB173" s="81">
        <v>32330</v>
      </c>
      <c r="AC173" s="81">
        <v>0</v>
      </c>
      <c r="AD173" s="81">
        <v>4.1500404769999992</v>
      </c>
      <c r="AE173" s="82"/>
      <c r="AF173" s="81">
        <v>37258808.532490239</v>
      </c>
      <c r="AG173" s="81">
        <v>822981.45861351013</v>
      </c>
      <c r="AH173" s="81">
        <v>587958.81492168491</v>
      </c>
      <c r="AI173" s="81">
        <v>63633157.971778773</v>
      </c>
      <c r="AJ173" s="81">
        <v>65274833.047310613</v>
      </c>
      <c r="AK173" s="81">
        <v>0</v>
      </c>
      <c r="AL173" s="81">
        <v>0</v>
      </c>
      <c r="AM173" s="81">
        <v>4434133.0928295888</v>
      </c>
      <c r="AN173" s="81">
        <v>0</v>
      </c>
      <c r="AO173" s="81">
        <v>0</v>
      </c>
      <c r="AP173" s="82"/>
      <c r="AQ173" s="81">
        <v>781</v>
      </c>
      <c r="AR173" s="81">
        <v>236</v>
      </c>
      <c r="AS173" s="81">
        <v>0</v>
      </c>
      <c r="AT173" s="81">
        <v>0</v>
      </c>
      <c r="AU173" s="81">
        <v>0</v>
      </c>
      <c r="AV173" s="81">
        <v>0</v>
      </c>
      <c r="AW173" s="81" t="s">
        <v>564</v>
      </c>
      <c r="AX173" s="82"/>
      <c r="AY173" s="81">
        <v>3261.7</v>
      </c>
      <c r="AZ173" s="81">
        <v>8589.4</v>
      </c>
      <c r="BA173" s="81">
        <v>0</v>
      </c>
      <c r="BB173" s="81">
        <v>0</v>
      </c>
      <c r="BC173" s="81">
        <v>0</v>
      </c>
      <c r="BD173" s="81">
        <v>0</v>
      </c>
      <c r="BE173" s="81" t="s">
        <v>564</v>
      </c>
      <c r="BF173" s="82"/>
      <c r="BG173" s="81">
        <v>0</v>
      </c>
      <c r="BH173" s="81">
        <v>0</v>
      </c>
      <c r="BI173" s="81">
        <v>0</v>
      </c>
      <c r="BJ173" s="81">
        <v>0</v>
      </c>
      <c r="BK173" s="81">
        <v>0</v>
      </c>
      <c r="BL173" s="81">
        <v>0</v>
      </c>
      <c r="BM173" s="82"/>
      <c r="BN173" s="81">
        <v>0</v>
      </c>
      <c r="BO173" s="81">
        <v>0</v>
      </c>
      <c r="BP173" s="81">
        <v>0</v>
      </c>
      <c r="BQ173" s="81">
        <v>0</v>
      </c>
      <c r="BR173" s="81">
        <v>0</v>
      </c>
      <c r="BS173" s="81">
        <v>0</v>
      </c>
      <c r="BT173"/>
      <c r="BU173" s="80">
        <v>0</v>
      </c>
      <c r="BV173" s="80">
        <v>0</v>
      </c>
      <c r="BW173" s="80">
        <v>0</v>
      </c>
      <c r="BX173" s="80">
        <v>0</v>
      </c>
      <c r="BY173" s="80">
        <v>0</v>
      </c>
      <c r="BZ173" s="80">
        <v>0</v>
      </c>
      <c r="CA173" s="80">
        <v>0</v>
      </c>
      <c r="CB173" s="80">
        <v>0</v>
      </c>
      <c r="CC173" s="80">
        <v>0</v>
      </c>
    </row>
    <row r="174" spans="1:81">
      <c r="A174" s="80" t="s">
        <v>1878</v>
      </c>
      <c r="B174" s="80">
        <v>422</v>
      </c>
      <c r="C174" s="80">
        <v>14</v>
      </c>
      <c r="D174" s="80">
        <v>25</v>
      </c>
      <c r="E174" s="80">
        <v>2017</v>
      </c>
      <c r="F174" s="80" t="s">
        <v>71</v>
      </c>
      <c r="G174" s="80" t="s">
        <v>1864</v>
      </c>
      <c r="H174" s="80" t="s">
        <v>1865</v>
      </c>
      <c r="I174" s="177"/>
      <c r="J174" s="81">
        <v>23.478118442570135</v>
      </c>
      <c r="K174" s="81">
        <v>1.1406148961686211</v>
      </c>
      <c r="L174" s="81">
        <v>3.0232905967427262</v>
      </c>
      <c r="M174" s="81">
        <v>38.702537295959097</v>
      </c>
      <c r="N174" s="81">
        <v>40.694516006725394</v>
      </c>
      <c r="O174" s="81">
        <v>30.388506296110673</v>
      </c>
      <c r="P174" s="81">
        <v>25.423951343025095</v>
      </c>
      <c r="Q174" s="81">
        <v>2.1962076858185346</v>
      </c>
      <c r="R174" s="81">
        <v>0</v>
      </c>
      <c r="S174" s="81">
        <v>5.2548748328503683</v>
      </c>
      <c r="T174" s="82"/>
      <c r="U174" s="81">
        <v>6779520</v>
      </c>
      <c r="V174" s="81">
        <v>526</v>
      </c>
      <c r="W174" s="81">
        <v>72</v>
      </c>
      <c r="X174" s="81">
        <v>9285</v>
      </c>
      <c r="Y174" s="81">
        <v>12701</v>
      </c>
      <c r="Z174" s="81">
        <v>18169</v>
      </c>
      <c r="AA174" s="81">
        <v>5266</v>
      </c>
      <c r="AB174" s="81">
        <v>32155</v>
      </c>
      <c r="AC174" s="81">
        <v>0</v>
      </c>
      <c r="AD174" s="81">
        <v>5.2548748328503683</v>
      </c>
      <c r="AE174" s="82"/>
      <c r="AF174" s="81">
        <v>36455163.146904558</v>
      </c>
      <c r="AG174" s="81">
        <v>846666.56583319744</v>
      </c>
      <c r="AH174" s="81">
        <v>677246.50974117708</v>
      </c>
      <c r="AI174" s="81">
        <v>66793385.821165226</v>
      </c>
      <c r="AJ174" s="81">
        <v>66833319.971977606</v>
      </c>
      <c r="AK174" s="81">
        <v>0</v>
      </c>
      <c r="AL174" s="81">
        <v>0</v>
      </c>
      <c r="AM174" s="81">
        <v>4417032.0963509222</v>
      </c>
      <c r="AN174" s="81">
        <v>0</v>
      </c>
      <c r="AO174" s="81">
        <v>0</v>
      </c>
      <c r="AP174" s="82"/>
      <c r="AQ174" s="81">
        <v>821</v>
      </c>
      <c r="AR174" s="81">
        <v>246</v>
      </c>
      <c r="AS174" s="81">
        <v>0</v>
      </c>
      <c r="AT174" s="81">
        <v>0</v>
      </c>
      <c r="AU174" s="81">
        <v>0</v>
      </c>
      <c r="AV174" s="81">
        <v>0</v>
      </c>
      <c r="AW174" s="81" t="s">
        <v>564</v>
      </c>
      <c r="AX174" s="82"/>
      <c r="AY174" s="81">
        <v>3451.3</v>
      </c>
      <c r="AZ174" s="81">
        <v>8742.6999999999971</v>
      </c>
      <c r="BA174" s="81">
        <v>0</v>
      </c>
      <c r="BB174" s="81">
        <v>0</v>
      </c>
      <c r="BC174" s="81">
        <v>0</v>
      </c>
      <c r="BD174" s="81">
        <v>0</v>
      </c>
      <c r="BE174" s="81" t="s">
        <v>564</v>
      </c>
      <c r="BF174" s="82"/>
      <c r="BG174" s="81">
        <v>0</v>
      </c>
      <c r="BH174" s="81">
        <v>0</v>
      </c>
      <c r="BI174" s="81">
        <v>0</v>
      </c>
      <c r="BJ174" s="81">
        <v>0</v>
      </c>
      <c r="BK174" s="81">
        <v>0</v>
      </c>
      <c r="BL174" s="81">
        <v>0</v>
      </c>
      <c r="BM174" s="82"/>
      <c r="BN174" s="81">
        <v>0</v>
      </c>
      <c r="BO174" s="81">
        <v>0</v>
      </c>
      <c r="BP174" s="81">
        <v>0</v>
      </c>
      <c r="BQ174" s="81">
        <v>0</v>
      </c>
      <c r="BR174" s="81">
        <v>0</v>
      </c>
      <c r="BS174" s="81">
        <v>0</v>
      </c>
      <c r="BT174"/>
      <c r="BU174" s="80">
        <v>0</v>
      </c>
      <c r="BV174" s="80">
        <v>0</v>
      </c>
      <c r="BW174" s="80">
        <v>0</v>
      </c>
      <c r="BX174" s="80">
        <v>0</v>
      </c>
      <c r="BY174" s="80">
        <v>0</v>
      </c>
      <c r="BZ174" s="80">
        <v>0</v>
      </c>
      <c r="CA174" s="80">
        <v>0</v>
      </c>
      <c r="CB174" s="80">
        <v>0</v>
      </c>
      <c r="CC174" s="80">
        <v>0</v>
      </c>
    </row>
    <row r="175" spans="1:81">
      <c r="A175" s="80" t="s">
        <v>1879</v>
      </c>
      <c r="B175" s="80">
        <v>423</v>
      </c>
      <c r="C175" s="80">
        <v>15</v>
      </c>
      <c r="D175" s="80">
        <v>25</v>
      </c>
      <c r="E175" s="80">
        <v>2018</v>
      </c>
      <c r="F175" s="80" t="s">
        <v>93</v>
      </c>
      <c r="G175" s="80" t="s">
        <v>1864</v>
      </c>
      <c r="H175" s="80" t="s">
        <v>1865</v>
      </c>
      <c r="I175" s="177"/>
      <c r="J175" s="81">
        <v>16.153067488989624</v>
      </c>
      <c r="K175" s="81">
        <v>1.0177502180725999</v>
      </c>
      <c r="L175" s="81">
        <v>2.677467208716509</v>
      </c>
      <c r="M175" s="81">
        <v>34.274426631256418</v>
      </c>
      <c r="N175" s="81">
        <v>31.673926608880301</v>
      </c>
      <c r="O175" s="81">
        <v>29.866806288529038</v>
      </c>
      <c r="P175" s="81">
        <v>25.295152311184875</v>
      </c>
      <c r="Q175" s="81">
        <v>2.0260545407446648</v>
      </c>
      <c r="R175" s="81">
        <v>0</v>
      </c>
      <c r="S175" s="81">
        <v>5.132876516515168</v>
      </c>
      <c r="T175" s="82"/>
      <c r="U175" s="81">
        <v>5417244</v>
      </c>
      <c r="V175" s="81">
        <v>526</v>
      </c>
      <c r="W175" s="81">
        <v>72</v>
      </c>
      <c r="X175" s="81">
        <v>9285</v>
      </c>
      <c r="Y175" s="81">
        <v>12810</v>
      </c>
      <c r="Z175" s="81">
        <v>18199</v>
      </c>
      <c r="AA175" s="81">
        <v>5292</v>
      </c>
      <c r="AB175" s="81">
        <v>31967</v>
      </c>
      <c r="AC175" s="81">
        <v>0</v>
      </c>
      <c r="AD175" s="81">
        <v>5.132876516515168</v>
      </c>
      <c r="AE175" s="82"/>
      <c r="AF175" s="81">
        <v>28386112.477463569</v>
      </c>
      <c r="AG175" s="81">
        <v>743485.32666456013</v>
      </c>
      <c r="AH175" s="81">
        <v>633016.41624260601</v>
      </c>
      <c r="AI175" s="81">
        <v>65647889.858210847</v>
      </c>
      <c r="AJ175" s="81">
        <v>60192913.830426984</v>
      </c>
      <c r="AK175" s="81">
        <v>0</v>
      </c>
      <c r="AL175" s="81">
        <v>0</v>
      </c>
      <c r="AM175" s="81">
        <v>4400293.0561192799</v>
      </c>
      <c r="AN175" s="81">
        <v>0</v>
      </c>
      <c r="AO175" s="81">
        <v>0</v>
      </c>
      <c r="AP175" s="82"/>
      <c r="AQ175" s="81">
        <v>878</v>
      </c>
      <c r="AR175" s="81">
        <v>265</v>
      </c>
      <c r="AS175" s="81">
        <v>0</v>
      </c>
      <c r="AT175" s="81">
        <v>0</v>
      </c>
      <c r="AU175" s="81">
        <v>0</v>
      </c>
      <c r="AV175" s="81">
        <v>0</v>
      </c>
      <c r="AW175" s="81" t="s">
        <v>564</v>
      </c>
      <c r="AX175" s="82"/>
      <c r="AY175" s="81">
        <v>3749.599999999999</v>
      </c>
      <c r="AZ175" s="81">
        <v>9106.7999999999993</v>
      </c>
      <c r="BA175" s="81">
        <v>0</v>
      </c>
      <c r="BB175" s="81">
        <v>0</v>
      </c>
      <c r="BC175" s="81">
        <v>0</v>
      </c>
      <c r="BD175" s="81">
        <v>0</v>
      </c>
      <c r="BE175" s="81" t="s">
        <v>564</v>
      </c>
      <c r="BF175" s="82"/>
      <c r="BG175" s="81">
        <v>0</v>
      </c>
      <c r="BH175" s="81">
        <v>0</v>
      </c>
      <c r="BI175" s="81">
        <v>0</v>
      </c>
      <c r="BJ175" s="81">
        <v>0</v>
      </c>
      <c r="BK175" s="81">
        <v>0</v>
      </c>
      <c r="BL175" s="81">
        <v>0</v>
      </c>
      <c r="BM175" s="82"/>
      <c r="BN175" s="81">
        <v>0</v>
      </c>
      <c r="BO175" s="81">
        <v>0</v>
      </c>
      <c r="BP175" s="81">
        <v>0</v>
      </c>
      <c r="BQ175" s="81">
        <v>0</v>
      </c>
      <c r="BR175" s="81">
        <v>0</v>
      </c>
      <c r="BS175" s="81">
        <v>0</v>
      </c>
      <c r="BT175"/>
      <c r="BU175" s="80">
        <v>0</v>
      </c>
      <c r="BV175" s="80">
        <v>0</v>
      </c>
      <c r="BW175" s="80">
        <v>0</v>
      </c>
      <c r="BX175" s="80">
        <v>0</v>
      </c>
      <c r="BY175" s="80">
        <v>0</v>
      </c>
      <c r="BZ175" s="80">
        <v>0</v>
      </c>
      <c r="CA175" s="80">
        <v>0</v>
      </c>
      <c r="CB175" s="80">
        <v>0</v>
      </c>
      <c r="CC175" s="80">
        <v>0</v>
      </c>
    </row>
    <row r="176" spans="1:81">
      <c r="A176" s="80" t="s">
        <v>1880</v>
      </c>
      <c r="B176" s="80">
        <v>424</v>
      </c>
      <c r="C176" s="80">
        <v>16</v>
      </c>
      <c r="D176" s="80">
        <v>25</v>
      </c>
      <c r="E176" s="80">
        <v>2019</v>
      </c>
      <c r="F176" s="80" t="s">
        <v>73</v>
      </c>
      <c r="G176" s="80" t="s">
        <v>1864</v>
      </c>
      <c r="H176" s="80" t="s">
        <v>1865</v>
      </c>
      <c r="I176" s="177"/>
      <c r="J176" s="81">
        <v>14.017216212781108</v>
      </c>
      <c r="K176" s="81">
        <v>0.94446855848058775</v>
      </c>
      <c r="L176" s="81">
        <v>2.6997380436249343</v>
      </c>
      <c r="M176" s="81">
        <v>30.54514246826421</v>
      </c>
      <c r="N176" s="81">
        <v>33.843539716741766</v>
      </c>
      <c r="O176" s="81">
        <v>29.185303769218638</v>
      </c>
      <c r="P176" s="81">
        <v>25.360686042666437</v>
      </c>
      <c r="Q176" s="81">
        <v>1.9678933105740455</v>
      </c>
      <c r="R176" s="81">
        <v>0</v>
      </c>
      <c r="S176" s="81">
        <v>5.0519471768708568</v>
      </c>
      <c r="T176" s="82"/>
      <c r="U176" s="81">
        <v>4942720</v>
      </c>
      <c r="V176" s="81">
        <v>526</v>
      </c>
      <c r="W176" s="81">
        <v>72</v>
      </c>
      <c r="X176" s="81">
        <v>9285</v>
      </c>
      <c r="Y176" s="81">
        <v>12987</v>
      </c>
      <c r="Z176" s="81">
        <v>18272</v>
      </c>
      <c r="AA176" s="81">
        <v>5266</v>
      </c>
      <c r="AB176" s="81">
        <v>31890</v>
      </c>
      <c r="AC176" s="81">
        <v>0</v>
      </c>
      <c r="AD176" s="81">
        <v>5.0519471768708568</v>
      </c>
      <c r="AE176" s="82"/>
      <c r="AF176" s="81">
        <v>25882590.739699379</v>
      </c>
      <c r="AG176" s="81">
        <v>725397.54093825782</v>
      </c>
      <c r="AH176" s="81">
        <v>679411.40191001212</v>
      </c>
      <c r="AI176" s="81">
        <v>61068696.60176111</v>
      </c>
      <c r="AJ176" s="81">
        <v>65934530.703718424</v>
      </c>
      <c r="AK176" s="81">
        <v>0</v>
      </c>
      <c r="AL176" s="81">
        <v>0</v>
      </c>
      <c r="AM176" s="81">
        <v>4343177.9322085315</v>
      </c>
      <c r="AN176" s="81">
        <v>0</v>
      </c>
      <c r="AO176" s="81">
        <v>0</v>
      </c>
      <c r="AP176" s="82"/>
      <c r="AQ176" s="81">
        <v>936</v>
      </c>
      <c r="AR176" s="81">
        <v>282</v>
      </c>
      <c r="AS176" s="81">
        <v>0</v>
      </c>
      <c r="AT176" s="81">
        <v>0</v>
      </c>
      <c r="AU176" s="81">
        <v>0</v>
      </c>
      <c r="AV176" s="81">
        <v>0</v>
      </c>
      <c r="AW176" s="81" t="s">
        <v>564</v>
      </c>
      <c r="AX176" s="82"/>
      <c r="AY176" s="81">
        <v>4057.7000000000012</v>
      </c>
      <c r="AZ176" s="81">
        <v>9443.899999999996</v>
      </c>
      <c r="BA176" s="81">
        <v>0</v>
      </c>
      <c r="BB176" s="81">
        <v>0</v>
      </c>
      <c r="BC176" s="81">
        <v>0</v>
      </c>
      <c r="BD176" s="81">
        <v>0</v>
      </c>
      <c r="BE176" s="81" t="s">
        <v>564</v>
      </c>
      <c r="BF176" s="82"/>
      <c r="BG176" s="81">
        <v>0</v>
      </c>
      <c r="BH176" s="81">
        <v>0</v>
      </c>
      <c r="BI176" s="81">
        <v>0</v>
      </c>
      <c r="BJ176" s="81">
        <v>0</v>
      </c>
      <c r="BK176" s="81">
        <v>0</v>
      </c>
      <c r="BL176" s="81">
        <v>0</v>
      </c>
      <c r="BM176" s="82"/>
      <c r="BN176" s="81">
        <v>0</v>
      </c>
      <c r="BO176" s="81">
        <v>0</v>
      </c>
      <c r="BP176" s="81">
        <v>0</v>
      </c>
      <c r="BQ176" s="81">
        <v>0</v>
      </c>
      <c r="BR176" s="81">
        <v>0</v>
      </c>
      <c r="BS176" s="81">
        <v>0</v>
      </c>
      <c r="BT176"/>
      <c r="BU176" s="80">
        <v>0</v>
      </c>
      <c r="BV176" s="80">
        <v>0</v>
      </c>
      <c r="BW176" s="80">
        <v>0</v>
      </c>
      <c r="BX176" s="80">
        <v>0</v>
      </c>
      <c r="BY176" s="80">
        <v>0</v>
      </c>
      <c r="BZ176" s="80">
        <v>0</v>
      </c>
      <c r="CA176" s="80">
        <v>0</v>
      </c>
      <c r="CB176" s="80">
        <v>0</v>
      </c>
      <c r="CC176" s="80">
        <v>0</v>
      </c>
    </row>
    <row r="177" spans="1:81">
      <c r="A177" s="80" t="s">
        <v>1881</v>
      </c>
      <c r="B177" s="80">
        <v>425</v>
      </c>
      <c r="C177" s="80">
        <v>17</v>
      </c>
      <c r="D177" s="80">
        <v>25</v>
      </c>
      <c r="E177" s="80">
        <v>2020</v>
      </c>
      <c r="F177" s="80" t="s">
        <v>218</v>
      </c>
      <c r="G177" s="80" t="s">
        <v>1864</v>
      </c>
      <c r="H177" s="80" t="s">
        <v>1865</v>
      </c>
      <c r="I177" s="177"/>
      <c r="J177" s="81">
        <v>15.178183299364241</v>
      </c>
      <c r="K177" s="81">
        <v>1.1423025328416718</v>
      </c>
      <c r="L177" s="81">
        <v>0.77410561478358353</v>
      </c>
      <c r="M177" s="81">
        <v>30.16150013097856</v>
      </c>
      <c r="N177" s="81">
        <v>31.058935678750061</v>
      </c>
      <c r="O177" s="81">
        <v>25.566257564899097</v>
      </c>
      <c r="P177" s="81">
        <v>23.949262305272619</v>
      </c>
      <c r="Q177" s="81">
        <v>1.8736726865256972</v>
      </c>
      <c r="R177" s="81">
        <v>0</v>
      </c>
      <c r="S177" s="81">
        <v>4.7379628222128929</v>
      </c>
      <c r="T177" s="82"/>
      <c r="U177" s="81">
        <v>4180282</v>
      </c>
      <c r="V177" s="81">
        <v>547</v>
      </c>
      <c r="W177" s="81">
        <v>30</v>
      </c>
      <c r="X177" s="81">
        <v>10323</v>
      </c>
      <c r="Y177" s="81">
        <v>13117</v>
      </c>
      <c r="Z177" s="81">
        <v>18269</v>
      </c>
      <c r="AA177" s="81">
        <v>5403</v>
      </c>
      <c r="AB177" s="81">
        <v>31777</v>
      </c>
      <c r="AC177" s="81">
        <v>0</v>
      </c>
      <c r="AD177" s="81">
        <v>4.7379628222128929</v>
      </c>
      <c r="AE177" s="82"/>
      <c r="AF177" s="81">
        <v>26012382.910663471</v>
      </c>
      <c r="AG177" s="81">
        <v>806481.72025080759</v>
      </c>
      <c r="AH177" s="81">
        <v>215088.54064103035</v>
      </c>
      <c r="AI177" s="81">
        <v>58145230.427891031</v>
      </c>
      <c r="AJ177" s="81">
        <v>56940422.226779222</v>
      </c>
      <c r="AK177" s="81"/>
      <c r="AL177" s="81"/>
      <c r="AM177" s="81">
        <v>4147251.5498335767</v>
      </c>
      <c r="AN177" s="81"/>
      <c r="AO177" s="81"/>
      <c r="AP177" s="82"/>
      <c r="AQ177" s="81">
        <v>1013</v>
      </c>
      <c r="AR177" s="81">
        <v>292</v>
      </c>
      <c r="AS177" s="81">
        <v>0</v>
      </c>
      <c r="AT177" s="81">
        <v>0</v>
      </c>
      <c r="AU177" s="81">
        <v>0</v>
      </c>
      <c r="AV177" s="81">
        <v>0</v>
      </c>
      <c r="AW177" s="81">
        <v>0</v>
      </c>
      <c r="AX177" s="82"/>
      <c r="AY177" s="81">
        <v>4462.5000000000018</v>
      </c>
      <c r="AZ177" s="81">
        <v>10049.6</v>
      </c>
      <c r="BA177" s="81">
        <v>0</v>
      </c>
      <c r="BB177" s="81">
        <v>0</v>
      </c>
      <c r="BC177" s="81">
        <v>0</v>
      </c>
      <c r="BD177" s="81">
        <v>0</v>
      </c>
      <c r="BE177" s="81">
        <v>0</v>
      </c>
      <c r="BF177" s="82"/>
      <c r="BG177" s="81">
        <v>0</v>
      </c>
      <c r="BH177" s="81">
        <v>0</v>
      </c>
      <c r="BI177" s="81">
        <v>0</v>
      </c>
      <c r="BJ177" s="81">
        <v>0</v>
      </c>
      <c r="BK177" s="81">
        <v>0</v>
      </c>
      <c r="BL177" s="81">
        <v>0</v>
      </c>
      <c r="BM177" s="82"/>
      <c r="BN177" s="81">
        <v>0</v>
      </c>
      <c r="BO177" s="81">
        <v>0</v>
      </c>
      <c r="BP177" s="81">
        <v>0</v>
      </c>
      <c r="BQ177" s="81">
        <v>0</v>
      </c>
      <c r="BR177" s="81">
        <v>0</v>
      </c>
      <c r="BS177" s="81">
        <v>0</v>
      </c>
      <c r="BT177"/>
      <c r="BU177" s="80">
        <v>0</v>
      </c>
      <c r="BV177" s="80">
        <v>0</v>
      </c>
      <c r="BW177" s="80">
        <v>0</v>
      </c>
      <c r="BX177" s="80">
        <v>0</v>
      </c>
      <c r="BY177" s="80">
        <v>0</v>
      </c>
      <c r="BZ177" s="80">
        <v>0</v>
      </c>
      <c r="CA177" s="80">
        <v>0</v>
      </c>
      <c r="CB177" s="80">
        <v>0</v>
      </c>
      <c r="CC177" s="80">
        <v>0</v>
      </c>
    </row>
    <row r="178" spans="1:81">
      <c r="A178" s="80" t="s">
        <v>1882</v>
      </c>
      <c r="B178" s="80">
        <v>425</v>
      </c>
      <c r="C178" s="80">
        <v>18</v>
      </c>
      <c r="D178" s="80">
        <v>25</v>
      </c>
      <c r="E178" s="80">
        <v>2021</v>
      </c>
      <c r="F178" s="80" t="s">
        <v>75</v>
      </c>
      <c r="G178" s="174" t="s">
        <v>1864</v>
      </c>
      <c r="H178" s="80" t="s">
        <v>1865</v>
      </c>
      <c r="I178" s="177"/>
      <c r="J178" s="81">
        <v>13.97913451184658</v>
      </c>
      <c r="K178" s="81">
        <v>1.198420095839462</v>
      </c>
      <c r="L178" s="81">
        <v>0.86454024994421119</v>
      </c>
      <c r="M178" s="81">
        <v>30.20595183845089</v>
      </c>
      <c r="N178" s="81">
        <v>30.501680767879719</v>
      </c>
      <c r="O178" s="81">
        <v>24.804731920657741</v>
      </c>
      <c r="P178" s="81">
        <v>24.676389789056962</v>
      </c>
      <c r="Q178" s="81">
        <v>1.8958002534594069</v>
      </c>
      <c r="R178" s="81">
        <v>0</v>
      </c>
      <c r="S178" s="81">
        <v>4.7224483324803241</v>
      </c>
      <c r="T178" s="82"/>
      <c r="U178" s="81">
        <v>5060679</v>
      </c>
      <c r="V178" s="81">
        <v>547</v>
      </c>
      <c r="W178" s="81">
        <v>30</v>
      </c>
      <c r="X178" s="81">
        <v>10323</v>
      </c>
      <c r="Y178" s="81">
        <v>13280</v>
      </c>
      <c r="Z178" s="81">
        <v>18251</v>
      </c>
      <c r="AA178" s="81">
        <v>5429</v>
      </c>
      <c r="AB178" s="81">
        <v>31771</v>
      </c>
      <c r="AC178" s="81">
        <v>0</v>
      </c>
      <c r="AD178" s="81">
        <v>4.7224483324803241</v>
      </c>
      <c r="AE178" s="82"/>
      <c r="AF178" s="81">
        <v>29378651.436197858</v>
      </c>
      <c r="AG178" s="81">
        <v>877479.68062917935</v>
      </c>
      <c r="AH178" s="81">
        <v>231981.94700247375</v>
      </c>
      <c r="AI178" s="81">
        <v>66948168.04356958</v>
      </c>
      <c r="AJ178" s="81">
        <v>60858866.683109879</v>
      </c>
      <c r="AK178" s="81">
        <v>0</v>
      </c>
      <c r="AL178" s="81">
        <v>0</v>
      </c>
      <c r="AM178" s="81">
        <v>4170384.9795417069</v>
      </c>
      <c r="AN178" s="81">
        <v>0</v>
      </c>
      <c r="AO178" s="81">
        <v>0</v>
      </c>
      <c r="AP178" s="82"/>
      <c r="AQ178" s="81">
        <v>1111</v>
      </c>
      <c r="AR178" s="81">
        <v>297</v>
      </c>
      <c r="AS178" s="81">
        <v>0</v>
      </c>
      <c r="AT178" s="81">
        <v>0</v>
      </c>
      <c r="AU178" s="81">
        <v>0</v>
      </c>
      <c r="AV178" s="81">
        <v>0</v>
      </c>
      <c r="AW178" s="81"/>
      <c r="AX178" s="82"/>
      <c r="AY178" s="81">
        <v>5092.7000000000053</v>
      </c>
      <c r="AZ178" s="81">
        <v>10297.5</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1883</v>
      </c>
      <c r="B179" s="80">
        <v>425</v>
      </c>
      <c r="C179" s="80">
        <v>19</v>
      </c>
      <c r="D179" s="80">
        <v>25</v>
      </c>
      <c r="E179" s="80">
        <v>2022</v>
      </c>
      <c r="F179" s="80" t="s">
        <v>568</v>
      </c>
      <c r="G179" s="174" t="s">
        <v>1864</v>
      </c>
      <c r="H179" s="80" t="s">
        <v>1865</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1187</v>
      </c>
      <c r="AR179" s="81">
        <v>297</v>
      </c>
      <c r="AS179" s="81">
        <v>0</v>
      </c>
      <c r="AT179" s="81">
        <v>0</v>
      </c>
      <c r="AU179" s="81">
        <v>0</v>
      </c>
      <c r="AV179" s="81">
        <v>0</v>
      </c>
      <c r="AW179" s="81"/>
      <c r="AX179" s="82"/>
      <c r="AY179" s="81">
        <v>5635.8000000000075</v>
      </c>
      <c r="AZ179" s="81">
        <v>10297.500000000002</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1884</v>
      </c>
      <c r="B180" s="80">
        <v>222</v>
      </c>
      <c r="C180" s="80">
        <v>1</v>
      </c>
      <c r="D180" s="80">
        <v>14</v>
      </c>
      <c r="E180" s="80">
        <v>1990</v>
      </c>
      <c r="F180" s="80" t="s">
        <v>562</v>
      </c>
      <c r="G180" s="80" t="s">
        <v>1885</v>
      </c>
      <c r="H180" s="80" t="s">
        <v>1886</v>
      </c>
      <c r="I180" s="177"/>
      <c r="J180" s="81">
        <v>231.89774870508811</v>
      </c>
      <c r="K180" s="81">
        <v>13.113075688007779</v>
      </c>
      <c r="L180" s="81">
        <v>29.016012203943056</v>
      </c>
      <c r="M180" s="81">
        <v>43.881341370713074</v>
      </c>
      <c r="N180" s="81">
        <v>54.914387724104678</v>
      </c>
      <c r="O180" s="81">
        <v>30.227684233555873</v>
      </c>
      <c r="P180" s="81">
        <v>46.118156474891798</v>
      </c>
      <c r="Q180" s="81">
        <v>2.9350966710817086</v>
      </c>
      <c r="R180" s="81">
        <v>1.2777234424329214</v>
      </c>
      <c r="S180" s="81">
        <v>2.8743357592699041</v>
      </c>
      <c r="T180" s="82"/>
      <c r="U180" s="81">
        <v>4167198</v>
      </c>
      <c r="V180" s="81">
        <v>2430</v>
      </c>
      <c r="W180" s="81">
        <v>266</v>
      </c>
      <c r="X180" s="81">
        <v>13473</v>
      </c>
      <c r="Y180" s="81">
        <v>14924</v>
      </c>
      <c r="Z180" s="81">
        <v>12433</v>
      </c>
      <c r="AA180" s="81">
        <v>11198</v>
      </c>
      <c r="AB180" s="81">
        <v>47656</v>
      </c>
      <c r="AC180" s="81">
        <v>221304</v>
      </c>
      <c r="AD180" s="81">
        <v>2.8743357592699041</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1887</v>
      </c>
      <c r="B181" s="80">
        <v>223</v>
      </c>
      <c r="C181" s="80">
        <v>2</v>
      </c>
      <c r="D181" s="80">
        <v>14</v>
      </c>
      <c r="E181" s="80">
        <v>2005</v>
      </c>
      <c r="F181" s="80" t="s">
        <v>565</v>
      </c>
      <c r="G181" s="80" t="s">
        <v>1885</v>
      </c>
      <c r="H181" s="80" t="s">
        <v>1886</v>
      </c>
      <c r="I181" s="177"/>
      <c r="J181" s="81">
        <v>234.43390827809455</v>
      </c>
      <c r="K181" s="81">
        <v>9.0141349600507965</v>
      </c>
      <c r="L181" s="81">
        <v>20.491911706709924</v>
      </c>
      <c r="M181" s="81">
        <v>68.350013195930615</v>
      </c>
      <c r="N181" s="81">
        <v>77.393943489872868</v>
      </c>
      <c r="O181" s="81">
        <v>42.545050863827782</v>
      </c>
      <c r="P181" s="81">
        <v>44.765162548520635</v>
      </c>
      <c r="Q181" s="81">
        <v>2.4562170474356386</v>
      </c>
      <c r="R181" s="81">
        <v>1.7400680217654594</v>
      </c>
      <c r="S181" s="81">
        <v>4.8061695000000002</v>
      </c>
      <c r="T181" s="82"/>
      <c r="U181" s="81">
        <v>5611939</v>
      </c>
      <c r="V181" s="81">
        <v>1809</v>
      </c>
      <c r="W181" s="81">
        <v>205</v>
      </c>
      <c r="X181" s="81">
        <v>9794</v>
      </c>
      <c r="Y181" s="81">
        <v>16157</v>
      </c>
      <c r="Z181" s="81">
        <v>20250</v>
      </c>
      <c r="AA181" s="81">
        <v>8902</v>
      </c>
      <c r="AB181" s="81">
        <v>41691</v>
      </c>
      <c r="AC181" s="81">
        <v>307695</v>
      </c>
      <c r="AD181" s="81">
        <v>4.8061695000000002</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1888</v>
      </c>
      <c r="B182" s="80">
        <v>224</v>
      </c>
      <c r="C182" s="80">
        <v>3</v>
      </c>
      <c r="D182" s="80">
        <v>14</v>
      </c>
      <c r="E182" s="80">
        <v>2006</v>
      </c>
      <c r="F182" s="80" t="s">
        <v>566</v>
      </c>
      <c r="G182" s="80" t="s">
        <v>1885</v>
      </c>
      <c r="H182" s="80" t="s">
        <v>1886</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1889</v>
      </c>
      <c r="B183" s="80">
        <v>225</v>
      </c>
      <c r="C183" s="80">
        <v>4</v>
      </c>
      <c r="D183" s="80">
        <v>14</v>
      </c>
      <c r="E183" s="80">
        <v>2007</v>
      </c>
      <c r="F183" s="80" t="s">
        <v>567</v>
      </c>
      <c r="G183" s="80" t="s">
        <v>1885</v>
      </c>
      <c r="H183" s="80" t="s">
        <v>1886</v>
      </c>
      <c r="I183" s="177"/>
      <c r="J183" s="81">
        <v>178.62900464107847</v>
      </c>
      <c r="K183" s="81">
        <v>6.1925199483742599</v>
      </c>
      <c r="L183" s="81">
        <v>17.7013489538278</v>
      </c>
      <c r="M183" s="81">
        <v>75.372101752293929</v>
      </c>
      <c r="N183" s="81">
        <v>71.48561676468735</v>
      </c>
      <c r="O183" s="81">
        <v>41.027400489170574</v>
      </c>
      <c r="P183" s="81">
        <v>43.548244027787021</v>
      </c>
      <c r="Q183" s="81">
        <v>2.5143683632276512</v>
      </c>
      <c r="R183" s="81">
        <v>0.97657002975627627</v>
      </c>
      <c r="S183" s="81">
        <v>4.9769624764999998</v>
      </c>
      <c r="T183" s="82"/>
      <c r="U183" s="81">
        <v>4946053</v>
      </c>
      <c r="V183" s="81">
        <v>1578</v>
      </c>
      <c r="W183" s="81">
        <v>168</v>
      </c>
      <c r="X183" s="81">
        <v>12163</v>
      </c>
      <c r="Y183" s="81">
        <v>16215</v>
      </c>
      <c r="Z183" s="81">
        <v>20300</v>
      </c>
      <c r="AA183" s="81">
        <v>8528</v>
      </c>
      <c r="AB183" s="81">
        <v>40421</v>
      </c>
      <c r="AC183" s="81">
        <v>177641</v>
      </c>
      <c r="AD183" s="81">
        <v>4.9769624764999998</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1890</v>
      </c>
      <c r="B184" s="80">
        <v>226</v>
      </c>
      <c r="C184" s="80">
        <v>5</v>
      </c>
      <c r="D184" s="80">
        <v>14</v>
      </c>
      <c r="E184" s="80">
        <v>2008</v>
      </c>
      <c r="F184" s="80" t="s">
        <v>84</v>
      </c>
      <c r="G184" s="80" t="s">
        <v>1885</v>
      </c>
      <c r="H184" s="80" t="s">
        <v>1886</v>
      </c>
      <c r="I184" s="177"/>
      <c r="J184" s="81">
        <v>156.31243244566662</v>
      </c>
      <c r="K184" s="81">
        <v>4.928613713619086</v>
      </c>
      <c r="L184" s="81">
        <v>14.357686980173531</v>
      </c>
      <c r="M184" s="81">
        <v>77.760838919419243</v>
      </c>
      <c r="N184" s="81">
        <v>72.894233217963176</v>
      </c>
      <c r="O184" s="81">
        <v>39.698718766536558</v>
      </c>
      <c r="P184" s="81">
        <v>42.004114591390739</v>
      </c>
      <c r="Q184" s="81">
        <v>2.4361436816669051</v>
      </c>
      <c r="R184" s="81">
        <v>1.0353003957439819</v>
      </c>
      <c r="S184" s="81">
        <v>5.3916084916099987</v>
      </c>
      <c r="T184" s="82"/>
      <c r="U184" s="81">
        <v>4809310</v>
      </c>
      <c r="V184" s="81">
        <v>1578</v>
      </c>
      <c r="W184" s="81">
        <v>168</v>
      </c>
      <c r="X184" s="81">
        <v>12163</v>
      </c>
      <c r="Y184" s="81">
        <v>16166</v>
      </c>
      <c r="Z184" s="81">
        <v>20332</v>
      </c>
      <c r="AA184" s="81">
        <v>8235</v>
      </c>
      <c r="AB184" s="81">
        <v>39807</v>
      </c>
      <c r="AC184" s="81">
        <v>195554</v>
      </c>
      <c r="AD184" s="81">
        <v>5.3916084916099987</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1891</v>
      </c>
      <c r="B185" s="80">
        <v>227</v>
      </c>
      <c r="C185" s="80">
        <v>6</v>
      </c>
      <c r="D185" s="80">
        <v>14</v>
      </c>
      <c r="E185" s="80">
        <v>2009</v>
      </c>
      <c r="F185" s="80" t="s">
        <v>85</v>
      </c>
      <c r="G185" s="80" t="s">
        <v>1885</v>
      </c>
      <c r="H185" s="80" t="s">
        <v>1886</v>
      </c>
      <c r="I185" s="177"/>
      <c r="J185" s="81">
        <v>190.74115858617569</v>
      </c>
      <c r="K185" s="81">
        <v>4.0337534588161521</v>
      </c>
      <c r="L185" s="81">
        <v>22.167327634171123</v>
      </c>
      <c r="M185" s="81">
        <v>71.338415289570108</v>
      </c>
      <c r="N185" s="81">
        <v>63.94314380208737</v>
      </c>
      <c r="O185" s="81">
        <v>40.350177020235307</v>
      </c>
      <c r="P185" s="81">
        <v>39.906645647139911</v>
      </c>
      <c r="Q185" s="81">
        <v>2.2947927416617895</v>
      </c>
      <c r="R185" s="81">
        <v>0.70420804699696848</v>
      </c>
      <c r="S185" s="81">
        <v>5.5591955760600005</v>
      </c>
      <c r="T185" s="82"/>
      <c r="U185" s="81">
        <v>4525468</v>
      </c>
      <c r="V185" s="81">
        <v>1323</v>
      </c>
      <c r="W185" s="81">
        <v>387</v>
      </c>
      <c r="X185" s="81">
        <v>12206</v>
      </c>
      <c r="Y185" s="81">
        <v>16235</v>
      </c>
      <c r="Z185" s="81">
        <v>20398</v>
      </c>
      <c r="AA185" s="81">
        <v>8032</v>
      </c>
      <c r="AB185" s="81">
        <v>39363</v>
      </c>
      <c r="AC185" s="81">
        <v>129767</v>
      </c>
      <c r="AD185" s="81">
        <v>5.5591955760600005</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20.821999999999999</v>
      </c>
      <c r="BJ185" s="81">
        <v>0</v>
      </c>
      <c r="BK185" s="81">
        <v>0</v>
      </c>
      <c r="BL185" s="81">
        <v>0</v>
      </c>
      <c r="BM185" s="82"/>
      <c r="BN185" s="81">
        <v>0</v>
      </c>
      <c r="BO185" s="81">
        <v>0</v>
      </c>
      <c r="BP185" s="81">
        <v>3</v>
      </c>
      <c r="BQ185" s="81">
        <v>0</v>
      </c>
      <c r="BR185" s="81">
        <v>0</v>
      </c>
      <c r="BS185" s="81">
        <v>0</v>
      </c>
      <c r="BT185"/>
      <c r="BU185" s="80"/>
      <c r="BV185" s="80"/>
      <c r="BW185" s="80"/>
      <c r="BX185" s="80"/>
      <c r="BY185" s="80"/>
      <c r="BZ185" s="80"/>
      <c r="CA185" s="80"/>
      <c r="CB185" s="80"/>
      <c r="CC185" s="80"/>
    </row>
    <row r="186" spans="1:81">
      <c r="A186" s="80" t="s">
        <v>1892</v>
      </c>
      <c r="B186" s="80">
        <v>228</v>
      </c>
      <c r="C186" s="80">
        <v>7</v>
      </c>
      <c r="D186" s="80">
        <v>14</v>
      </c>
      <c r="E186" s="80">
        <v>2010</v>
      </c>
      <c r="F186" s="80" t="s">
        <v>86</v>
      </c>
      <c r="G186" s="80" t="s">
        <v>1885</v>
      </c>
      <c r="H186" s="80" t="s">
        <v>1886</v>
      </c>
      <c r="I186" s="177"/>
      <c r="J186" s="81">
        <v>199.95224584176825</v>
      </c>
      <c r="K186" s="81">
        <v>5.0154117211350968</v>
      </c>
      <c r="L186" s="81">
        <v>20.534668767469295</v>
      </c>
      <c r="M186" s="81">
        <v>81.58901760613206</v>
      </c>
      <c r="N186" s="81">
        <v>77.510202737569486</v>
      </c>
      <c r="O186" s="81">
        <v>39.964676656662995</v>
      </c>
      <c r="P186" s="81">
        <v>40.251058314952935</v>
      </c>
      <c r="Q186" s="81">
        <v>2.3532187795466939</v>
      </c>
      <c r="R186" s="81">
        <v>0.72480123371139138</v>
      </c>
      <c r="S186" s="81">
        <v>5.2194070439000004</v>
      </c>
      <c r="T186" s="82"/>
      <c r="U186" s="81">
        <v>5048029</v>
      </c>
      <c r="V186" s="81">
        <v>1323</v>
      </c>
      <c r="W186" s="81">
        <v>387</v>
      </c>
      <c r="X186" s="81">
        <v>12206</v>
      </c>
      <c r="Y186" s="81">
        <v>16191</v>
      </c>
      <c r="Z186" s="81">
        <v>20297</v>
      </c>
      <c r="AA186" s="81">
        <v>7899</v>
      </c>
      <c r="AB186" s="81">
        <v>38678</v>
      </c>
      <c r="AC186" s="81">
        <v>126571</v>
      </c>
      <c r="AD186" s="81">
        <v>5.2194070439000004</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22.806999999999999</v>
      </c>
      <c r="BJ186" s="81">
        <v>0</v>
      </c>
      <c r="BK186" s="81">
        <v>0</v>
      </c>
      <c r="BL186" s="81">
        <v>0</v>
      </c>
      <c r="BM186" s="82"/>
      <c r="BN186" s="81">
        <v>0</v>
      </c>
      <c r="BO186" s="81">
        <v>0</v>
      </c>
      <c r="BP186" s="81">
        <v>3</v>
      </c>
      <c r="BQ186" s="81">
        <v>0</v>
      </c>
      <c r="BR186" s="81">
        <v>0</v>
      </c>
      <c r="BS186" s="81">
        <v>0</v>
      </c>
      <c r="BT186"/>
      <c r="BU186" s="80">
        <v>22.806999999999999</v>
      </c>
      <c r="BV186" s="80">
        <v>0</v>
      </c>
      <c r="BW186" s="80">
        <v>0</v>
      </c>
      <c r="BX186" s="80">
        <v>0</v>
      </c>
      <c r="BY186" s="80">
        <v>0</v>
      </c>
      <c r="BZ186" s="80">
        <v>0</v>
      </c>
      <c r="CA186" s="80">
        <v>0</v>
      </c>
      <c r="CB186" s="80">
        <v>0</v>
      </c>
      <c r="CC186" s="80">
        <v>0</v>
      </c>
    </row>
    <row r="187" spans="1:81">
      <c r="A187" s="80" t="s">
        <v>1893</v>
      </c>
      <c r="B187" s="80">
        <v>229</v>
      </c>
      <c r="C187" s="80">
        <v>8</v>
      </c>
      <c r="D187" s="80">
        <v>14</v>
      </c>
      <c r="E187" s="80">
        <v>2011</v>
      </c>
      <c r="F187" s="80" t="s">
        <v>87</v>
      </c>
      <c r="G187" s="80" t="s">
        <v>1885</v>
      </c>
      <c r="H187" s="80" t="s">
        <v>1886</v>
      </c>
      <c r="I187" s="177"/>
      <c r="J187" s="81">
        <v>213.10569930062411</v>
      </c>
      <c r="K187" s="81">
        <v>6.6636510731570775</v>
      </c>
      <c r="L187" s="81">
        <v>20.075158217324894</v>
      </c>
      <c r="M187" s="81">
        <v>74.772850206689938</v>
      </c>
      <c r="N187" s="81">
        <v>73.551970019265923</v>
      </c>
      <c r="O187" s="81">
        <v>39.403974303556978</v>
      </c>
      <c r="P187" s="81">
        <v>38.667246775889055</v>
      </c>
      <c r="Q187" s="81">
        <v>2.6755482887729207</v>
      </c>
      <c r="R187" s="81">
        <v>0.51925621664588972</v>
      </c>
      <c r="S187" s="81">
        <v>4.7594150561999999</v>
      </c>
      <c r="T187" s="82"/>
      <c r="U187" s="81">
        <v>5665666</v>
      </c>
      <c r="V187" s="81">
        <v>1323</v>
      </c>
      <c r="W187" s="81">
        <v>387</v>
      </c>
      <c r="X187" s="81">
        <v>12206</v>
      </c>
      <c r="Y187" s="81">
        <v>16170</v>
      </c>
      <c r="Z187" s="81">
        <v>20447</v>
      </c>
      <c r="AA187" s="81">
        <v>7814</v>
      </c>
      <c r="AB187" s="81">
        <v>38125</v>
      </c>
      <c r="AC187" s="81">
        <v>90527</v>
      </c>
      <c r="AD187" s="81">
        <v>4.7594150561999999</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24.561</v>
      </c>
      <c r="BJ187" s="81">
        <v>0</v>
      </c>
      <c r="BK187" s="81">
        <v>7.0759999999999996</v>
      </c>
      <c r="BL187" s="81">
        <v>0</v>
      </c>
      <c r="BM187" s="82"/>
      <c r="BN187" s="81">
        <v>0</v>
      </c>
      <c r="BO187" s="81">
        <v>0</v>
      </c>
      <c r="BP187" s="81">
        <v>3</v>
      </c>
      <c r="BQ187" s="81">
        <v>0</v>
      </c>
      <c r="BR187" s="81">
        <v>1</v>
      </c>
      <c r="BS187" s="81">
        <v>0</v>
      </c>
      <c r="BT187"/>
      <c r="BU187" s="80">
        <v>31.637</v>
      </c>
      <c r="BV187" s="80">
        <v>0</v>
      </c>
      <c r="BW187" s="80">
        <v>0</v>
      </c>
      <c r="BX187" s="80">
        <v>0</v>
      </c>
      <c r="BY187" s="80">
        <v>0</v>
      </c>
      <c r="BZ187" s="80">
        <v>0</v>
      </c>
      <c r="CA187" s="80">
        <v>0</v>
      </c>
      <c r="CB187" s="80">
        <v>0</v>
      </c>
      <c r="CC187" s="80">
        <v>0</v>
      </c>
    </row>
    <row r="188" spans="1:81">
      <c r="A188" s="80" t="s">
        <v>1894</v>
      </c>
      <c r="B188" s="80">
        <v>230</v>
      </c>
      <c r="C188" s="80">
        <v>9</v>
      </c>
      <c r="D188" s="80">
        <v>14</v>
      </c>
      <c r="E188" s="80">
        <v>2012</v>
      </c>
      <c r="F188" s="80" t="s">
        <v>88</v>
      </c>
      <c r="G188" s="80" t="s">
        <v>1885</v>
      </c>
      <c r="H188" s="80" t="s">
        <v>1886</v>
      </c>
      <c r="I188" s="177"/>
      <c r="J188" s="81">
        <v>195.19986796622183</v>
      </c>
      <c r="K188" s="81">
        <v>6.4380238286519598</v>
      </c>
      <c r="L188" s="81">
        <v>19.643486458402773</v>
      </c>
      <c r="M188" s="81">
        <v>75.209568448513238</v>
      </c>
      <c r="N188" s="81">
        <v>79.418874862502875</v>
      </c>
      <c r="O188" s="81">
        <v>39.545120005110029</v>
      </c>
      <c r="P188" s="81">
        <v>37.996435292929291</v>
      </c>
      <c r="Q188" s="81">
        <v>2.8823677108707266</v>
      </c>
      <c r="R188" s="81">
        <v>0.30771230787059989</v>
      </c>
      <c r="S188" s="81">
        <v>4.8968677782000007</v>
      </c>
      <c r="T188" s="82"/>
      <c r="U188" s="81">
        <v>5217782</v>
      </c>
      <c r="V188" s="81">
        <v>1323</v>
      </c>
      <c r="W188" s="81">
        <v>387</v>
      </c>
      <c r="X188" s="81">
        <v>12206</v>
      </c>
      <c r="Y188" s="81">
        <v>16393</v>
      </c>
      <c r="Z188" s="81">
        <v>20683</v>
      </c>
      <c r="AA188" s="81">
        <v>7635</v>
      </c>
      <c r="AB188" s="81">
        <v>37803</v>
      </c>
      <c r="AC188" s="81">
        <v>52257</v>
      </c>
      <c r="AD188" s="81">
        <v>4.8968677782000007</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20.919</v>
      </c>
      <c r="BJ188" s="81">
        <v>0</v>
      </c>
      <c r="BK188" s="81">
        <v>7.1959999999999997</v>
      </c>
      <c r="BL188" s="81">
        <v>0</v>
      </c>
      <c r="BM188" s="82"/>
      <c r="BN188" s="81">
        <v>0</v>
      </c>
      <c r="BO188" s="81">
        <v>0</v>
      </c>
      <c r="BP188" s="81">
        <v>3</v>
      </c>
      <c r="BQ188" s="81">
        <v>0</v>
      </c>
      <c r="BR188" s="81">
        <v>1</v>
      </c>
      <c r="BS188" s="81">
        <v>0</v>
      </c>
      <c r="BT188"/>
      <c r="BU188" s="80">
        <v>20.919</v>
      </c>
      <c r="BV188" s="80">
        <v>7.1959999999999997</v>
      </c>
      <c r="BW188" s="80">
        <v>0</v>
      </c>
      <c r="BX188" s="80">
        <v>0</v>
      </c>
      <c r="BY188" s="80">
        <v>0</v>
      </c>
      <c r="BZ188" s="80">
        <v>0</v>
      </c>
      <c r="CA188" s="80">
        <v>0</v>
      </c>
      <c r="CB188" s="80">
        <v>0</v>
      </c>
      <c r="CC188" s="80">
        <v>0</v>
      </c>
    </row>
    <row r="189" spans="1:81">
      <c r="A189" s="80" t="s">
        <v>1895</v>
      </c>
      <c r="B189" s="80">
        <v>231</v>
      </c>
      <c r="C189" s="80">
        <v>10</v>
      </c>
      <c r="D189" s="80">
        <v>14</v>
      </c>
      <c r="E189" s="80">
        <v>2013</v>
      </c>
      <c r="F189" s="80" t="s">
        <v>89</v>
      </c>
      <c r="G189" s="80" t="s">
        <v>1885</v>
      </c>
      <c r="H189" s="80" t="s">
        <v>1886</v>
      </c>
      <c r="I189" s="177"/>
      <c r="J189" s="81">
        <v>183.79819659103114</v>
      </c>
      <c r="K189" s="81">
        <v>4.2536399664379445</v>
      </c>
      <c r="L189" s="81">
        <v>19.421829798758473</v>
      </c>
      <c r="M189" s="81">
        <v>72.721267950296195</v>
      </c>
      <c r="N189" s="81">
        <v>81.365407173239817</v>
      </c>
      <c r="O189" s="81">
        <v>37.933665969129954</v>
      </c>
      <c r="P189" s="81">
        <v>37.430260130313386</v>
      </c>
      <c r="Q189" s="81">
        <v>2.8918847651430291</v>
      </c>
      <c r="R189" s="81">
        <v>0.51859842841366788</v>
      </c>
      <c r="S189" s="81">
        <v>5.4136774495999997</v>
      </c>
      <c r="T189" s="82"/>
      <c r="U189" s="81">
        <v>5495924</v>
      </c>
      <c r="V189" s="81">
        <v>1323</v>
      </c>
      <c r="W189" s="81">
        <v>387</v>
      </c>
      <c r="X189" s="81">
        <v>12206</v>
      </c>
      <c r="Y189" s="81">
        <v>16320</v>
      </c>
      <c r="Z189" s="81">
        <v>20726</v>
      </c>
      <c r="AA189" s="81">
        <v>7493</v>
      </c>
      <c r="AB189" s="81">
        <v>37384</v>
      </c>
      <c r="AC189" s="81">
        <v>85969</v>
      </c>
      <c r="AD189" s="81">
        <v>5.4136774495999997</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23.524000000000001</v>
      </c>
      <c r="BJ189" s="81">
        <v>0</v>
      </c>
      <c r="BK189" s="81">
        <v>13.834</v>
      </c>
      <c r="BL189" s="81">
        <v>0</v>
      </c>
      <c r="BM189" s="82"/>
      <c r="BN189" s="81">
        <v>0</v>
      </c>
      <c r="BO189" s="81">
        <v>0</v>
      </c>
      <c r="BP189" s="81">
        <v>3</v>
      </c>
      <c r="BQ189" s="81">
        <v>0</v>
      </c>
      <c r="BR189" s="81">
        <v>2</v>
      </c>
      <c r="BS189" s="81">
        <v>0</v>
      </c>
      <c r="BT189"/>
      <c r="BU189" s="80">
        <v>30.161999999999999</v>
      </c>
      <c r="BV189" s="80">
        <v>7.1959999999999997</v>
      </c>
      <c r="BW189" s="80">
        <v>0</v>
      </c>
      <c r="BX189" s="80">
        <v>0</v>
      </c>
      <c r="BY189" s="80">
        <v>0</v>
      </c>
      <c r="BZ189" s="80">
        <v>0</v>
      </c>
      <c r="CA189" s="80">
        <v>0</v>
      </c>
      <c r="CB189" s="80">
        <v>0</v>
      </c>
      <c r="CC189" s="80">
        <v>0</v>
      </c>
    </row>
    <row r="190" spans="1:81">
      <c r="A190" s="80" t="s">
        <v>1896</v>
      </c>
      <c r="B190" s="80">
        <v>232</v>
      </c>
      <c r="C190" s="80">
        <v>11</v>
      </c>
      <c r="D190" s="80">
        <v>14</v>
      </c>
      <c r="E190" s="80">
        <v>2014</v>
      </c>
      <c r="F190" s="80" t="s">
        <v>90</v>
      </c>
      <c r="G190" s="80" t="s">
        <v>1885</v>
      </c>
      <c r="H190" s="80" t="s">
        <v>1886</v>
      </c>
      <c r="I190" s="177"/>
      <c r="J190" s="81">
        <v>212.3106640811244</v>
      </c>
      <c r="K190" s="81">
        <v>3.5299353957417159</v>
      </c>
      <c r="L190" s="81">
        <v>15.563691182376374</v>
      </c>
      <c r="M190" s="81">
        <v>62.855380414630069</v>
      </c>
      <c r="N190" s="81">
        <v>77.515639866688176</v>
      </c>
      <c r="O190" s="81">
        <v>36.293455886692264</v>
      </c>
      <c r="P190" s="81">
        <v>37.007312654834919</v>
      </c>
      <c r="Q190" s="81">
        <v>2.7302494089799079</v>
      </c>
      <c r="R190" s="81">
        <v>0.47448763490176749</v>
      </c>
      <c r="S190" s="81">
        <v>5.5684481000292338</v>
      </c>
      <c r="T190" s="82"/>
      <c r="U190" s="81">
        <v>6169994</v>
      </c>
      <c r="V190" s="81">
        <v>1104</v>
      </c>
      <c r="W190" s="81">
        <v>372</v>
      </c>
      <c r="X190" s="81">
        <v>10643</v>
      </c>
      <c r="Y190" s="81">
        <v>16276</v>
      </c>
      <c r="Z190" s="81">
        <v>20885</v>
      </c>
      <c r="AA190" s="81">
        <v>7370</v>
      </c>
      <c r="AB190" s="81">
        <v>36786</v>
      </c>
      <c r="AC190" s="81">
        <v>78904</v>
      </c>
      <c r="AD190" s="81">
        <v>5.5684481000292338</v>
      </c>
      <c r="AE190" s="82"/>
      <c r="AF190" s="81">
        <v>65596891.90215487</v>
      </c>
      <c r="AG190" s="81">
        <v>2579630.4177579959</v>
      </c>
      <c r="AH190" s="81">
        <v>2809014.1822215663</v>
      </c>
      <c r="AI190" s="81">
        <v>63809151.624760501</v>
      </c>
      <c r="AJ190" s="81">
        <v>89212957.982500061</v>
      </c>
      <c r="AK190" s="81">
        <v>0</v>
      </c>
      <c r="AL190" s="81">
        <v>0</v>
      </c>
      <c r="AM190" s="81">
        <v>5050168.0988942049</v>
      </c>
      <c r="AN190" s="81">
        <v>0</v>
      </c>
      <c r="AO190" s="81">
        <v>0</v>
      </c>
      <c r="AP190" s="82"/>
      <c r="AQ190" s="81">
        <v>641</v>
      </c>
      <c r="AR190" s="81">
        <v>102</v>
      </c>
      <c r="AS190" s="81">
        <v>3</v>
      </c>
      <c r="AT190" s="81">
        <v>0</v>
      </c>
      <c r="AU190" s="81">
        <v>0</v>
      </c>
      <c r="AV190" s="81">
        <v>0</v>
      </c>
      <c r="AW190" s="81" t="s">
        <v>564</v>
      </c>
      <c r="AX190" s="82"/>
      <c r="AY190" s="81">
        <v>2744.2089999999998</v>
      </c>
      <c r="AZ190" s="81">
        <v>7396.02</v>
      </c>
      <c r="BA190" s="81">
        <v>7950</v>
      </c>
      <c r="BB190" s="81">
        <v>0</v>
      </c>
      <c r="BC190" s="81">
        <v>0</v>
      </c>
      <c r="BD190" s="81">
        <v>0</v>
      </c>
      <c r="BE190" s="81" t="s">
        <v>564</v>
      </c>
      <c r="BF190" s="82"/>
      <c r="BG190" s="81">
        <v>0</v>
      </c>
      <c r="BH190" s="81">
        <v>0</v>
      </c>
      <c r="BI190" s="81">
        <v>22.363</v>
      </c>
      <c r="BJ190" s="81">
        <v>0</v>
      </c>
      <c r="BK190" s="81">
        <v>11.739000000000001</v>
      </c>
      <c r="BL190" s="81">
        <v>0</v>
      </c>
      <c r="BM190" s="82"/>
      <c r="BN190" s="81">
        <v>0</v>
      </c>
      <c r="BO190" s="81">
        <v>0</v>
      </c>
      <c r="BP190" s="81">
        <v>3</v>
      </c>
      <c r="BQ190" s="81">
        <v>0</v>
      </c>
      <c r="BR190" s="81">
        <v>2</v>
      </c>
      <c r="BS190" s="81">
        <v>0</v>
      </c>
      <c r="BT190"/>
      <c r="BU190" s="80">
        <v>28.367000000000001</v>
      </c>
      <c r="BV190" s="80">
        <v>5.7350000000000003</v>
      </c>
      <c r="BW190" s="80">
        <v>0</v>
      </c>
      <c r="BX190" s="80">
        <v>0</v>
      </c>
      <c r="BY190" s="80">
        <v>0</v>
      </c>
      <c r="BZ190" s="80">
        <v>0</v>
      </c>
      <c r="CA190" s="80">
        <v>0</v>
      </c>
      <c r="CB190" s="80">
        <v>0</v>
      </c>
      <c r="CC190" s="80">
        <v>0</v>
      </c>
    </row>
    <row r="191" spans="1:81">
      <c r="A191" s="80" t="s">
        <v>1897</v>
      </c>
      <c r="B191" s="80">
        <v>233</v>
      </c>
      <c r="C191" s="80">
        <v>12</v>
      </c>
      <c r="D191" s="80">
        <v>14</v>
      </c>
      <c r="E191" s="80">
        <v>2015</v>
      </c>
      <c r="F191" s="80" t="s">
        <v>91</v>
      </c>
      <c r="G191" s="80" t="s">
        <v>1885</v>
      </c>
      <c r="H191" s="80" t="s">
        <v>1886</v>
      </c>
      <c r="I191" s="177"/>
      <c r="J191" s="81">
        <v>221.62433886930779</v>
      </c>
      <c r="K191" s="81">
        <v>3.3318315781239716</v>
      </c>
      <c r="L191" s="81">
        <v>15.595854943223515</v>
      </c>
      <c r="M191" s="81">
        <v>63.4977386286482</v>
      </c>
      <c r="N191" s="81">
        <v>68.58539226019775</v>
      </c>
      <c r="O191" s="81">
        <v>35.873102748848041</v>
      </c>
      <c r="P191" s="81">
        <v>36.599229887997765</v>
      </c>
      <c r="Q191" s="81">
        <v>2.6251153152766791</v>
      </c>
      <c r="R191" s="81">
        <v>0.45024951361310411</v>
      </c>
      <c r="S191" s="81">
        <v>2.5000328821796534</v>
      </c>
      <c r="T191" s="82"/>
      <c r="U191" s="81">
        <v>6316548</v>
      </c>
      <c r="V191" s="81">
        <v>1104</v>
      </c>
      <c r="W191" s="81">
        <v>372</v>
      </c>
      <c r="X191" s="81">
        <v>10643</v>
      </c>
      <c r="Y191" s="81">
        <v>16183</v>
      </c>
      <c r="Z191" s="81">
        <v>20842</v>
      </c>
      <c r="AA191" s="81">
        <v>7283</v>
      </c>
      <c r="AB191" s="81">
        <v>36130</v>
      </c>
      <c r="AC191" s="81">
        <v>77129</v>
      </c>
      <c r="AD191" s="81">
        <v>2.5000328821796534</v>
      </c>
      <c r="AE191" s="82"/>
      <c r="AF191" s="81">
        <v>64740931.871836483</v>
      </c>
      <c r="AG191" s="81">
        <v>2198136.6479774374</v>
      </c>
      <c r="AH191" s="81">
        <v>2310732.9595085406</v>
      </c>
      <c r="AI191" s="81">
        <v>65616504.644772902</v>
      </c>
      <c r="AJ191" s="81">
        <v>79368362.906248286</v>
      </c>
      <c r="AK191" s="81">
        <v>0</v>
      </c>
      <c r="AL191" s="81">
        <v>0</v>
      </c>
      <c r="AM191" s="81">
        <v>4951464.9403502671</v>
      </c>
      <c r="AN191" s="81">
        <v>0</v>
      </c>
      <c r="AO191" s="81">
        <v>0</v>
      </c>
      <c r="AP191" s="82"/>
      <c r="AQ191" s="81">
        <v>685</v>
      </c>
      <c r="AR191" s="81">
        <v>127</v>
      </c>
      <c r="AS191" s="81">
        <v>3</v>
      </c>
      <c r="AT191" s="81">
        <v>0</v>
      </c>
      <c r="AU191" s="81">
        <v>0</v>
      </c>
      <c r="AV191" s="81">
        <v>0</v>
      </c>
      <c r="AW191" s="81" t="s">
        <v>564</v>
      </c>
      <c r="AX191" s="82"/>
      <c r="AY191" s="81">
        <v>2965.509</v>
      </c>
      <c r="AZ191" s="81">
        <v>11086.32</v>
      </c>
      <c r="BA191" s="81">
        <v>7950</v>
      </c>
      <c r="BB191" s="81">
        <v>0</v>
      </c>
      <c r="BC191" s="81">
        <v>0</v>
      </c>
      <c r="BD191" s="81">
        <v>0</v>
      </c>
      <c r="BE191" s="81" t="s">
        <v>564</v>
      </c>
      <c r="BF191" s="82"/>
      <c r="BG191" s="81">
        <v>0</v>
      </c>
      <c r="BH191" s="81">
        <v>0</v>
      </c>
      <c r="BI191" s="81">
        <v>21.959</v>
      </c>
      <c r="BJ191" s="81">
        <v>0</v>
      </c>
      <c r="BK191" s="81">
        <v>5.4169999999999998</v>
      </c>
      <c r="BL191" s="81">
        <v>0</v>
      </c>
      <c r="BM191" s="82"/>
      <c r="BN191" s="81">
        <v>0</v>
      </c>
      <c r="BO191" s="81">
        <v>0</v>
      </c>
      <c r="BP191" s="81">
        <v>3</v>
      </c>
      <c r="BQ191" s="81">
        <v>0</v>
      </c>
      <c r="BR191" s="81">
        <v>1</v>
      </c>
      <c r="BS191" s="81">
        <v>0</v>
      </c>
      <c r="BT191"/>
      <c r="BU191" s="80">
        <v>27.376000000000001</v>
      </c>
      <c r="BV191" s="80">
        <v>0</v>
      </c>
      <c r="BW191" s="80">
        <v>0</v>
      </c>
      <c r="BX191" s="80">
        <v>0</v>
      </c>
      <c r="BY191" s="80">
        <v>0</v>
      </c>
      <c r="BZ191" s="80">
        <v>0</v>
      </c>
      <c r="CA191" s="80">
        <v>0</v>
      </c>
      <c r="CB191" s="80">
        <v>0</v>
      </c>
      <c r="CC191" s="80">
        <v>0</v>
      </c>
    </row>
    <row r="192" spans="1:81">
      <c r="A192" s="80" t="s">
        <v>1898</v>
      </c>
      <c r="B192" s="80">
        <v>234</v>
      </c>
      <c r="C192" s="80">
        <v>13</v>
      </c>
      <c r="D192" s="80">
        <v>14</v>
      </c>
      <c r="E192" s="80">
        <v>2016</v>
      </c>
      <c r="F192" s="80" t="s">
        <v>92</v>
      </c>
      <c r="G192" s="80" t="s">
        <v>1885</v>
      </c>
      <c r="H192" s="80" t="s">
        <v>1886</v>
      </c>
      <c r="I192" s="177"/>
      <c r="J192" s="81">
        <v>246.61570685950883</v>
      </c>
      <c r="K192" s="81">
        <v>3.1605317162032933</v>
      </c>
      <c r="L192" s="81">
        <v>17.370442912429464</v>
      </c>
      <c r="M192" s="81">
        <v>55.905424069424392</v>
      </c>
      <c r="N192" s="81">
        <v>65.221141606849727</v>
      </c>
      <c r="O192" s="81">
        <v>35.245346672476821</v>
      </c>
      <c r="P192" s="81">
        <v>34.982797925237165</v>
      </c>
      <c r="Q192" s="81">
        <v>2.5114630143088905</v>
      </c>
      <c r="R192" s="81">
        <v>0.29153261859546631</v>
      </c>
      <c r="S192" s="81">
        <v>3.7059453716544821</v>
      </c>
      <c r="T192" s="82"/>
      <c r="U192" s="81">
        <v>6320536</v>
      </c>
      <c r="V192" s="81">
        <v>1104</v>
      </c>
      <c r="W192" s="81">
        <v>372</v>
      </c>
      <c r="X192" s="81">
        <v>10643</v>
      </c>
      <c r="Y192" s="81">
        <v>16170</v>
      </c>
      <c r="Z192" s="81">
        <v>20729</v>
      </c>
      <c r="AA192" s="81">
        <v>7200</v>
      </c>
      <c r="AB192" s="81">
        <v>35557</v>
      </c>
      <c r="AC192" s="81">
        <v>49790.901560591323</v>
      </c>
      <c r="AD192" s="81">
        <v>3.7059453716544821</v>
      </c>
      <c r="AE192" s="82"/>
      <c r="AF192" s="81">
        <v>73454745.263002276</v>
      </c>
      <c r="AG192" s="81">
        <v>2043617.0695773209</v>
      </c>
      <c r="AH192" s="81">
        <v>2213243.7985252598</v>
      </c>
      <c r="AI192" s="81">
        <v>65476472.438642897</v>
      </c>
      <c r="AJ192" s="81">
        <v>78255779.985974416</v>
      </c>
      <c r="AK192" s="81">
        <v>0</v>
      </c>
      <c r="AL192" s="81">
        <v>0</v>
      </c>
      <c r="AM192" s="81">
        <v>4876723.4884547386</v>
      </c>
      <c r="AN192" s="81">
        <v>0</v>
      </c>
      <c r="AO192" s="81">
        <v>0</v>
      </c>
      <c r="AP192" s="82"/>
      <c r="AQ192" s="81">
        <v>721</v>
      </c>
      <c r="AR192" s="81">
        <v>140</v>
      </c>
      <c r="AS192" s="81">
        <v>3</v>
      </c>
      <c r="AT192" s="81">
        <v>0</v>
      </c>
      <c r="AU192" s="81">
        <v>0</v>
      </c>
      <c r="AV192" s="81">
        <v>0</v>
      </c>
      <c r="AW192" s="81" t="s">
        <v>564</v>
      </c>
      <c r="AX192" s="82"/>
      <c r="AY192" s="81">
        <v>3148.4690000000001</v>
      </c>
      <c r="AZ192" s="81">
        <v>11399.82</v>
      </c>
      <c r="BA192" s="81">
        <v>7950</v>
      </c>
      <c r="BB192" s="81">
        <v>0</v>
      </c>
      <c r="BC192" s="81">
        <v>0</v>
      </c>
      <c r="BD192" s="81">
        <v>0</v>
      </c>
      <c r="BE192" s="81" t="s">
        <v>564</v>
      </c>
      <c r="BF192" s="82"/>
      <c r="BG192" s="81">
        <v>0</v>
      </c>
      <c r="BH192" s="81">
        <v>0</v>
      </c>
      <c r="BI192" s="81">
        <v>22.545999999999999</v>
      </c>
      <c r="BJ192" s="81">
        <v>0</v>
      </c>
      <c r="BK192" s="81">
        <v>5.4649999999999999</v>
      </c>
      <c r="BL192" s="81">
        <v>0</v>
      </c>
      <c r="BM192" s="82"/>
      <c r="BN192" s="81">
        <v>0</v>
      </c>
      <c r="BO192" s="81">
        <v>0</v>
      </c>
      <c r="BP192" s="81">
        <v>3</v>
      </c>
      <c r="BQ192" s="81">
        <v>0</v>
      </c>
      <c r="BR192" s="81">
        <v>1</v>
      </c>
      <c r="BS192" s="81">
        <v>0</v>
      </c>
      <c r="BT192"/>
      <c r="BU192" s="80">
        <v>28.010999999999999</v>
      </c>
      <c r="BV192" s="80">
        <v>0</v>
      </c>
      <c r="BW192" s="80">
        <v>0</v>
      </c>
      <c r="BX192" s="80">
        <v>0</v>
      </c>
      <c r="BY192" s="80">
        <v>0</v>
      </c>
      <c r="BZ192" s="80">
        <v>0</v>
      </c>
      <c r="CA192" s="80">
        <v>0</v>
      </c>
      <c r="CB192" s="80">
        <v>0</v>
      </c>
      <c r="CC192" s="80">
        <v>0</v>
      </c>
    </row>
    <row r="193" spans="1:81">
      <c r="A193" s="80" t="s">
        <v>1899</v>
      </c>
      <c r="B193" s="80">
        <v>235</v>
      </c>
      <c r="C193" s="80">
        <v>14</v>
      </c>
      <c r="D193" s="80">
        <v>14</v>
      </c>
      <c r="E193" s="80">
        <v>2017</v>
      </c>
      <c r="F193" s="80" t="s">
        <v>71</v>
      </c>
      <c r="G193" s="80" t="s">
        <v>1885</v>
      </c>
      <c r="H193" s="80" t="s">
        <v>1886</v>
      </c>
      <c r="I193" s="177"/>
      <c r="J193" s="81">
        <v>232.21428360066091</v>
      </c>
      <c r="K193" s="81">
        <v>3.5735051529874404</v>
      </c>
      <c r="L193" s="81">
        <v>15.942295137523207</v>
      </c>
      <c r="M193" s="81">
        <v>54.276485889415603</v>
      </c>
      <c r="N193" s="81">
        <v>65.610313281460805</v>
      </c>
      <c r="O193" s="81">
        <v>34.723748099155358</v>
      </c>
      <c r="P193" s="81">
        <v>34.037002842447194</v>
      </c>
      <c r="Q193" s="81">
        <v>2.3832148897921361</v>
      </c>
      <c r="R193" s="81">
        <v>0.23988542061754786</v>
      </c>
      <c r="S193" s="81">
        <v>3.5287030874904732</v>
      </c>
      <c r="T193" s="82"/>
      <c r="U193" s="81">
        <v>6410149</v>
      </c>
      <c r="V193" s="81">
        <v>1104</v>
      </c>
      <c r="W193" s="81">
        <v>372</v>
      </c>
      <c r="X193" s="81">
        <v>10643</v>
      </c>
      <c r="Y193" s="81">
        <v>16103</v>
      </c>
      <c r="Z193" s="81">
        <v>20761</v>
      </c>
      <c r="AA193" s="81">
        <v>7050</v>
      </c>
      <c r="AB193" s="81">
        <v>34893</v>
      </c>
      <c r="AC193" s="81">
        <v>41782.999999999993</v>
      </c>
      <c r="AD193" s="81">
        <v>3.5287030874904728</v>
      </c>
      <c r="AE193" s="82"/>
      <c r="AF193" s="81">
        <v>69090849.175165921</v>
      </c>
      <c r="AG193" s="81">
        <v>2559419.9921357692</v>
      </c>
      <c r="AH193" s="81">
        <v>2674543.4277962628</v>
      </c>
      <c r="AI193" s="81">
        <v>67196795.200035945</v>
      </c>
      <c r="AJ193" s="81">
        <v>81758702.355543986</v>
      </c>
      <c r="AK193" s="81">
        <v>0</v>
      </c>
      <c r="AL193" s="81">
        <v>0</v>
      </c>
      <c r="AM193" s="81">
        <v>4793142.6197472475</v>
      </c>
      <c r="AN193" s="81">
        <v>0</v>
      </c>
      <c r="AO193" s="81">
        <v>0</v>
      </c>
      <c r="AP193" s="82"/>
      <c r="AQ193" s="81">
        <v>780</v>
      </c>
      <c r="AR193" s="81">
        <v>150</v>
      </c>
      <c r="AS193" s="81">
        <v>3</v>
      </c>
      <c r="AT193" s="81">
        <v>1</v>
      </c>
      <c r="AU193" s="81">
        <v>0</v>
      </c>
      <c r="AV193" s="81">
        <v>0</v>
      </c>
      <c r="AW193" s="81" t="s">
        <v>564</v>
      </c>
      <c r="AX193" s="82"/>
      <c r="AY193" s="81">
        <v>3429.9690000000001</v>
      </c>
      <c r="AZ193" s="81">
        <v>12175.62</v>
      </c>
      <c r="BA193" s="81">
        <v>7950</v>
      </c>
      <c r="BB193" s="81">
        <v>49.9</v>
      </c>
      <c r="BC193" s="81">
        <v>0</v>
      </c>
      <c r="BD193" s="81">
        <v>0</v>
      </c>
      <c r="BE193" s="81" t="s">
        <v>564</v>
      </c>
      <c r="BF193" s="82"/>
      <c r="BG193" s="81">
        <v>0</v>
      </c>
      <c r="BH193" s="81">
        <v>0</v>
      </c>
      <c r="BI193" s="81">
        <v>26.460999999999999</v>
      </c>
      <c r="BJ193" s="81">
        <v>0</v>
      </c>
      <c r="BK193" s="81">
        <v>5.61</v>
      </c>
      <c r="BL193" s="81">
        <v>0</v>
      </c>
      <c r="BM193" s="82"/>
      <c r="BN193" s="81">
        <v>0</v>
      </c>
      <c r="BO193" s="81">
        <v>0</v>
      </c>
      <c r="BP193" s="81">
        <v>3</v>
      </c>
      <c r="BQ193" s="81">
        <v>0</v>
      </c>
      <c r="BR193" s="81">
        <v>1</v>
      </c>
      <c r="BS193" s="81">
        <v>0</v>
      </c>
      <c r="BT193"/>
      <c r="BU193" s="80">
        <v>32.070999999999998</v>
      </c>
      <c r="BV193" s="80">
        <v>0</v>
      </c>
      <c r="BW193" s="80">
        <v>0</v>
      </c>
      <c r="BX193" s="80">
        <v>0</v>
      </c>
      <c r="BY193" s="80">
        <v>0</v>
      </c>
      <c r="BZ193" s="80">
        <v>0</v>
      </c>
      <c r="CA193" s="80">
        <v>0</v>
      </c>
      <c r="CB193" s="80">
        <v>0</v>
      </c>
      <c r="CC193" s="80">
        <v>0</v>
      </c>
    </row>
    <row r="194" spans="1:81">
      <c r="A194" s="80" t="s">
        <v>1900</v>
      </c>
      <c r="B194" s="80">
        <v>236</v>
      </c>
      <c r="C194" s="80">
        <v>15</v>
      </c>
      <c r="D194" s="80">
        <v>14</v>
      </c>
      <c r="E194" s="80">
        <v>2018</v>
      </c>
      <c r="F194" s="80" t="s">
        <v>93</v>
      </c>
      <c r="G194" s="80" t="s">
        <v>1885</v>
      </c>
      <c r="H194" s="80" t="s">
        <v>1886</v>
      </c>
      <c r="I194" s="177"/>
      <c r="J194" s="81">
        <v>203.08621512828188</v>
      </c>
      <c r="K194" s="81">
        <v>2.984812549017275</v>
      </c>
      <c r="L194" s="81">
        <v>14.514832201426858</v>
      </c>
      <c r="M194" s="81">
        <v>48.228920821921854</v>
      </c>
      <c r="N194" s="81">
        <v>59.901339953284115</v>
      </c>
      <c r="O194" s="81">
        <v>33.805502650552754</v>
      </c>
      <c r="P194" s="81">
        <v>33.210642150059044</v>
      </c>
      <c r="Q194" s="81">
        <v>2.1742359627192331</v>
      </c>
      <c r="R194" s="81">
        <v>0.21649445903499193</v>
      </c>
      <c r="S194" s="81">
        <v>2.2537227278405498</v>
      </c>
      <c r="T194" s="82"/>
      <c r="U194" s="81">
        <v>6280737</v>
      </c>
      <c r="V194" s="81">
        <v>1104</v>
      </c>
      <c r="W194" s="81">
        <v>372</v>
      </c>
      <c r="X194" s="81">
        <v>10643</v>
      </c>
      <c r="Y194" s="81">
        <v>16045</v>
      </c>
      <c r="Z194" s="81">
        <v>20599</v>
      </c>
      <c r="AA194" s="81">
        <v>6948</v>
      </c>
      <c r="AB194" s="81">
        <v>34305</v>
      </c>
      <c r="AC194" s="81">
        <v>37561</v>
      </c>
      <c r="AD194" s="81">
        <v>2.2537227278405498</v>
      </c>
      <c r="AE194" s="82"/>
      <c r="AF194" s="81">
        <v>63178859.916040398</v>
      </c>
      <c r="AG194" s="81">
        <v>1927771.6615340619</v>
      </c>
      <c r="AH194" s="81">
        <v>2487244.4901273581</v>
      </c>
      <c r="AI194" s="81">
        <v>61031686.289409287</v>
      </c>
      <c r="AJ194" s="81">
        <v>81568153.99271737</v>
      </c>
      <c r="AK194" s="81">
        <v>0</v>
      </c>
      <c r="AL194" s="81">
        <v>0</v>
      </c>
      <c r="AM194" s="81">
        <v>4722121.3529631142</v>
      </c>
      <c r="AN194" s="81">
        <v>0</v>
      </c>
      <c r="AO194" s="81">
        <v>0</v>
      </c>
      <c r="AP194" s="82"/>
      <c r="AQ194" s="81">
        <v>815</v>
      </c>
      <c r="AR194" s="81">
        <v>169</v>
      </c>
      <c r="AS194" s="81">
        <v>3</v>
      </c>
      <c r="AT194" s="81">
        <v>1</v>
      </c>
      <c r="AU194" s="81">
        <v>0</v>
      </c>
      <c r="AV194" s="81">
        <v>0</v>
      </c>
      <c r="AW194" s="81" t="s">
        <v>564</v>
      </c>
      <c r="AX194" s="82"/>
      <c r="AY194" s="81">
        <v>3610.3690000000001</v>
      </c>
      <c r="AZ194" s="81">
        <v>12841.02</v>
      </c>
      <c r="BA194" s="81">
        <v>7950</v>
      </c>
      <c r="BB194" s="81">
        <v>50</v>
      </c>
      <c r="BC194" s="81">
        <v>0</v>
      </c>
      <c r="BD194" s="81">
        <v>0</v>
      </c>
      <c r="BE194" s="81" t="s">
        <v>564</v>
      </c>
      <c r="BF194" s="82"/>
      <c r="BG194" s="81">
        <v>0</v>
      </c>
      <c r="BH194" s="81">
        <v>0</v>
      </c>
      <c r="BI194" s="81">
        <v>24.494</v>
      </c>
      <c r="BJ194" s="81">
        <v>0</v>
      </c>
      <c r="BK194" s="81">
        <v>5.2729999999999997</v>
      </c>
      <c r="BL194" s="81">
        <v>0</v>
      </c>
      <c r="BM194" s="82"/>
      <c r="BN194" s="81">
        <v>0</v>
      </c>
      <c r="BO194" s="81">
        <v>0</v>
      </c>
      <c r="BP194" s="81">
        <v>3</v>
      </c>
      <c r="BQ194" s="81">
        <v>0</v>
      </c>
      <c r="BR194" s="81">
        <v>1</v>
      </c>
      <c r="BS194" s="81">
        <v>0</v>
      </c>
      <c r="BT194"/>
      <c r="BU194" s="80">
        <v>29.766999999999999</v>
      </c>
      <c r="BV194" s="80">
        <v>0</v>
      </c>
      <c r="BW194" s="80">
        <v>0</v>
      </c>
      <c r="BX194" s="80">
        <v>0</v>
      </c>
      <c r="BY194" s="80">
        <v>0</v>
      </c>
      <c r="BZ194" s="80">
        <v>0</v>
      </c>
      <c r="CA194" s="80">
        <v>0</v>
      </c>
      <c r="CB194" s="80">
        <v>0</v>
      </c>
      <c r="CC194" s="80">
        <v>0</v>
      </c>
    </row>
    <row r="195" spans="1:81">
      <c r="A195" s="80" t="s">
        <v>1901</v>
      </c>
      <c r="B195" s="80">
        <v>237</v>
      </c>
      <c r="C195" s="80">
        <v>16</v>
      </c>
      <c r="D195" s="80">
        <v>14</v>
      </c>
      <c r="E195" s="80">
        <v>2019</v>
      </c>
      <c r="F195" s="80" t="s">
        <v>73</v>
      </c>
      <c r="G195" s="80" t="s">
        <v>1885</v>
      </c>
      <c r="H195" s="80" t="s">
        <v>1886</v>
      </c>
      <c r="I195" s="177"/>
      <c r="J195" s="81">
        <v>167.56545453348303</v>
      </c>
      <c r="K195" s="81">
        <v>3.0163449695454272</v>
      </c>
      <c r="L195" s="81">
        <v>14.524141139204856</v>
      </c>
      <c r="M195" s="81">
        <v>43.49414137966594</v>
      </c>
      <c r="N195" s="81">
        <v>47.592180529687717</v>
      </c>
      <c r="O195" s="81">
        <v>32.611446314368266</v>
      </c>
      <c r="P195" s="81">
        <v>32.416023120620544</v>
      </c>
      <c r="Q195" s="81">
        <v>2.0734153413385994</v>
      </c>
      <c r="R195" s="81">
        <v>0.23232652765487677</v>
      </c>
      <c r="S195" s="81">
        <v>4.3609691069606917</v>
      </c>
      <c r="T195" s="82"/>
      <c r="U195" s="81">
        <v>5658409</v>
      </c>
      <c r="V195" s="81">
        <v>1104</v>
      </c>
      <c r="W195" s="81">
        <v>372</v>
      </c>
      <c r="X195" s="81">
        <v>10643</v>
      </c>
      <c r="Y195" s="81">
        <v>15916</v>
      </c>
      <c r="Z195" s="81">
        <v>20417</v>
      </c>
      <c r="AA195" s="81">
        <v>6731</v>
      </c>
      <c r="AB195" s="81">
        <v>33600</v>
      </c>
      <c r="AC195" s="81">
        <v>40968</v>
      </c>
      <c r="AD195" s="81">
        <v>4.3609691069606917</v>
      </c>
      <c r="AE195" s="82"/>
      <c r="AF195" s="81">
        <v>55586551.397438653</v>
      </c>
      <c r="AG195" s="81">
        <v>2351088.3522606068</v>
      </c>
      <c r="AH195" s="81">
        <v>2702572.9733774071</v>
      </c>
      <c r="AI195" s="81">
        <v>61056736.504975148</v>
      </c>
      <c r="AJ195" s="81">
        <v>69614821.908702686</v>
      </c>
      <c r="AK195" s="81">
        <v>0</v>
      </c>
      <c r="AL195" s="81">
        <v>0</v>
      </c>
      <c r="AM195" s="81">
        <v>4576067.0593354236</v>
      </c>
      <c r="AN195" s="81">
        <v>0</v>
      </c>
      <c r="AO195" s="81">
        <v>0</v>
      </c>
      <c r="AP195" s="82"/>
      <c r="AQ195" s="81">
        <v>858</v>
      </c>
      <c r="AR195" s="81">
        <v>186</v>
      </c>
      <c r="AS195" s="81">
        <v>3</v>
      </c>
      <c r="AT195" s="81">
        <v>1</v>
      </c>
      <c r="AU195" s="81">
        <v>0</v>
      </c>
      <c r="AV195" s="81">
        <v>0</v>
      </c>
      <c r="AW195" s="81" t="s">
        <v>564</v>
      </c>
      <c r="AX195" s="82"/>
      <c r="AY195" s="81">
        <v>3826.7940000000021</v>
      </c>
      <c r="AZ195" s="81">
        <v>14003.42</v>
      </c>
      <c r="BA195" s="81">
        <v>7950</v>
      </c>
      <c r="BB195" s="81">
        <v>49.9</v>
      </c>
      <c r="BC195" s="81">
        <v>0</v>
      </c>
      <c r="BD195" s="81">
        <v>0</v>
      </c>
      <c r="BE195" s="81" t="s">
        <v>564</v>
      </c>
      <c r="BF195" s="82"/>
      <c r="BG195" s="81">
        <v>0</v>
      </c>
      <c r="BH195" s="81">
        <v>0</v>
      </c>
      <c r="BI195" s="81">
        <v>21.584</v>
      </c>
      <c r="BJ195" s="81">
        <v>0</v>
      </c>
      <c r="BK195" s="81">
        <v>4.9089999999999998</v>
      </c>
      <c r="BL195" s="81">
        <v>0</v>
      </c>
      <c r="BM195" s="82"/>
      <c r="BN195" s="81">
        <v>0</v>
      </c>
      <c r="BO195" s="81">
        <v>0</v>
      </c>
      <c r="BP195" s="81">
        <v>3</v>
      </c>
      <c r="BQ195" s="81">
        <v>0</v>
      </c>
      <c r="BR195" s="81">
        <v>1</v>
      </c>
      <c r="BS195" s="81">
        <v>0</v>
      </c>
      <c r="BT195"/>
      <c r="BU195" s="80">
        <v>26.492999999999999</v>
      </c>
      <c r="BV195" s="80">
        <v>0</v>
      </c>
      <c r="BW195" s="80">
        <v>0</v>
      </c>
      <c r="BX195" s="80">
        <v>0</v>
      </c>
      <c r="BY195" s="80">
        <v>0</v>
      </c>
      <c r="BZ195" s="80">
        <v>0</v>
      </c>
      <c r="CA195" s="80">
        <v>0</v>
      </c>
      <c r="CB195" s="80">
        <v>0</v>
      </c>
      <c r="CC195" s="80">
        <v>0</v>
      </c>
    </row>
    <row r="196" spans="1:81">
      <c r="A196" s="80" t="s">
        <v>1902</v>
      </c>
      <c r="B196" s="80">
        <v>238</v>
      </c>
      <c r="C196" s="80">
        <v>17</v>
      </c>
      <c r="D196" s="80">
        <v>14</v>
      </c>
      <c r="E196" s="80">
        <v>2020</v>
      </c>
      <c r="F196" s="80" t="s">
        <v>218</v>
      </c>
      <c r="G196" s="80" t="s">
        <v>1885</v>
      </c>
      <c r="H196" s="80" t="s">
        <v>1886</v>
      </c>
      <c r="I196" s="177"/>
      <c r="J196" s="81">
        <v>185.4944687449576</v>
      </c>
      <c r="K196" s="81">
        <v>2.7016602310056861</v>
      </c>
      <c r="L196" s="81">
        <v>17.090215444815151</v>
      </c>
      <c r="M196" s="81">
        <v>39.811196504570979</v>
      </c>
      <c r="N196" s="81">
        <v>51.554341713158372</v>
      </c>
      <c r="O196" s="81">
        <v>28.360927024481093</v>
      </c>
      <c r="P196" s="81">
        <v>29.729354484816479</v>
      </c>
      <c r="Q196" s="81">
        <v>1.9513271828014422</v>
      </c>
      <c r="R196" s="81">
        <v>0.12392108984961786</v>
      </c>
      <c r="S196" s="81">
        <v>3.4526422396279921</v>
      </c>
      <c r="T196" s="82"/>
      <c r="U196" s="81">
        <v>5893061</v>
      </c>
      <c r="V196" s="81">
        <v>902</v>
      </c>
      <c r="W196" s="81">
        <v>461</v>
      </c>
      <c r="X196" s="81">
        <v>10604</v>
      </c>
      <c r="Y196" s="81">
        <v>15892</v>
      </c>
      <c r="Z196" s="81">
        <v>20266</v>
      </c>
      <c r="AA196" s="81">
        <v>6707</v>
      </c>
      <c r="AB196" s="81">
        <v>33094</v>
      </c>
      <c r="AC196" s="81">
        <v>21965.999999999996</v>
      </c>
      <c r="AD196" s="81">
        <v>3.4526422396279921</v>
      </c>
      <c r="AE196" s="82"/>
      <c r="AF196" s="81">
        <v>63161030.199486643</v>
      </c>
      <c r="AG196" s="81">
        <v>2081723.495527874</v>
      </c>
      <c r="AH196" s="81">
        <v>3303551.578397884</v>
      </c>
      <c r="AI196" s="81">
        <v>57759394.088058211</v>
      </c>
      <c r="AJ196" s="81">
        <v>76209447.686524689</v>
      </c>
      <c r="AK196" s="81"/>
      <c r="AL196" s="81"/>
      <c r="AM196" s="81">
        <v>4319134.682008761</v>
      </c>
      <c r="AN196" s="81"/>
      <c r="AO196" s="81"/>
      <c r="AP196" s="82"/>
      <c r="AQ196" s="81">
        <v>880</v>
      </c>
      <c r="AR196" s="81">
        <v>202</v>
      </c>
      <c r="AS196" s="81">
        <v>3</v>
      </c>
      <c r="AT196" s="81">
        <v>1</v>
      </c>
      <c r="AU196" s="81">
        <v>0</v>
      </c>
      <c r="AV196" s="81">
        <v>0</v>
      </c>
      <c r="AW196" s="81">
        <v>3</v>
      </c>
      <c r="AX196" s="82"/>
      <c r="AY196" s="81">
        <v>3961.7550000000051</v>
      </c>
      <c r="AZ196" s="81">
        <v>14984.02</v>
      </c>
      <c r="BA196" s="81">
        <v>7950</v>
      </c>
      <c r="BB196" s="81">
        <v>49.9</v>
      </c>
      <c r="BC196" s="81">
        <v>0</v>
      </c>
      <c r="BD196" s="81">
        <v>0</v>
      </c>
      <c r="BE196" s="81">
        <v>7950</v>
      </c>
      <c r="BF196" s="82"/>
      <c r="BG196" s="81">
        <v>0</v>
      </c>
      <c r="BH196" s="81">
        <v>0</v>
      </c>
      <c r="BI196" s="81">
        <v>20.52</v>
      </c>
      <c r="BJ196" s="81">
        <v>0</v>
      </c>
      <c r="BK196" s="81">
        <v>3.944</v>
      </c>
      <c r="BL196" s="81">
        <v>0</v>
      </c>
      <c r="BM196" s="82"/>
      <c r="BN196" s="81">
        <v>0</v>
      </c>
      <c r="BO196" s="81">
        <v>0</v>
      </c>
      <c r="BP196" s="81">
        <v>3</v>
      </c>
      <c r="BQ196" s="81">
        <v>0</v>
      </c>
      <c r="BR196" s="81">
        <v>1</v>
      </c>
      <c r="BS196" s="81">
        <v>0</v>
      </c>
      <c r="BT196"/>
      <c r="BU196" s="80">
        <v>24.463999999999999</v>
      </c>
      <c r="BV196" s="80">
        <v>0</v>
      </c>
      <c r="BW196" s="80">
        <v>0</v>
      </c>
      <c r="BX196" s="80">
        <v>0</v>
      </c>
      <c r="BY196" s="80">
        <v>0</v>
      </c>
      <c r="BZ196" s="80">
        <v>0</v>
      </c>
      <c r="CA196" s="80">
        <v>0</v>
      </c>
      <c r="CB196" s="80">
        <v>0</v>
      </c>
      <c r="CC196" s="80">
        <v>0</v>
      </c>
    </row>
    <row r="197" spans="1:81">
      <c r="A197" s="80" t="s">
        <v>1903</v>
      </c>
      <c r="B197" s="80">
        <v>238</v>
      </c>
      <c r="C197" s="80">
        <v>18</v>
      </c>
      <c r="D197" s="80">
        <v>14</v>
      </c>
      <c r="E197" s="80">
        <v>2021</v>
      </c>
      <c r="F197" s="80" t="s">
        <v>75</v>
      </c>
      <c r="G197" s="174" t="s">
        <v>1885</v>
      </c>
      <c r="H197" s="80" t="s">
        <v>1886</v>
      </c>
      <c r="I197" s="177"/>
      <c r="J197" s="81">
        <v>168.44477336889457</v>
      </c>
      <c r="K197" s="81">
        <v>3.1343513160864909</v>
      </c>
      <c r="L197" s="81">
        <v>15.427950614700872</v>
      </c>
      <c r="M197" s="81">
        <v>42.74527617487972</v>
      </c>
      <c r="N197" s="81">
        <v>52.197583684801117</v>
      </c>
      <c r="O197" s="81">
        <v>27.192651157115776</v>
      </c>
      <c r="P197" s="81">
        <v>30.039834244958087</v>
      </c>
      <c r="Q197" s="81">
        <v>1.9295142424180347</v>
      </c>
      <c r="R197" s="81">
        <v>0.12987041406497629</v>
      </c>
      <c r="S197" s="81">
        <v>3.1990828513819478</v>
      </c>
      <c r="T197" s="82"/>
      <c r="U197" s="81">
        <v>5641777</v>
      </c>
      <c r="V197" s="81">
        <v>902</v>
      </c>
      <c r="W197" s="81">
        <v>461</v>
      </c>
      <c r="X197" s="81">
        <v>10604</v>
      </c>
      <c r="Y197" s="81">
        <v>15698</v>
      </c>
      <c r="Z197" s="81">
        <v>20008</v>
      </c>
      <c r="AA197" s="81">
        <v>6609</v>
      </c>
      <c r="AB197" s="81">
        <v>32336</v>
      </c>
      <c r="AC197" s="81">
        <v>22312.999999999996</v>
      </c>
      <c r="AD197" s="81">
        <v>3.1990828513819478</v>
      </c>
      <c r="AE197" s="82"/>
      <c r="AF197" s="81">
        <v>53630773.187513106</v>
      </c>
      <c r="AG197" s="81">
        <v>2335728.9642445366</v>
      </c>
      <c r="AH197" s="81">
        <v>2742603.6505300943</v>
      </c>
      <c r="AI197" s="81">
        <v>63078466.168374501</v>
      </c>
      <c r="AJ197" s="81">
        <v>78092010.681413323</v>
      </c>
      <c r="AK197" s="81">
        <v>0</v>
      </c>
      <c r="AL197" s="81">
        <v>0</v>
      </c>
      <c r="AM197" s="81">
        <v>4244549.0761531154</v>
      </c>
      <c r="AN197" s="81">
        <v>0</v>
      </c>
      <c r="AO197" s="81">
        <v>0</v>
      </c>
      <c r="AP197" s="82"/>
      <c r="AQ197" s="81">
        <v>911</v>
      </c>
      <c r="AR197" s="81">
        <v>207</v>
      </c>
      <c r="AS197" s="81">
        <v>3</v>
      </c>
      <c r="AT197" s="81">
        <v>1</v>
      </c>
      <c r="AU197" s="81">
        <v>0</v>
      </c>
      <c r="AV197" s="81">
        <v>0</v>
      </c>
      <c r="AW197" s="81"/>
      <c r="AX197" s="82"/>
      <c r="AY197" s="81">
        <v>4134.8650000000052</v>
      </c>
      <c r="AZ197" s="81">
        <v>15522.42</v>
      </c>
      <c r="BA197" s="81">
        <v>7950</v>
      </c>
      <c r="BB197" s="81">
        <v>49.9</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1904</v>
      </c>
      <c r="B198" s="80">
        <v>238</v>
      </c>
      <c r="C198" s="80">
        <v>19</v>
      </c>
      <c r="D198" s="80">
        <v>14</v>
      </c>
      <c r="E198" s="80">
        <v>2022</v>
      </c>
      <c r="F198" s="80" t="s">
        <v>568</v>
      </c>
      <c r="G198" s="174" t="s">
        <v>1885</v>
      </c>
      <c r="H198" s="80" t="s">
        <v>1886</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973</v>
      </c>
      <c r="AR198" s="81">
        <v>209</v>
      </c>
      <c r="AS198" s="81">
        <v>3</v>
      </c>
      <c r="AT198" s="81">
        <v>1</v>
      </c>
      <c r="AU198" s="81">
        <v>0</v>
      </c>
      <c r="AV198" s="81">
        <v>0</v>
      </c>
      <c r="AW198" s="81"/>
      <c r="AX198" s="82"/>
      <c r="AY198" s="81">
        <v>4502.4930000000058</v>
      </c>
      <c r="AZ198" s="81">
        <v>15621.420000000004</v>
      </c>
      <c r="BA198" s="81">
        <v>7950</v>
      </c>
      <c r="BB198" s="81">
        <v>49.9</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1905</v>
      </c>
      <c r="B199" s="80">
        <v>256</v>
      </c>
      <c r="C199" s="80">
        <v>1</v>
      </c>
      <c r="D199" s="80">
        <v>16</v>
      </c>
      <c r="E199" s="80">
        <v>1990</v>
      </c>
      <c r="F199" s="80" t="s">
        <v>562</v>
      </c>
      <c r="G199" s="80" t="s">
        <v>1906</v>
      </c>
      <c r="H199" s="80" t="s">
        <v>1907</v>
      </c>
      <c r="I199" s="177"/>
      <c r="J199" s="81">
        <v>78.823637285639279</v>
      </c>
      <c r="K199" s="81">
        <v>0.68889136218170866</v>
      </c>
      <c r="L199" s="81">
        <v>0</v>
      </c>
      <c r="M199" s="81">
        <v>11.743822955522077</v>
      </c>
      <c r="N199" s="81">
        <v>23.982093417324158</v>
      </c>
      <c r="O199" s="81">
        <v>16.109437443218951</v>
      </c>
      <c r="P199" s="81">
        <v>7.2443148097280474</v>
      </c>
      <c r="Q199" s="81">
        <v>1.8458910174792234</v>
      </c>
      <c r="R199" s="81">
        <v>0</v>
      </c>
      <c r="S199" s="81">
        <v>3.1819307789635971</v>
      </c>
      <c r="T199" s="82"/>
      <c r="U199" s="81">
        <v>11512469</v>
      </c>
      <c r="V199" s="81">
        <v>336</v>
      </c>
      <c r="W199" s="81">
        <v>0</v>
      </c>
      <c r="X199" s="81">
        <v>5289</v>
      </c>
      <c r="Y199" s="81">
        <v>9712</v>
      </c>
      <c r="Z199" s="81">
        <v>6626</v>
      </c>
      <c r="AA199" s="81">
        <v>1759</v>
      </c>
      <c r="AB199" s="81">
        <v>29971</v>
      </c>
      <c r="AC199" s="81">
        <v>0</v>
      </c>
      <c r="AD199" s="81">
        <v>3.1819307789635971</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1908</v>
      </c>
      <c r="B200" s="80">
        <v>257</v>
      </c>
      <c r="C200" s="80">
        <v>2</v>
      </c>
      <c r="D200" s="80">
        <v>16</v>
      </c>
      <c r="E200" s="80">
        <v>2005</v>
      </c>
      <c r="F200" s="80" t="s">
        <v>565</v>
      </c>
      <c r="G200" s="80" t="s">
        <v>1906</v>
      </c>
      <c r="H200" s="80" t="s">
        <v>1907</v>
      </c>
      <c r="I200" s="177"/>
      <c r="J200" s="81">
        <v>84.494883745593924</v>
      </c>
      <c r="K200" s="81">
        <v>0.45815869969989415</v>
      </c>
      <c r="L200" s="81">
        <v>1.8922507774158601</v>
      </c>
      <c r="M200" s="81">
        <v>22.614741054021462</v>
      </c>
      <c r="N200" s="81">
        <v>31.538795006351741</v>
      </c>
      <c r="O200" s="81">
        <v>19.205151108456779</v>
      </c>
      <c r="P200" s="81">
        <v>6.3914313187114953</v>
      </c>
      <c r="Q200" s="81">
        <v>1.7263804691901492</v>
      </c>
      <c r="R200" s="81">
        <v>0</v>
      </c>
      <c r="S200" s="81">
        <v>3.3999257600000008</v>
      </c>
      <c r="T200" s="82"/>
      <c r="U200" s="81">
        <v>8893951</v>
      </c>
      <c r="V200" s="81">
        <v>252</v>
      </c>
      <c r="W200" s="81">
        <v>21</v>
      </c>
      <c r="X200" s="81">
        <v>5380</v>
      </c>
      <c r="Y200" s="81">
        <v>11471</v>
      </c>
      <c r="Z200" s="81">
        <v>9141</v>
      </c>
      <c r="AA200" s="81">
        <v>1271</v>
      </c>
      <c r="AB200" s="81">
        <v>29303</v>
      </c>
      <c r="AC200" s="81">
        <v>0</v>
      </c>
      <c r="AD200" s="81">
        <v>3.3999257600000008</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1909</v>
      </c>
      <c r="B201" s="80">
        <v>258</v>
      </c>
      <c r="C201" s="80">
        <v>3</v>
      </c>
      <c r="D201" s="80">
        <v>16</v>
      </c>
      <c r="E201" s="80">
        <v>2006</v>
      </c>
      <c r="F201" s="80" t="s">
        <v>566</v>
      </c>
      <c r="G201" s="80" t="s">
        <v>1906</v>
      </c>
      <c r="H201" s="80" t="s">
        <v>1907</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1910</v>
      </c>
      <c r="B202" s="80">
        <v>259</v>
      </c>
      <c r="C202" s="80">
        <v>4</v>
      </c>
      <c r="D202" s="80">
        <v>16</v>
      </c>
      <c r="E202" s="80">
        <v>2007</v>
      </c>
      <c r="F202" s="80" t="s">
        <v>567</v>
      </c>
      <c r="G202" s="80" t="s">
        <v>1906</v>
      </c>
      <c r="H202" s="80" t="s">
        <v>1907</v>
      </c>
      <c r="I202" s="177"/>
      <c r="J202" s="81">
        <v>63.664655076176253</v>
      </c>
      <c r="K202" s="81">
        <v>0.39963634088859512</v>
      </c>
      <c r="L202" s="81">
        <v>1.3388009188672669</v>
      </c>
      <c r="M202" s="81">
        <v>20.368879952879976</v>
      </c>
      <c r="N202" s="81">
        <v>33.496744389014324</v>
      </c>
      <c r="O202" s="81">
        <v>18.427972298534844</v>
      </c>
      <c r="P202" s="81">
        <v>5.8520506163044015</v>
      </c>
      <c r="Q202" s="81">
        <v>1.827381791804723</v>
      </c>
      <c r="R202" s="81">
        <v>0</v>
      </c>
      <c r="S202" s="81">
        <v>3.2432274520000002</v>
      </c>
      <c r="T202" s="82"/>
      <c r="U202" s="81">
        <v>7555155</v>
      </c>
      <c r="V202" s="81">
        <v>214</v>
      </c>
      <c r="W202" s="81">
        <v>15</v>
      </c>
      <c r="X202" s="81">
        <v>5599</v>
      </c>
      <c r="Y202" s="81">
        <v>11729</v>
      </c>
      <c r="Z202" s="81">
        <v>9118</v>
      </c>
      <c r="AA202" s="81">
        <v>1146</v>
      </c>
      <c r="AB202" s="81">
        <v>29377</v>
      </c>
      <c r="AC202" s="81">
        <v>0</v>
      </c>
      <c r="AD202" s="81">
        <v>3.2432274520000002</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1911</v>
      </c>
      <c r="B203" s="80">
        <v>260</v>
      </c>
      <c r="C203" s="80">
        <v>5</v>
      </c>
      <c r="D203" s="80">
        <v>16</v>
      </c>
      <c r="E203" s="80">
        <v>2008</v>
      </c>
      <c r="F203" s="80" t="s">
        <v>84</v>
      </c>
      <c r="G203" s="80" t="s">
        <v>1906</v>
      </c>
      <c r="H203" s="80" t="s">
        <v>1907</v>
      </c>
      <c r="I203" s="177"/>
      <c r="J203" s="81">
        <v>61.916870640659951</v>
      </c>
      <c r="K203" s="81">
        <v>0.29982677694386262</v>
      </c>
      <c r="L203" s="81">
        <v>1.1859494029757478</v>
      </c>
      <c r="M203" s="81">
        <v>21.379843778382469</v>
      </c>
      <c r="N203" s="81">
        <v>32.450928122423157</v>
      </c>
      <c r="O203" s="81">
        <v>17.65081731504478</v>
      </c>
      <c r="P203" s="81">
        <v>5.7433677024779568</v>
      </c>
      <c r="Q203" s="81">
        <v>1.7981453928891151</v>
      </c>
      <c r="R203" s="81">
        <v>0</v>
      </c>
      <c r="S203" s="81">
        <v>2.9577237006400003</v>
      </c>
      <c r="T203" s="82"/>
      <c r="U203" s="81">
        <v>7802426</v>
      </c>
      <c r="V203" s="81">
        <v>214</v>
      </c>
      <c r="W203" s="81">
        <v>15</v>
      </c>
      <c r="X203" s="81">
        <v>5599</v>
      </c>
      <c r="Y203" s="81">
        <v>11833</v>
      </c>
      <c r="Z203" s="81">
        <v>9040</v>
      </c>
      <c r="AA203" s="81">
        <v>1126</v>
      </c>
      <c r="AB203" s="81">
        <v>29382</v>
      </c>
      <c r="AC203" s="81">
        <v>0</v>
      </c>
      <c r="AD203" s="81">
        <v>2.9577237006400003</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1912</v>
      </c>
      <c r="B204" s="80">
        <v>261</v>
      </c>
      <c r="C204" s="80">
        <v>6</v>
      </c>
      <c r="D204" s="80">
        <v>16</v>
      </c>
      <c r="E204" s="80">
        <v>2009</v>
      </c>
      <c r="F204" s="80" t="s">
        <v>85</v>
      </c>
      <c r="G204" s="80" t="s">
        <v>1906</v>
      </c>
      <c r="H204" s="80" t="s">
        <v>1907</v>
      </c>
      <c r="I204" s="177"/>
      <c r="J204" s="81">
        <v>44.845003346771428</v>
      </c>
      <c r="K204" s="81">
        <v>0.33714564976937628</v>
      </c>
      <c r="L204" s="81">
        <v>1.0315863179359741</v>
      </c>
      <c r="M204" s="81">
        <v>17.256848702808536</v>
      </c>
      <c r="N204" s="81">
        <v>26.44347523920052</v>
      </c>
      <c r="O204" s="81">
        <v>17.876485426603907</v>
      </c>
      <c r="P204" s="81">
        <v>5.5149871350006592</v>
      </c>
      <c r="Q204" s="81">
        <v>1.707146707671727</v>
      </c>
      <c r="R204" s="81">
        <v>0</v>
      </c>
      <c r="S204" s="81">
        <v>2.4031876071840008</v>
      </c>
      <c r="T204" s="82"/>
      <c r="U204" s="81">
        <v>5874058</v>
      </c>
      <c r="V204" s="81">
        <v>291</v>
      </c>
      <c r="W204" s="81">
        <v>22</v>
      </c>
      <c r="X204" s="81">
        <v>5626</v>
      </c>
      <c r="Y204" s="81">
        <v>11854</v>
      </c>
      <c r="Z204" s="81">
        <v>9037</v>
      </c>
      <c r="AA204" s="81">
        <v>1110</v>
      </c>
      <c r="AB204" s="81">
        <v>29283</v>
      </c>
      <c r="AC204" s="81">
        <v>0</v>
      </c>
      <c r="AD204" s="81">
        <v>2.4031876071840008</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41.87</v>
      </c>
      <c r="BJ204" s="81">
        <v>0</v>
      </c>
      <c r="BK204" s="81">
        <v>0</v>
      </c>
      <c r="BL204" s="81">
        <v>0</v>
      </c>
      <c r="BM204" s="82"/>
      <c r="BN204" s="81">
        <v>0</v>
      </c>
      <c r="BO204" s="81">
        <v>0</v>
      </c>
      <c r="BP204" s="81">
        <v>5</v>
      </c>
      <c r="BQ204" s="81">
        <v>0</v>
      </c>
      <c r="BR204" s="81">
        <v>0</v>
      </c>
      <c r="BS204" s="81">
        <v>0</v>
      </c>
      <c r="BT204"/>
      <c r="BU204" s="80"/>
      <c r="BV204" s="80"/>
      <c r="BW204" s="80"/>
      <c r="BX204" s="80"/>
      <c r="BY204" s="80"/>
      <c r="BZ204" s="80"/>
      <c r="CA204" s="80"/>
      <c r="CB204" s="80"/>
      <c r="CC204" s="80"/>
    </row>
    <row r="205" spans="1:81">
      <c r="A205" s="80" t="s">
        <v>1913</v>
      </c>
      <c r="B205" s="80">
        <v>262</v>
      </c>
      <c r="C205" s="80">
        <v>7</v>
      </c>
      <c r="D205" s="80">
        <v>16</v>
      </c>
      <c r="E205" s="80">
        <v>2010</v>
      </c>
      <c r="F205" s="80" t="s">
        <v>86</v>
      </c>
      <c r="G205" s="80" t="s">
        <v>1906</v>
      </c>
      <c r="H205" s="80" t="s">
        <v>1907</v>
      </c>
      <c r="I205" s="177"/>
      <c r="J205" s="81">
        <v>28.437484677980908</v>
      </c>
      <c r="K205" s="81">
        <v>0.3673673945236513</v>
      </c>
      <c r="L205" s="81">
        <v>0.97854922441223091</v>
      </c>
      <c r="M205" s="81">
        <v>18.628283812613098</v>
      </c>
      <c r="N205" s="81">
        <v>31.402864445018263</v>
      </c>
      <c r="O205" s="81">
        <v>17.776080251089002</v>
      </c>
      <c r="P205" s="81">
        <v>5.6511487113916701</v>
      </c>
      <c r="Q205" s="81">
        <v>1.8203709055286492</v>
      </c>
      <c r="R205" s="81">
        <v>0</v>
      </c>
      <c r="S205" s="81">
        <v>4.1756438475500008</v>
      </c>
      <c r="T205" s="82"/>
      <c r="U205" s="81">
        <v>3755510</v>
      </c>
      <c r="V205" s="81">
        <v>291</v>
      </c>
      <c r="W205" s="81">
        <v>22</v>
      </c>
      <c r="X205" s="81">
        <v>5626</v>
      </c>
      <c r="Y205" s="81">
        <v>12189</v>
      </c>
      <c r="Z205" s="81">
        <v>9028</v>
      </c>
      <c r="AA205" s="81">
        <v>1109</v>
      </c>
      <c r="AB205" s="81">
        <v>29920</v>
      </c>
      <c r="AC205" s="81">
        <v>0</v>
      </c>
      <c r="AD205" s="81">
        <v>4.1756438475500008</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43.728000000000002</v>
      </c>
      <c r="BJ205" s="81">
        <v>0</v>
      </c>
      <c r="BK205" s="81">
        <v>0</v>
      </c>
      <c r="BL205" s="81">
        <v>0</v>
      </c>
      <c r="BM205" s="82"/>
      <c r="BN205" s="81">
        <v>0</v>
      </c>
      <c r="BO205" s="81">
        <v>0</v>
      </c>
      <c r="BP205" s="81">
        <v>5</v>
      </c>
      <c r="BQ205" s="81">
        <v>0</v>
      </c>
      <c r="BR205" s="81">
        <v>0</v>
      </c>
      <c r="BS205" s="81">
        <v>0</v>
      </c>
      <c r="BT205"/>
      <c r="BU205" s="80">
        <v>43.728000000000002</v>
      </c>
      <c r="BV205" s="80">
        <v>0</v>
      </c>
      <c r="BW205" s="80">
        <v>0</v>
      </c>
      <c r="BX205" s="80">
        <v>0</v>
      </c>
      <c r="BY205" s="80">
        <v>0</v>
      </c>
      <c r="BZ205" s="80">
        <v>0</v>
      </c>
      <c r="CA205" s="80">
        <v>0</v>
      </c>
      <c r="CB205" s="80">
        <v>0</v>
      </c>
      <c r="CC205" s="80">
        <v>0</v>
      </c>
    </row>
    <row r="206" spans="1:81">
      <c r="A206" s="80" t="s">
        <v>1914</v>
      </c>
      <c r="B206" s="80">
        <v>263</v>
      </c>
      <c r="C206" s="80">
        <v>8</v>
      </c>
      <c r="D206" s="80">
        <v>16</v>
      </c>
      <c r="E206" s="80">
        <v>2011</v>
      </c>
      <c r="F206" s="80" t="s">
        <v>87</v>
      </c>
      <c r="G206" s="80" t="s">
        <v>1906</v>
      </c>
      <c r="H206" s="80" t="s">
        <v>1907</v>
      </c>
      <c r="I206" s="177"/>
      <c r="J206" s="81">
        <v>33.169901451760055</v>
      </c>
      <c r="K206" s="81">
        <v>0.58464982935589027</v>
      </c>
      <c r="L206" s="81">
        <v>0.86092398005972426</v>
      </c>
      <c r="M206" s="81">
        <v>23.757652986465672</v>
      </c>
      <c r="N206" s="81">
        <v>39.467091849097798</v>
      </c>
      <c r="O206" s="81">
        <v>17.61779884986149</v>
      </c>
      <c r="P206" s="81">
        <v>5.3789732845394678</v>
      </c>
      <c r="Q206" s="81">
        <v>2.1344032958620227</v>
      </c>
      <c r="R206" s="81">
        <v>0</v>
      </c>
      <c r="S206" s="81">
        <v>3.8295893151999998</v>
      </c>
      <c r="T206" s="82"/>
      <c r="U206" s="81">
        <v>3965435</v>
      </c>
      <c r="V206" s="81">
        <v>291</v>
      </c>
      <c r="W206" s="81">
        <v>22</v>
      </c>
      <c r="X206" s="81">
        <v>5626</v>
      </c>
      <c r="Y206" s="81">
        <v>12490</v>
      </c>
      <c r="Z206" s="81">
        <v>9142</v>
      </c>
      <c r="AA206" s="81">
        <v>1087</v>
      </c>
      <c r="AB206" s="81">
        <v>30414</v>
      </c>
      <c r="AC206" s="81">
        <v>0</v>
      </c>
      <c r="AD206" s="81">
        <v>3.8295893151999998</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45.939</v>
      </c>
      <c r="BJ206" s="81">
        <v>0</v>
      </c>
      <c r="BK206" s="81">
        <v>0</v>
      </c>
      <c r="BL206" s="81">
        <v>0</v>
      </c>
      <c r="BM206" s="82"/>
      <c r="BN206" s="81">
        <v>0</v>
      </c>
      <c r="BO206" s="81">
        <v>0</v>
      </c>
      <c r="BP206" s="81">
        <v>5</v>
      </c>
      <c r="BQ206" s="81">
        <v>0</v>
      </c>
      <c r="BR206" s="81">
        <v>0</v>
      </c>
      <c r="BS206" s="81">
        <v>0</v>
      </c>
      <c r="BT206"/>
      <c r="BU206" s="80">
        <v>45.939</v>
      </c>
      <c r="BV206" s="80">
        <v>0</v>
      </c>
      <c r="BW206" s="80">
        <v>0</v>
      </c>
      <c r="BX206" s="80">
        <v>0</v>
      </c>
      <c r="BY206" s="80">
        <v>0</v>
      </c>
      <c r="BZ206" s="80">
        <v>0</v>
      </c>
      <c r="CA206" s="80">
        <v>0</v>
      </c>
      <c r="CB206" s="80">
        <v>0</v>
      </c>
      <c r="CC206" s="80">
        <v>0</v>
      </c>
    </row>
    <row r="207" spans="1:81">
      <c r="A207" s="80" t="s">
        <v>1915</v>
      </c>
      <c r="B207" s="80">
        <v>264</v>
      </c>
      <c r="C207" s="80">
        <v>9</v>
      </c>
      <c r="D207" s="80">
        <v>16</v>
      </c>
      <c r="E207" s="80">
        <v>2012</v>
      </c>
      <c r="F207" s="80" t="s">
        <v>88</v>
      </c>
      <c r="G207" s="80" t="s">
        <v>1906</v>
      </c>
      <c r="H207" s="80" t="s">
        <v>1907</v>
      </c>
      <c r="I207" s="177"/>
      <c r="J207" s="81">
        <v>32.929134758800039</v>
      </c>
      <c r="K207" s="81">
        <v>0.56853815797100393</v>
      </c>
      <c r="L207" s="81">
        <v>0.85746880725675645</v>
      </c>
      <c r="M207" s="81">
        <v>26.572788570362832</v>
      </c>
      <c r="N207" s="81">
        <v>42.146055750134018</v>
      </c>
      <c r="O207" s="81">
        <v>17.58431894246468</v>
      </c>
      <c r="P207" s="81">
        <v>5.3946477874964449</v>
      </c>
      <c r="Q207" s="81">
        <v>2.3566442136230568</v>
      </c>
      <c r="R207" s="81">
        <v>0</v>
      </c>
      <c r="S207" s="81">
        <v>2.7102689531859996</v>
      </c>
      <c r="T207" s="82"/>
      <c r="U207" s="81">
        <v>3827515</v>
      </c>
      <c r="V207" s="81">
        <v>291</v>
      </c>
      <c r="W207" s="81">
        <v>22</v>
      </c>
      <c r="X207" s="81">
        <v>5626</v>
      </c>
      <c r="Y207" s="81">
        <v>12704</v>
      </c>
      <c r="Z207" s="81">
        <v>9197</v>
      </c>
      <c r="AA207" s="81">
        <v>1084</v>
      </c>
      <c r="AB207" s="81">
        <v>30908</v>
      </c>
      <c r="AC207" s="81">
        <v>0</v>
      </c>
      <c r="AD207" s="81">
        <v>2.7102689531859996</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47.643000000000001</v>
      </c>
      <c r="BJ207" s="81">
        <v>0</v>
      </c>
      <c r="BK207" s="81">
        <v>0</v>
      </c>
      <c r="BL207" s="81">
        <v>0</v>
      </c>
      <c r="BM207" s="82"/>
      <c r="BN207" s="81">
        <v>0</v>
      </c>
      <c r="BO207" s="81">
        <v>0</v>
      </c>
      <c r="BP207" s="81">
        <v>5</v>
      </c>
      <c r="BQ207" s="81">
        <v>0</v>
      </c>
      <c r="BR207" s="81">
        <v>0</v>
      </c>
      <c r="BS207" s="81">
        <v>0</v>
      </c>
      <c r="BT207"/>
      <c r="BU207" s="80">
        <v>47.643000000000001</v>
      </c>
      <c r="BV207" s="80">
        <v>0</v>
      </c>
      <c r="BW207" s="80">
        <v>0</v>
      </c>
      <c r="BX207" s="80">
        <v>0</v>
      </c>
      <c r="BY207" s="80">
        <v>0</v>
      </c>
      <c r="BZ207" s="80">
        <v>0</v>
      </c>
      <c r="CA207" s="80">
        <v>0</v>
      </c>
      <c r="CB207" s="80">
        <v>0</v>
      </c>
      <c r="CC207" s="80">
        <v>0</v>
      </c>
    </row>
    <row r="208" spans="1:81">
      <c r="A208" s="80" t="s">
        <v>1916</v>
      </c>
      <c r="B208" s="80">
        <v>265</v>
      </c>
      <c r="C208" s="80">
        <v>10</v>
      </c>
      <c r="D208" s="80">
        <v>16</v>
      </c>
      <c r="E208" s="80">
        <v>2013</v>
      </c>
      <c r="F208" s="80" t="s">
        <v>89</v>
      </c>
      <c r="G208" s="80" t="s">
        <v>1906</v>
      </c>
      <c r="H208" s="80" t="s">
        <v>1907</v>
      </c>
      <c r="I208" s="177"/>
      <c r="J208" s="81">
        <v>43.087505331545785</v>
      </c>
      <c r="K208" s="81">
        <v>0.48206595720902828</v>
      </c>
      <c r="L208" s="81">
        <v>0.76075596714109739</v>
      </c>
      <c r="M208" s="81">
        <v>26.76476743862797</v>
      </c>
      <c r="N208" s="81">
        <v>42.086578252710503</v>
      </c>
      <c r="O208" s="81">
        <v>17.149399311528885</v>
      </c>
      <c r="P208" s="81">
        <v>5.3400437847731244</v>
      </c>
      <c r="Q208" s="81">
        <v>2.3888372948957275</v>
      </c>
      <c r="R208" s="81">
        <v>0</v>
      </c>
      <c r="S208" s="81">
        <v>3.7501423344</v>
      </c>
      <c r="T208" s="82"/>
      <c r="U208" s="81">
        <v>4952612</v>
      </c>
      <c r="V208" s="81">
        <v>291</v>
      </c>
      <c r="W208" s="81">
        <v>22</v>
      </c>
      <c r="X208" s="81">
        <v>5626</v>
      </c>
      <c r="Y208" s="81">
        <v>12710</v>
      </c>
      <c r="Z208" s="81">
        <v>9370</v>
      </c>
      <c r="AA208" s="81">
        <v>1069</v>
      </c>
      <c r="AB208" s="81">
        <v>30881</v>
      </c>
      <c r="AC208" s="81">
        <v>0</v>
      </c>
      <c r="AD208" s="81">
        <v>3.7501423344</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52.695999999999998</v>
      </c>
      <c r="BJ208" s="81">
        <v>0</v>
      </c>
      <c r="BK208" s="81">
        <v>0</v>
      </c>
      <c r="BL208" s="81">
        <v>0</v>
      </c>
      <c r="BM208" s="82"/>
      <c r="BN208" s="81">
        <v>0</v>
      </c>
      <c r="BO208" s="81">
        <v>0</v>
      </c>
      <c r="BP208" s="81">
        <v>5</v>
      </c>
      <c r="BQ208" s="81">
        <v>0</v>
      </c>
      <c r="BR208" s="81">
        <v>0</v>
      </c>
      <c r="BS208" s="81">
        <v>0</v>
      </c>
      <c r="BT208"/>
      <c r="BU208" s="80">
        <v>52.695999999999998</v>
      </c>
      <c r="BV208" s="80">
        <v>0</v>
      </c>
      <c r="BW208" s="80">
        <v>0</v>
      </c>
      <c r="BX208" s="80">
        <v>0</v>
      </c>
      <c r="BY208" s="80">
        <v>0</v>
      </c>
      <c r="BZ208" s="80">
        <v>0</v>
      </c>
      <c r="CA208" s="80">
        <v>0</v>
      </c>
      <c r="CB208" s="80">
        <v>0</v>
      </c>
      <c r="CC208" s="80">
        <v>0</v>
      </c>
    </row>
    <row r="209" spans="1:81">
      <c r="A209" s="80" t="s">
        <v>1917</v>
      </c>
      <c r="B209" s="80">
        <v>266</v>
      </c>
      <c r="C209" s="80">
        <v>11</v>
      </c>
      <c r="D209" s="80">
        <v>16</v>
      </c>
      <c r="E209" s="80">
        <v>2014</v>
      </c>
      <c r="F209" s="80" t="s">
        <v>90</v>
      </c>
      <c r="G209" s="80" t="s">
        <v>1906</v>
      </c>
      <c r="H209" s="80" t="s">
        <v>1907</v>
      </c>
      <c r="I209" s="177"/>
      <c r="J209" s="81">
        <v>49.709633704831212</v>
      </c>
      <c r="K209" s="81">
        <v>0.50113892281199612</v>
      </c>
      <c r="L209" s="81">
        <v>2.0181816534371237</v>
      </c>
      <c r="M209" s="81">
        <v>28.067032626298353</v>
      </c>
      <c r="N209" s="81">
        <v>40.592167428715932</v>
      </c>
      <c r="O209" s="81">
        <v>16.312505166788618</v>
      </c>
      <c r="P209" s="81">
        <v>5.3376897356973565</v>
      </c>
      <c r="Q209" s="81">
        <v>2.2792157097907899</v>
      </c>
      <c r="R209" s="81">
        <v>0</v>
      </c>
      <c r="S209" s="81">
        <v>3.1102814455460002</v>
      </c>
      <c r="T209" s="82"/>
      <c r="U209" s="81">
        <v>6079670</v>
      </c>
      <c r="V209" s="81">
        <v>252</v>
      </c>
      <c r="W209" s="81">
        <v>22</v>
      </c>
      <c r="X209" s="81">
        <v>5926</v>
      </c>
      <c r="Y209" s="81">
        <v>12725</v>
      </c>
      <c r="Z209" s="81">
        <v>9387</v>
      </c>
      <c r="AA209" s="81">
        <v>1063</v>
      </c>
      <c r="AB209" s="81">
        <v>30709</v>
      </c>
      <c r="AC209" s="81">
        <v>0</v>
      </c>
      <c r="AD209" s="81">
        <v>3.1102814455460002</v>
      </c>
      <c r="AE209" s="82"/>
      <c r="AF209" s="81">
        <v>51093220.569968313</v>
      </c>
      <c r="AG209" s="81">
        <v>457965.71156655025</v>
      </c>
      <c r="AH209" s="81">
        <v>496248.47781222756</v>
      </c>
      <c r="AI209" s="81">
        <v>38573434.495543197</v>
      </c>
      <c r="AJ209" s="81">
        <v>57629818.330368496</v>
      </c>
      <c r="AK209" s="81">
        <v>0</v>
      </c>
      <c r="AL209" s="81">
        <v>0</v>
      </c>
      <c r="AM209" s="81">
        <v>4215886.8088115621</v>
      </c>
      <c r="AN209" s="81">
        <v>0</v>
      </c>
      <c r="AO209" s="81">
        <v>0</v>
      </c>
      <c r="AP209" s="82"/>
      <c r="AQ209" s="81">
        <v>340</v>
      </c>
      <c r="AR209" s="81">
        <v>7</v>
      </c>
      <c r="AS209" s="81">
        <v>0</v>
      </c>
      <c r="AT209" s="81">
        <v>0</v>
      </c>
      <c r="AU209" s="81">
        <v>0</v>
      </c>
      <c r="AV209" s="81">
        <v>0</v>
      </c>
      <c r="AW209" s="81" t="s">
        <v>564</v>
      </c>
      <c r="AX209" s="82"/>
      <c r="AY209" s="81">
        <v>1157.8</v>
      </c>
      <c r="AZ209" s="81">
        <v>93.4</v>
      </c>
      <c r="BA209" s="81">
        <v>0</v>
      </c>
      <c r="BB209" s="81">
        <v>0</v>
      </c>
      <c r="BC209" s="81">
        <v>0</v>
      </c>
      <c r="BD209" s="81">
        <v>0</v>
      </c>
      <c r="BE209" s="81" t="s">
        <v>564</v>
      </c>
      <c r="BF209" s="82"/>
      <c r="BG209" s="81">
        <v>0</v>
      </c>
      <c r="BH209" s="81">
        <v>0</v>
      </c>
      <c r="BI209" s="81">
        <v>56.92</v>
      </c>
      <c r="BJ209" s="81">
        <v>0</v>
      </c>
      <c r="BK209" s="81">
        <v>0</v>
      </c>
      <c r="BL209" s="81">
        <v>0</v>
      </c>
      <c r="BM209" s="82"/>
      <c r="BN209" s="81">
        <v>0</v>
      </c>
      <c r="BO209" s="81">
        <v>0</v>
      </c>
      <c r="BP209" s="81">
        <v>5</v>
      </c>
      <c r="BQ209" s="81">
        <v>0</v>
      </c>
      <c r="BR209" s="81">
        <v>0</v>
      </c>
      <c r="BS209" s="81">
        <v>0</v>
      </c>
      <c r="BT209"/>
      <c r="BU209" s="80">
        <v>56.92</v>
      </c>
      <c r="BV209" s="80">
        <v>0</v>
      </c>
      <c r="BW209" s="80">
        <v>0</v>
      </c>
      <c r="BX209" s="80">
        <v>0</v>
      </c>
      <c r="BY209" s="80">
        <v>0</v>
      </c>
      <c r="BZ209" s="80">
        <v>0</v>
      </c>
      <c r="CA209" s="80">
        <v>0</v>
      </c>
      <c r="CB209" s="80">
        <v>0</v>
      </c>
      <c r="CC209" s="80">
        <v>0</v>
      </c>
    </row>
    <row r="210" spans="1:81">
      <c r="A210" s="80" t="s">
        <v>1918</v>
      </c>
      <c r="B210" s="80">
        <v>267</v>
      </c>
      <c r="C210" s="80">
        <v>12</v>
      </c>
      <c r="D210" s="80">
        <v>16</v>
      </c>
      <c r="E210" s="80">
        <v>2015</v>
      </c>
      <c r="F210" s="80" t="s">
        <v>91</v>
      </c>
      <c r="G210" s="80" t="s">
        <v>1906</v>
      </c>
      <c r="H210" s="80" t="s">
        <v>1907</v>
      </c>
      <c r="I210" s="177"/>
      <c r="J210" s="81">
        <v>46.460500722186815</v>
      </c>
      <c r="K210" s="81">
        <v>0.47879358875667571</v>
      </c>
      <c r="L210" s="81">
        <v>2.2680774614622519</v>
      </c>
      <c r="M210" s="81">
        <v>25.727829267951673</v>
      </c>
      <c r="N210" s="81">
        <v>38.008875768860499</v>
      </c>
      <c r="O210" s="81">
        <v>16.179213407502715</v>
      </c>
      <c r="P210" s="81">
        <v>5.2062065308204977</v>
      </c>
      <c r="Q210" s="81">
        <v>2.2289866493788533</v>
      </c>
      <c r="R210" s="81">
        <v>0</v>
      </c>
      <c r="S210" s="81">
        <v>3.56190449728</v>
      </c>
      <c r="T210" s="82"/>
      <c r="U210" s="81">
        <v>5990820</v>
      </c>
      <c r="V210" s="81">
        <v>252</v>
      </c>
      <c r="W210" s="81">
        <v>22</v>
      </c>
      <c r="X210" s="81">
        <v>5926</v>
      </c>
      <c r="Y210" s="81">
        <v>12805</v>
      </c>
      <c r="Z210" s="81">
        <v>9400</v>
      </c>
      <c r="AA210" s="81">
        <v>1036</v>
      </c>
      <c r="AB210" s="81">
        <v>30678</v>
      </c>
      <c r="AC210" s="81">
        <v>0</v>
      </c>
      <c r="AD210" s="81">
        <v>3.56190449728</v>
      </c>
      <c r="AE210" s="82"/>
      <c r="AF210" s="81">
        <v>48704208.986752525</v>
      </c>
      <c r="AG210" s="81">
        <v>403006.1181464952</v>
      </c>
      <c r="AH210" s="81">
        <v>461369.57880852814</v>
      </c>
      <c r="AI210" s="81">
        <v>36997837.845003895</v>
      </c>
      <c r="AJ210" s="81">
        <v>56318672.899060942</v>
      </c>
      <c r="AK210" s="81">
        <v>0</v>
      </c>
      <c r="AL210" s="81">
        <v>0</v>
      </c>
      <c r="AM210" s="81">
        <v>4204291.2106300993</v>
      </c>
      <c r="AN210" s="81">
        <v>0</v>
      </c>
      <c r="AO210" s="81">
        <v>0</v>
      </c>
      <c r="AP210" s="82"/>
      <c r="AQ210" s="81">
        <v>408</v>
      </c>
      <c r="AR210" s="81">
        <v>11</v>
      </c>
      <c r="AS210" s="81">
        <v>0</v>
      </c>
      <c r="AT210" s="81">
        <v>0</v>
      </c>
      <c r="AU210" s="81">
        <v>0</v>
      </c>
      <c r="AV210" s="81">
        <v>0</v>
      </c>
      <c r="AW210" s="81" t="s">
        <v>564</v>
      </c>
      <c r="AX210" s="82"/>
      <c r="AY210" s="81">
        <v>1381.6</v>
      </c>
      <c r="AZ210" s="81">
        <v>137</v>
      </c>
      <c r="BA210" s="81">
        <v>0</v>
      </c>
      <c r="BB210" s="81">
        <v>0</v>
      </c>
      <c r="BC210" s="81">
        <v>0</v>
      </c>
      <c r="BD210" s="81">
        <v>0</v>
      </c>
      <c r="BE210" s="81" t="s">
        <v>564</v>
      </c>
      <c r="BF210" s="82"/>
      <c r="BG210" s="81">
        <v>0</v>
      </c>
      <c r="BH210" s="81">
        <v>0</v>
      </c>
      <c r="BI210" s="81">
        <v>56.204999999999998</v>
      </c>
      <c r="BJ210" s="81">
        <v>0</v>
      </c>
      <c r="BK210" s="81">
        <v>0</v>
      </c>
      <c r="BL210" s="81">
        <v>0</v>
      </c>
      <c r="BM210" s="82"/>
      <c r="BN210" s="81">
        <v>0</v>
      </c>
      <c r="BO210" s="81">
        <v>0</v>
      </c>
      <c r="BP210" s="81">
        <v>5</v>
      </c>
      <c r="BQ210" s="81">
        <v>0</v>
      </c>
      <c r="BR210" s="81">
        <v>0</v>
      </c>
      <c r="BS210" s="81">
        <v>0</v>
      </c>
      <c r="BT210"/>
      <c r="BU210" s="80">
        <v>56.204999999999998</v>
      </c>
      <c r="BV210" s="80">
        <v>0</v>
      </c>
      <c r="BW210" s="80">
        <v>0</v>
      </c>
      <c r="BX210" s="80">
        <v>0</v>
      </c>
      <c r="BY210" s="80">
        <v>0</v>
      </c>
      <c r="BZ210" s="80">
        <v>0</v>
      </c>
      <c r="CA210" s="80">
        <v>0</v>
      </c>
      <c r="CB210" s="80">
        <v>0</v>
      </c>
      <c r="CC210" s="80">
        <v>0</v>
      </c>
    </row>
    <row r="211" spans="1:81">
      <c r="A211" s="80" t="s">
        <v>1919</v>
      </c>
      <c r="B211" s="80">
        <v>268</v>
      </c>
      <c r="C211" s="80">
        <v>13</v>
      </c>
      <c r="D211" s="80">
        <v>16</v>
      </c>
      <c r="E211" s="80">
        <v>2016</v>
      </c>
      <c r="F211" s="80" t="s">
        <v>92</v>
      </c>
      <c r="G211" s="80" t="s">
        <v>1906</v>
      </c>
      <c r="H211" s="80" t="s">
        <v>1907</v>
      </c>
      <c r="I211" s="177"/>
      <c r="J211" s="81">
        <v>45.23372469472946</v>
      </c>
      <c r="K211" s="81">
        <v>0.46634003371072696</v>
      </c>
      <c r="L211" s="81">
        <v>2.1681972295688694</v>
      </c>
      <c r="M211" s="81">
        <v>23.462480731358983</v>
      </c>
      <c r="N211" s="81">
        <v>38.264421921004086</v>
      </c>
      <c r="O211" s="81">
        <v>16.037151324945796</v>
      </c>
      <c r="P211" s="81">
        <v>4.9364614850056894</v>
      </c>
      <c r="Q211" s="81">
        <v>2.1660723981160035</v>
      </c>
      <c r="R211" s="81">
        <v>0</v>
      </c>
      <c r="S211" s="81">
        <v>3.9101741711199995</v>
      </c>
      <c r="T211" s="82"/>
      <c r="U211" s="81">
        <v>5536103</v>
      </c>
      <c r="V211" s="81">
        <v>252</v>
      </c>
      <c r="W211" s="81">
        <v>22</v>
      </c>
      <c r="X211" s="81">
        <v>5926</v>
      </c>
      <c r="Y211" s="81">
        <v>12893</v>
      </c>
      <c r="Z211" s="81">
        <v>9432</v>
      </c>
      <c r="AA211" s="81">
        <v>1016</v>
      </c>
      <c r="AB211" s="81">
        <v>30667</v>
      </c>
      <c r="AC211" s="81">
        <v>0</v>
      </c>
      <c r="AD211" s="81">
        <v>3.91017417112</v>
      </c>
      <c r="AE211" s="82"/>
      <c r="AF211" s="81">
        <v>47228276.509437397</v>
      </c>
      <c r="AG211" s="81">
        <v>365777.5358656192</v>
      </c>
      <c r="AH211" s="81">
        <v>328004.7383357432</v>
      </c>
      <c r="AI211" s="81">
        <v>36009707.449223362</v>
      </c>
      <c r="AJ211" s="81">
        <v>56133589.686214991</v>
      </c>
      <c r="AK211" s="81">
        <v>0</v>
      </c>
      <c r="AL211" s="81">
        <v>0</v>
      </c>
      <c r="AM211" s="81">
        <v>4206048.8573400863</v>
      </c>
      <c r="AN211" s="81">
        <v>0</v>
      </c>
      <c r="AO211" s="81">
        <v>0</v>
      </c>
      <c r="AP211" s="82"/>
      <c r="AQ211" s="81">
        <v>458</v>
      </c>
      <c r="AR211" s="81">
        <v>13</v>
      </c>
      <c r="AS211" s="81">
        <v>0</v>
      </c>
      <c r="AT211" s="81">
        <v>0</v>
      </c>
      <c r="AU211" s="81">
        <v>0</v>
      </c>
      <c r="AV211" s="81">
        <v>0</v>
      </c>
      <c r="AW211" s="81" t="s">
        <v>564</v>
      </c>
      <c r="AX211" s="82"/>
      <c r="AY211" s="81">
        <v>1555.2</v>
      </c>
      <c r="AZ211" s="81">
        <v>287</v>
      </c>
      <c r="BA211" s="81">
        <v>0</v>
      </c>
      <c r="BB211" s="81">
        <v>0</v>
      </c>
      <c r="BC211" s="81">
        <v>0</v>
      </c>
      <c r="BD211" s="81">
        <v>0</v>
      </c>
      <c r="BE211" s="81" t="s">
        <v>564</v>
      </c>
      <c r="BF211" s="82"/>
      <c r="BG211" s="81">
        <v>0</v>
      </c>
      <c r="BH211" s="81">
        <v>0</v>
      </c>
      <c r="BI211" s="81">
        <v>56.569000000000003</v>
      </c>
      <c r="BJ211" s="81">
        <v>0</v>
      </c>
      <c r="BK211" s="81">
        <v>0</v>
      </c>
      <c r="BL211" s="81">
        <v>0</v>
      </c>
      <c r="BM211" s="82"/>
      <c r="BN211" s="81">
        <v>0</v>
      </c>
      <c r="BO211" s="81">
        <v>0</v>
      </c>
      <c r="BP211" s="81">
        <v>5</v>
      </c>
      <c r="BQ211" s="81">
        <v>0</v>
      </c>
      <c r="BR211" s="81">
        <v>0</v>
      </c>
      <c r="BS211" s="81">
        <v>0</v>
      </c>
      <c r="BT211"/>
      <c r="BU211" s="80">
        <v>56.569000000000003</v>
      </c>
      <c r="BV211" s="80">
        <v>0</v>
      </c>
      <c r="BW211" s="80">
        <v>0</v>
      </c>
      <c r="BX211" s="80">
        <v>0</v>
      </c>
      <c r="BY211" s="80">
        <v>0</v>
      </c>
      <c r="BZ211" s="80">
        <v>0</v>
      </c>
      <c r="CA211" s="80">
        <v>0</v>
      </c>
      <c r="CB211" s="80">
        <v>0</v>
      </c>
      <c r="CC211" s="80">
        <v>0</v>
      </c>
    </row>
    <row r="212" spans="1:81">
      <c r="A212" s="80" t="s">
        <v>1920</v>
      </c>
      <c r="B212" s="80">
        <v>269</v>
      </c>
      <c r="C212" s="80">
        <v>14</v>
      </c>
      <c r="D212" s="80">
        <v>16</v>
      </c>
      <c r="E212" s="80">
        <v>2017</v>
      </c>
      <c r="F212" s="80" t="s">
        <v>71</v>
      </c>
      <c r="G212" s="80" t="s">
        <v>1906</v>
      </c>
      <c r="H212" s="80" t="s">
        <v>1907</v>
      </c>
      <c r="I212" s="177"/>
      <c r="J212" s="81">
        <v>32.867322831737184</v>
      </c>
      <c r="K212" s="81">
        <v>0.45881788053869504</v>
      </c>
      <c r="L212" s="81">
        <v>1.8365767783307567</v>
      </c>
      <c r="M212" s="81">
        <v>21.072075420456336</v>
      </c>
      <c r="N212" s="81">
        <v>35.760527439777746</v>
      </c>
      <c r="O212" s="81">
        <v>15.820621996527649</v>
      </c>
      <c r="P212" s="81">
        <v>4.8231157219297511</v>
      </c>
      <c r="Q212" s="81">
        <v>2.0900684619416259</v>
      </c>
      <c r="R212" s="81">
        <v>0</v>
      </c>
      <c r="S212" s="81">
        <v>2.8178578942499994</v>
      </c>
      <c r="T212" s="82"/>
      <c r="U212" s="81">
        <v>4801106</v>
      </c>
      <c r="V212" s="81">
        <v>252</v>
      </c>
      <c r="W212" s="81">
        <v>22</v>
      </c>
      <c r="X212" s="81">
        <v>5926</v>
      </c>
      <c r="Y212" s="81">
        <v>12919</v>
      </c>
      <c r="Z212" s="81">
        <v>9459</v>
      </c>
      <c r="AA212" s="81">
        <v>999</v>
      </c>
      <c r="AB212" s="81">
        <v>30601</v>
      </c>
      <c r="AC212" s="81">
        <v>0</v>
      </c>
      <c r="AD212" s="81">
        <v>2.817857894249999</v>
      </c>
      <c r="AE212" s="82"/>
      <c r="AF212" s="81">
        <v>38560235.216346912</v>
      </c>
      <c r="AG212" s="81">
        <v>385397.42298144771</v>
      </c>
      <c r="AH212" s="81">
        <v>384710.5308073021</v>
      </c>
      <c r="AI212" s="81">
        <v>36840997.065683119</v>
      </c>
      <c r="AJ212" s="81">
        <v>58190051.028005533</v>
      </c>
      <c r="AK212" s="81">
        <v>0</v>
      </c>
      <c r="AL212" s="81">
        <v>0</v>
      </c>
      <c r="AM212" s="81">
        <v>4203563.9614503058</v>
      </c>
      <c r="AN212" s="81">
        <v>0</v>
      </c>
      <c r="AO212" s="81">
        <v>0</v>
      </c>
      <c r="AP212" s="82"/>
      <c r="AQ212" s="81">
        <v>477</v>
      </c>
      <c r="AR212" s="81">
        <v>14</v>
      </c>
      <c r="AS212" s="81">
        <v>0</v>
      </c>
      <c r="AT212" s="81">
        <v>0</v>
      </c>
      <c r="AU212" s="81">
        <v>0</v>
      </c>
      <c r="AV212" s="81">
        <v>0</v>
      </c>
      <c r="AW212" s="81" t="s">
        <v>564</v>
      </c>
      <c r="AX212" s="82"/>
      <c r="AY212" s="81">
        <v>1632.7</v>
      </c>
      <c r="AZ212" s="81">
        <v>316.5</v>
      </c>
      <c r="BA212" s="81">
        <v>0</v>
      </c>
      <c r="BB212" s="81">
        <v>0</v>
      </c>
      <c r="BC212" s="81">
        <v>0</v>
      </c>
      <c r="BD212" s="81">
        <v>0</v>
      </c>
      <c r="BE212" s="81" t="s">
        <v>564</v>
      </c>
      <c r="BF212" s="82"/>
      <c r="BG212" s="81">
        <v>0</v>
      </c>
      <c r="BH212" s="81">
        <v>0</v>
      </c>
      <c r="BI212" s="81">
        <v>56.783999999999999</v>
      </c>
      <c r="BJ212" s="81">
        <v>0</v>
      </c>
      <c r="BK212" s="81">
        <v>0</v>
      </c>
      <c r="BL212" s="81">
        <v>0</v>
      </c>
      <c r="BM212" s="82"/>
      <c r="BN212" s="81">
        <v>0</v>
      </c>
      <c r="BO212" s="81">
        <v>0</v>
      </c>
      <c r="BP212" s="81">
        <v>5</v>
      </c>
      <c r="BQ212" s="81">
        <v>0</v>
      </c>
      <c r="BR212" s="81">
        <v>0</v>
      </c>
      <c r="BS212" s="81">
        <v>0</v>
      </c>
      <c r="BT212"/>
      <c r="BU212" s="80">
        <v>56.783999999999999</v>
      </c>
      <c r="BV212" s="80">
        <v>0</v>
      </c>
      <c r="BW212" s="80">
        <v>0</v>
      </c>
      <c r="BX212" s="80">
        <v>0</v>
      </c>
      <c r="BY212" s="80">
        <v>0</v>
      </c>
      <c r="BZ212" s="80">
        <v>0</v>
      </c>
      <c r="CA212" s="80">
        <v>0</v>
      </c>
      <c r="CB212" s="80">
        <v>0</v>
      </c>
      <c r="CC212" s="80">
        <v>0</v>
      </c>
    </row>
    <row r="213" spans="1:81">
      <c r="A213" s="80" t="s">
        <v>1921</v>
      </c>
      <c r="B213" s="80">
        <v>270</v>
      </c>
      <c r="C213" s="80">
        <v>15</v>
      </c>
      <c r="D213" s="80">
        <v>16</v>
      </c>
      <c r="E213" s="80">
        <v>2018</v>
      </c>
      <c r="F213" s="80" t="s">
        <v>93</v>
      </c>
      <c r="G213" s="80" t="s">
        <v>1906</v>
      </c>
      <c r="H213" s="80" t="s">
        <v>1907</v>
      </c>
      <c r="I213" s="177"/>
      <c r="J213" s="81">
        <v>29.469913018945945</v>
      </c>
      <c r="K213" s="81">
        <v>0.41230797530751268</v>
      </c>
      <c r="L213" s="81">
        <v>1.7007479399848657</v>
      </c>
      <c r="M213" s="81">
        <v>18.3833865086307</v>
      </c>
      <c r="N213" s="81">
        <v>29.267898516552158</v>
      </c>
      <c r="O213" s="81">
        <v>15.515181419405105</v>
      </c>
      <c r="P213" s="81">
        <v>4.8515834459283163</v>
      </c>
      <c r="Q213" s="81">
        <v>1.957858129262785</v>
      </c>
      <c r="R213" s="81">
        <v>0</v>
      </c>
      <c r="S213" s="81">
        <v>3.3243472804639995</v>
      </c>
      <c r="T213" s="82"/>
      <c r="U213" s="81">
        <v>4934192</v>
      </c>
      <c r="V213" s="81">
        <v>252</v>
      </c>
      <c r="W213" s="81">
        <v>22</v>
      </c>
      <c r="X213" s="81">
        <v>5926</v>
      </c>
      <c r="Y213" s="81">
        <v>13159</v>
      </c>
      <c r="Z213" s="81">
        <v>9454</v>
      </c>
      <c r="AA213" s="81">
        <v>1015</v>
      </c>
      <c r="AB213" s="81">
        <v>30891</v>
      </c>
      <c r="AC213" s="81">
        <v>0</v>
      </c>
      <c r="AD213" s="81">
        <v>3.324347280464</v>
      </c>
      <c r="AE213" s="82"/>
      <c r="AF213" s="81">
        <v>37942833.172262073</v>
      </c>
      <c r="AG213" s="81">
        <v>352547.51487077889</v>
      </c>
      <c r="AH213" s="81">
        <v>369405.24705679971</v>
      </c>
      <c r="AI213" s="81">
        <v>35578054.161049709</v>
      </c>
      <c r="AJ213" s="81">
        <v>55217979.363834843</v>
      </c>
      <c r="AK213" s="81">
        <v>0</v>
      </c>
      <c r="AL213" s="81">
        <v>0</v>
      </c>
      <c r="AM213" s="81">
        <v>4252180.4609935451</v>
      </c>
      <c r="AN213" s="81">
        <v>0</v>
      </c>
      <c r="AO213" s="81">
        <v>0</v>
      </c>
      <c r="AP213" s="82"/>
      <c r="AQ213" s="81">
        <v>517</v>
      </c>
      <c r="AR213" s="81">
        <v>16</v>
      </c>
      <c r="AS213" s="81">
        <v>0</v>
      </c>
      <c r="AT213" s="81">
        <v>0</v>
      </c>
      <c r="AU213" s="81">
        <v>0</v>
      </c>
      <c r="AV213" s="81">
        <v>0</v>
      </c>
      <c r="AW213" s="81" t="s">
        <v>564</v>
      </c>
      <c r="AX213" s="82"/>
      <c r="AY213" s="81">
        <v>1796.3</v>
      </c>
      <c r="AZ213" s="81">
        <v>340</v>
      </c>
      <c r="BA213" s="81">
        <v>0</v>
      </c>
      <c r="BB213" s="81">
        <v>0</v>
      </c>
      <c r="BC213" s="81">
        <v>0</v>
      </c>
      <c r="BD213" s="81">
        <v>0</v>
      </c>
      <c r="BE213" s="81" t="s">
        <v>564</v>
      </c>
      <c r="BF213" s="82"/>
      <c r="BG213" s="81">
        <v>0</v>
      </c>
      <c r="BH213" s="81">
        <v>0</v>
      </c>
      <c r="BI213" s="81">
        <v>51.146999999999998</v>
      </c>
      <c r="BJ213" s="81">
        <v>0</v>
      </c>
      <c r="BK213" s="81">
        <v>0</v>
      </c>
      <c r="BL213" s="81">
        <v>0</v>
      </c>
      <c r="BM213" s="82"/>
      <c r="BN213" s="81">
        <v>0</v>
      </c>
      <c r="BO213" s="81">
        <v>0</v>
      </c>
      <c r="BP213" s="81">
        <v>6</v>
      </c>
      <c r="BQ213" s="81">
        <v>0</v>
      </c>
      <c r="BR213" s="81">
        <v>0</v>
      </c>
      <c r="BS213" s="81">
        <v>0</v>
      </c>
      <c r="BT213"/>
      <c r="BU213" s="80">
        <v>51.146999999999998</v>
      </c>
      <c r="BV213" s="80">
        <v>0</v>
      </c>
      <c r="BW213" s="80">
        <v>0</v>
      </c>
      <c r="BX213" s="80">
        <v>0</v>
      </c>
      <c r="BY213" s="80">
        <v>0</v>
      </c>
      <c r="BZ213" s="80">
        <v>0</v>
      </c>
      <c r="CA213" s="80">
        <v>0</v>
      </c>
      <c r="CB213" s="80">
        <v>0</v>
      </c>
      <c r="CC213" s="80">
        <v>0</v>
      </c>
    </row>
    <row r="214" spans="1:81">
      <c r="A214" s="80" t="s">
        <v>1922</v>
      </c>
      <c r="B214" s="80">
        <v>271</v>
      </c>
      <c r="C214" s="80">
        <v>16</v>
      </c>
      <c r="D214" s="80">
        <v>16</v>
      </c>
      <c r="E214" s="80">
        <v>2019</v>
      </c>
      <c r="F214" s="80" t="s">
        <v>73</v>
      </c>
      <c r="G214" s="80" t="s">
        <v>1906</v>
      </c>
      <c r="H214" s="80" t="s">
        <v>1907</v>
      </c>
      <c r="I214" s="177"/>
      <c r="J214" s="81">
        <v>32.748955868620456</v>
      </c>
      <c r="K214" s="81">
        <v>0.37017677191614634</v>
      </c>
      <c r="L214" s="81">
        <v>1.7152629100950691</v>
      </c>
      <c r="M214" s="81">
        <v>17.514190843268739</v>
      </c>
      <c r="N214" s="81">
        <v>26.280077872496371</v>
      </c>
      <c r="O214" s="81">
        <v>15.308228509423785</v>
      </c>
      <c r="P214" s="81">
        <v>4.9700394979171598</v>
      </c>
      <c r="Q214" s="81">
        <v>1.9525895306736893</v>
      </c>
      <c r="R214" s="81">
        <v>0</v>
      </c>
      <c r="S214" s="81">
        <v>3.3116356975799999</v>
      </c>
      <c r="T214" s="82"/>
      <c r="U214" s="81">
        <v>5629803</v>
      </c>
      <c r="V214" s="81">
        <v>252</v>
      </c>
      <c r="W214" s="81">
        <v>22</v>
      </c>
      <c r="X214" s="81">
        <v>5926</v>
      </c>
      <c r="Y214" s="81">
        <v>13587</v>
      </c>
      <c r="Z214" s="81">
        <v>9584</v>
      </c>
      <c r="AA214" s="81">
        <v>1032</v>
      </c>
      <c r="AB214" s="81">
        <v>31642</v>
      </c>
      <c r="AC214" s="81">
        <v>0</v>
      </c>
      <c r="AD214" s="81">
        <v>3.3116356975799999</v>
      </c>
      <c r="AE214" s="82"/>
      <c r="AF214" s="81">
        <v>42931381.839604877</v>
      </c>
      <c r="AG214" s="81">
        <v>333085.72288717929</v>
      </c>
      <c r="AH214" s="81">
        <v>392005.96619313449</v>
      </c>
      <c r="AI214" s="81">
        <v>35849366.637642197</v>
      </c>
      <c r="AJ214" s="81">
        <v>49683079.305286393</v>
      </c>
      <c r="AK214" s="81">
        <v>0</v>
      </c>
      <c r="AL214" s="81">
        <v>0</v>
      </c>
      <c r="AM214" s="81">
        <v>4309402.1991515318</v>
      </c>
      <c r="AN214" s="81">
        <v>0</v>
      </c>
      <c r="AO214" s="81">
        <v>0</v>
      </c>
      <c r="AP214" s="82"/>
      <c r="AQ214" s="81">
        <v>560</v>
      </c>
      <c r="AR214" s="81">
        <v>16</v>
      </c>
      <c r="AS214" s="81">
        <v>0</v>
      </c>
      <c r="AT214" s="81">
        <v>0</v>
      </c>
      <c r="AU214" s="81">
        <v>0</v>
      </c>
      <c r="AV214" s="81">
        <v>0</v>
      </c>
      <c r="AW214" s="81" t="s">
        <v>564</v>
      </c>
      <c r="AX214" s="82"/>
      <c r="AY214" s="81">
        <v>1968.8</v>
      </c>
      <c r="AZ214" s="81">
        <v>340.2</v>
      </c>
      <c r="BA214" s="81">
        <v>0</v>
      </c>
      <c r="BB214" s="81">
        <v>0</v>
      </c>
      <c r="BC214" s="81">
        <v>0</v>
      </c>
      <c r="BD214" s="81">
        <v>0</v>
      </c>
      <c r="BE214" s="81" t="s">
        <v>564</v>
      </c>
      <c r="BF214" s="82"/>
      <c r="BG214" s="81">
        <v>0</v>
      </c>
      <c r="BH214" s="81">
        <v>0</v>
      </c>
      <c r="BI214" s="81">
        <v>42.845999999999997</v>
      </c>
      <c r="BJ214" s="81">
        <v>0</v>
      </c>
      <c r="BK214" s="81">
        <v>0</v>
      </c>
      <c r="BL214" s="81">
        <v>0</v>
      </c>
      <c r="BM214" s="82"/>
      <c r="BN214" s="81">
        <v>0</v>
      </c>
      <c r="BO214" s="81">
        <v>0</v>
      </c>
      <c r="BP214" s="81">
        <v>6</v>
      </c>
      <c r="BQ214" s="81">
        <v>0</v>
      </c>
      <c r="BR214" s="81">
        <v>0</v>
      </c>
      <c r="BS214" s="81">
        <v>0</v>
      </c>
      <c r="BT214"/>
      <c r="BU214" s="80">
        <v>42.845999999999997</v>
      </c>
      <c r="BV214" s="80">
        <v>0</v>
      </c>
      <c r="BW214" s="80">
        <v>0</v>
      </c>
      <c r="BX214" s="80">
        <v>0</v>
      </c>
      <c r="BY214" s="80">
        <v>0</v>
      </c>
      <c r="BZ214" s="80">
        <v>0</v>
      </c>
      <c r="CA214" s="80">
        <v>0</v>
      </c>
      <c r="CB214" s="80">
        <v>0</v>
      </c>
      <c r="CC214" s="80">
        <v>0</v>
      </c>
    </row>
    <row r="215" spans="1:81">
      <c r="A215" s="80" t="s">
        <v>1923</v>
      </c>
      <c r="B215" s="80">
        <v>272</v>
      </c>
      <c r="C215" s="80">
        <v>17</v>
      </c>
      <c r="D215" s="80">
        <v>16</v>
      </c>
      <c r="E215" s="80">
        <v>2020</v>
      </c>
      <c r="F215" s="80" t="s">
        <v>218</v>
      </c>
      <c r="G215" s="80" t="s">
        <v>1906</v>
      </c>
      <c r="H215" s="80" t="s">
        <v>1907</v>
      </c>
      <c r="I215" s="177"/>
      <c r="J215" s="81">
        <v>40.307094290570753</v>
      </c>
      <c r="K215" s="81">
        <v>0.34741917678589546</v>
      </c>
      <c r="L215" s="81">
        <v>0</v>
      </c>
      <c r="M215" s="81">
        <v>17.565720571505317</v>
      </c>
      <c r="N215" s="81">
        <v>32.472001817264321</v>
      </c>
      <c r="O215" s="81">
        <v>13.580106377458034</v>
      </c>
      <c r="P215" s="81">
        <v>4.7162715330020477</v>
      </c>
      <c r="Q215" s="81">
        <v>1.8818685673019528</v>
      </c>
      <c r="R215" s="81">
        <v>0</v>
      </c>
      <c r="S215" s="81">
        <v>4.1729433129999993</v>
      </c>
      <c r="T215" s="82"/>
      <c r="U215" s="81">
        <v>7096578</v>
      </c>
      <c r="V215" s="81">
        <v>227</v>
      </c>
      <c r="W215" s="81">
        <v>0</v>
      </c>
      <c r="X215" s="81">
        <v>6295</v>
      </c>
      <c r="Y215" s="81">
        <v>13768</v>
      </c>
      <c r="Z215" s="81">
        <v>9704</v>
      </c>
      <c r="AA215" s="81">
        <v>1064</v>
      </c>
      <c r="AB215" s="81">
        <v>31916</v>
      </c>
      <c r="AC215" s="81">
        <v>0</v>
      </c>
      <c r="AD215" s="81">
        <v>4.1729433129999993</v>
      </c>
      <c r="AE215" s="82"/>
      <c r="AF215" s="81">
        <v>51500490.04272262</v>
      </c>
      <c r="AG215" s="81">
        <v>282360.9657214387</v>
      </c>
      <c r="AH215" s="81">
        <v>0</v>
      </c>
      <c r="AI215" s="81">
        <v>34409262.68104744</v>
      </c>
      <c r="AJ215" s="81">
        <v>58963140.576352626</v>
      </c>
      <c r="AK215" s="81"/>
      <c r="AL215" s="81"/>
      <c r="AM215" s="81">
        <v>4165392.5941557866</v>
      </c>
      <c r="AN215" s="81"/>
      <c r="AO215" s="81"/>
      <c r="AP215" s="82"/>
      <c r="AQ215" s="81">
        <v>586</v>
      </c>
      <c r="AR215" s="81">
        <v>17</v>
      </c>
      <c r="AS215" s="81">
        <v>0</v>
      </c>
      <c r="AT215" s="81">
        <v>0</v>
      </c>
      <c r="AU215" s="81">
        <v>0</v>
      </c>
      <c r="AV215" s="81">
        <v>0</v>
      </c>
      <c r="AW215" s="81">
        <v>0</v>
      </c>
      <c r="AX215" s="82"/>
      <c r="AY215" s="81">
        <v>2107.7000000000039</v>
      </c>
      <c r="AZ215" s="81">
        <v>353.6</v>
      </c>
      <c r="BA215" s="81">
        <v>0</v>
      </c>
      <c r="BB215" s="81">
        <v>0</v>
      </c>
      <c r="BC215" s="81">
        <v>0</v>
      </c>
      <c r="BD215" s="81">
        <v>0</v>
      </c>
      <c r="BE215" s="81">
        <v>0</v>
      </c>
      <c r="BF215" s="82"/>
      <c r="BG215" s="81">
        <v>0</v>
      </c>
      <c r="BH215" s="81">
        <v>0</v>
      </c>
      <c r="BI215" s="81">
        <v>41.097999999999999</v>
      </c>
      <c r="BJ215" s="81">
        <v>0</v>
      </c>
      <c r="BK215" s="81">
        <v>0</v>
      </c>
      <c r="BL215" s="81">
        <v>0</v>
      </c>
      <c r="BM215" s="82"/>
      <c r="BN215" s="81">
        <v>0</v>
      </c>
      <c r="BO215" s="81">
        <v>0</v>
      </c>
      <c r="BP215" s="81">
        <v>6</v>
      </c>
      <c r="BQ215" s="81">
        <v>0</v>
      </c>
      <c r="BR215" s="81">
        <v>0</v>
      </c>
      <c r="BS215" s="81">
        <v>0</v>
      </c>
      <c r="BT215"/>
      <c r="BU215" s="80">
        <v>41.097999999999999</v>
      </c>
      <c r="BV215" s="80">
        <v>0</v>
      </c>
      <c r="BW215" s="80">
        <v>0</v>
      </c>
      <c r="BX215" s="80">
        <v>0</v>
      </c>
      <c r="BY215" s="80">
        <v>0</v>
      </c>
      <c r="BZ215" s="80">
        <v>0</v>
      </c>
      <c r="CA215" s="80">
        <v>0</v>
      </c>
      <c r="CB215" s="80">
        <v>0</v>
      </c>
      <c r="CC215" s="80">
        <v>0</v>
      </c>
    </row>
    <row r="216" spans="1:81">
      <c r="A216" s="80" t="s">
        <v>1924</v>
      </c>
      <c r="B216" s="80">
        <v>272</v>
      </c>
      <c r="C216" s="80">
        <v>18</v>
      </c>
      <c r="D216" s="80">
        <v>16</v>
      </c>
      <c r="E216" s="80">
        <v>2021</v>
      </c>
      <c r="F216" s="80" t="s">
        <v>75</v>
      </c>
      <c r="G216" s="174" t="s">
        <v>1906</v>
      </c>
      <c r="H216" s="80" t="s">
        <v>1907</v>
      </c>
      <c r="I216" s="177"/>
      <c r="J216" s="81">
        <v>33.86980085447891</v>
      </c>
      <c r="K216" s="81">
        <v>0.37429006824707728</v>
      </c>
      <c r="L216" s="81">
        <v>0</v>
      </c>
      <c r="M216" s="81">
        <v>17.686162822071591</v>
      </c>
      <c r="N216" s="81">
        <v>26.018993060807002</v>
      </c>
      <c r="O216" s="81">
        <v>13.264707881519891</v>
      </c>
      <c r="P216" s="81">
        <v>4.8134641345756721</v>
      </c>
      <c r="Q216" s="81">
        <v>1.9034381129049012</v>
      </c>
      <c r="R216" s="81">
        <v>0</v>
      </c>
      <c r="S216" s="81">
        <v>3.0667789827199998</v>
      </c>
      <c r="T216" s="82"/>
      <c r="U216" s="81">
        <v>7079244</v>
      </c>
      <c r="V216" s="81">
        <v>227</v>
      </c>
      <c r="W216" s="81">
        <v>0</v>
      </c>
      <c r="X216" s="81">
        <v>6295</v>
      </c>
      <c r="Y216" s="81">
        <v>13967</v>
      </c>
      <c r="Z216" s="81">
        <v>9760</v>
      </c>
      <c r="AA216" s="81">
        <v>1059</v>
      </c>
      <c r="AB216" s="81">
        <v>31899</v>
      </c>
      <c r="AC216" s="81">
        <v>0</v>
      </c>
      <c r="AD216" s="81">
        <v>3.0667789827199998</v>
      </c>
      <c r="AE216" s="82"/>
      <c r="AF216" s="81">
        <v>48109586.070041984</v>
      </c>
      <c r="AG216" s="81">
        <v>329662.82598041208</v>
      </c>
      <c r="AH216" s="81">
        <v>0</v>
      </c>
      <c r="AI216" s="81">
        <v>39139219.556846775</v>
      </c>
      <c r="AJ216" s="81">
        <v>52615339.449539967</v>
      </c>
      <c r="AK216" s="81">
        <v>0</v>
      </c>
      <c r="AL216" s="81">
        <v>0</v>
      </c>
      <c r="AM216" s="81">
        <v>4187186.7571811052</v>
      </c>
      <c r="AN216" s="81">
        <v>0</v>
      </c>
      <c r="AO216" s="81">
        <v>0</v>
      </c>
      <c r="AP216" s="82"/>
      <c r="AQ216" s="81">
        <v>616</v>
      </c>
      <c r="AR216" s="81">
        <v>17</v>
      </c>
      <c r="AS216" s="81">
        <v>0</v>
      </c>
      <c r="AT216" s="81">
        <v>0</v>
      </c>
      <c r="AU216" s="81">
        <v>0</v>
      </c>
      <c r="AV216" s="81">
        <v>0</v>
      </c>
      <c r="AW216" s="81"/>
      <c r="AX216" s="82"/>
      <c r="AY216" s="81">
        <v>2284.4000000000028</v>
      </c>
      <c r="AZ216" s="81">
        <v>353.6</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1925</v>
      </c>
      <c r="B217" s="80">
        <v>272</v>
      </c>
      <c r="C217" s="80">
        <v>19</v>
      </c>
      <c r="D217" s="80">
        <v>16</v>
      </c>
      <c r="E217" s="80">
        <v>2022</v>
      </c>
      <c r="F217" s="80" t="s">
        <v>568</v>
      </c>
      <c r="G217" s="174" t="s">
        <v>1906</v>
      </c>
      <c r="H217" s="80" t="s">
        <v>1907</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652</v>
      </c>
      <c r="AR217" s="81">
        <v>17</v>
      </c>
      <c r="AS217" s="81">
        <v>0</v>
      </c>
      <c r="AT217" s="81">
        <v>0</v>
      </c>
      <c r="AU217" s="81">
        <v>0</v>
      </c>
      <c r="AV217" s="81">
        <v>0</v>
      </c>
      <c r="AW217" s="81"/>
      <c r="AX217" s="82"/>
      <c r="AY217" s="81">
        <v>2482.7000000000035</v>
      </c>
      <c r="AZ217" s="81">
        <v>353.59999999999997</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1926</v>
      </c>
      <c r="B218" s="80">
        <v>256</v>
      </c>
      <c r="C218" s="80">
        <v>1</v>
      </c>
      <c r="D218" s="80">
        <v>16</v>
      </c>
      <c r="E218" s="80">
        <v>1990</v>
      </c>
      <c r="F218" s="80" t="s">
        <v>562</v>
      </c>
      <c r="G218" s="80" t="s">
        <v>1671</v>
      </c>
      <c r="H218" s="80" t="s">
        <v>1672</v>
      </c>
      <c r="I218" s="177"/>
      <c r="J218" s="81">
        <v>246.43007087278022</v>
      </c>
      <c r="K218" s="81">
        <v>18.609597936285944</v>
      </c>
      <c r="L218" s="81">
        <v>106.35645142339902</v>
      </c>
      <c r="M218" s="81">
        <v>50.38682105573961</v>
      </c>
      <c r="N218" s="81">
        <v>80.410890940908317</v>
      </c>
      <c r="O218" s="81">
        <v>35.063432961983658</v>
      </c>
      <c r="P218" s="81">
        <v>36.349245315895253</v>
      </c>
      <c r="Q218" s="81">
        <v>2.9705720715043848</v>
      </c>
      <c r="R218" s="81">
        <v>29.976842059880308</v>
      </c>
      <c r="S218" s="81">
        <v>2.4189731034843249</v>
      </c>
      <c r="T218" s="82"/>
      <c r="U218" s="81">
        <v>6918882</v>
      </c>
      <c r="V218" s="81">
        <v>3405</v>
      </c>
      <c r="W218" s="81">
        <v>1244</v>
      </c>
      <c r="X218" s="81">
        <v>16896</v>
      </c>
      <c r="Y218" s="81">
        <v>17202</v>
      </c>
      <c r="Z218" s="81">
        <v>14422</v>
      </c>
      <c r="AA218" s="81">
        <v>8826</v>
      </c>
      <c r="AB218" s="81">
        <v>48232</v>
      </c>
      <c r="AC218" s="81">
        <v>5192043</v>
      </c>
      <c r="AD218" s="81">
        <v>2.4189731034843249</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1927</v>
      </c>
      <c r="B219" s="80">
        <v>257</v>
      </c>
      <c r="C219" s="80">
        <v>2</v>
      </c>
      <c r="D219" s="80">
        <v>16</v>
      </c>
      <c r="E219" s="80">
        <v>2005</v>
      </c>
      <c r="F219" s="80" t="s">
        <v>565</v>
      </c>
      <c r="G219" s="80" t="s">
        <v>1671</v>
      </c>
      <c r="H219" s="80" t="s">
        <v>1672</v>
      </c>
      <c r="I219" s="177"/>
      <c r="J219" s="81">
        <v>165.19912192598048</v>
      </c>
      <c r="K219" s="81">
        <v>7.9695294609542575</v>
      </c>
      <c r="L219" s="81">
        <v>35.36081623488279</v>
      </c>
      <c r="M219" s="81">
        <v>75.844942452860778</v>
      </c>
      <c r="N219" s="81">
        <v>94.698622548526373</v>
      </c>
      <c r="O219" s="81">
        <v>44.711171725092292</v>
      </c>
      <c r="P219" s="81">
        <v>33.968621996771162</v>
      </c>
      <c r="Q219" s="81">
        <v>2.4473798270016034</v>
      </c>
      <c r="R219" s="81">
        <v>54.488109836377738</v>
      </c>
      <c r="S219" s="81">
        <v>0</v>
      </c>
      <c r="T219" s="82"/>
      <c r="U219" s="81">
        <v>5102237</v>
      </c>
      <c r="V219" s="81">
        <v>2431</v>
      </c>
      <c r="W219" s="81">
        <v>314</v>
      </c>
      <c r="X219" s="81">
        <v>12317</v>
      </c>
      <c r="Y219" s="81">
        <v>19307</v>
      </c>
      <c r="Z219" s="81">
        <v>21281</v>
      </c>
      <c r="AA219" s="81">
        <v>6755</v>
      </c>
      <c r="AB219" s="81">
        <v>41541</v>
      </c>
      <c r="AC219" s="81">
        <v>9635094</v>
      </c>
      <c r="AD219" s="81">
        <v>0</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1928</v>
      </c>
      <c r="B220" s="80">
        <v>258</v>
      </c>
      <c r="C220" s="80">
        <v>3</v>
      </c>
      <c r="D220" s="80">
        <v>16</v>
      </c>
      <c r="E220" s="80">
        <v>2006</v>
      </c>
      <c r="F220" s="80" t="s">
        <v>566</v>
      </c>
      <c r="G220" s="80" t="s">
        <v>1671</v>
      </c>
      <c r="H220" s="80" t="s">
        <v>1672</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1929</v>
      </c>
      <c r="B221" s="80">
        <v>259</v>
      </c>
      <c r="C221" s="80">
        <v>4</v>
      </c>
      <c r="D221" s="80">
        <v>16</v>
      </c>
      <c r="E221" s="80">
        <v>2007</v>
      </c>
      <c r="F221" s="80" t="s">
        <v>567</v>
      </c>
      <c r="G221" s="80" t="s">
        <v>1671</v>
      </c>
      <c r="H221" s="80" t="s">
        <v>1672</v>
      </c>
      <c r="I221" s="177"/>
      <c r="J221" s="81">
        <v>172.30855864235679</v>
      </c>
      <c r="K221" s="81">
        <v>6.9158096818557544</v>
      </c>
      <c r="L221" s="81">
        <v>30.447530949355382</v>
      </c>
      <c r="M221" s="81">
        <v>75.713872916566672</v>
      </c>
      <c r="N221" s="81">
        <v>93.158583261137764</v>
      </c>
      <c r="O221" s="81">
        <v>42.597759611342276</v>
      </c>
      <c r="P221" s="81">
        <v>33.743761319842484</v>
      </c>
      <c r="Q221" s="81">
        <v>2.5033581655509169</v>
      </c>
      <c r="R221" s="81">
        <v>48.135065904736727</v>
      </c>
      <c r="S221" s="81">
        <v>0</v>
      </c>
      <c r="T221" s="82"/>
      <c r="U221" s="81">
        <v>5658650</v>
      </c>
      <c r="V221" s="81">
        <v>2301</v>
      </c>
      <c r="W221" s="81">
        <v>371</v>
      </c>
      <c r="X221" s="81">
        <v>15401</v>
      </c>
      <c r="Y221" s="81">
        <v>19043</v>
      </c>
      <c r="Z221" s="81">
        <v>21077</v>
      </c>
      <c r="AA221" s="81">
        <v>6608</v>
      </c>
      <c r="AB221" s="81">
        <v>40244</v>
      </c>
      <c r="AC221" s="81">
        <v>8755912</v>
      </c>
      <c r="AD221" s="81">
        <v>0</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1930</v>
      </c>
      <c r="B222" s="80">
        <v>260</v>
      </c>
      <c r="C222" s="80">
        <v>5</v>
      </c>
      <c r="D222" s="80">
        <v>16</v>
      </c>
      <c r="E222" s="80">
        <v>2008</v>
      </c>
      <c r="F222" s="80" t="s">
        <v>84</v>
      </c>
      <c r="G222" s="80" t="s">
        <v>1671</v>
      </c>
      <c r="H222" s="80" t="s">
        <v>1672</v>
      </c>
      <c r="I222" s="177"/>
      <c r="J222" s="81">
        <v>166.80735006894486</v>
      </c>
      <c r="K222" s="81">
        <v>6.0697120590147522</v>
      </c>
      <c r="L222" s="81">
        <v>26.29029382619996</v>
      </c>
      <c r="M222" s="81">
        <v>88.592563101243854</v>
      </c>
      <c r="N222" s="81">
        <v>93.996033324386076</v>
      </c>
      <c r="O222" s="81">
        <v>40.801894848726853</v>
      </c>
      <c r="P222" s="81">
        <v>32.236308951741279</v>
      </c>
      <c r="Q222" s="81">
        <v>2.4190079962129216</v>
      </c>
      <c r="R222" s="81">
        <v>46.657151711802179</v>
      </c>
      <c r="S222" s="81">
        <v>0</v>
      </c>
      <c r="T222" s="82"/>
      <c r="U222" s="81">
        <v>5755667</v>
      </c>
      <c r="V222" s="81">
        <v>2301</v>
      </c>
      <c r="W222" s="81">
        <v>371</v>
      </c>
      <c r="X222" s="81">
        <v>15401</v>
      </c>
      <c r="Y222" s="81">
        <v>18959</v>
      </c>
      <c r="Z222" s="81">
        <v>20897</v>
      </c>
      <c r="AA222" s="81">
        <v>6320</v>
      </c>
      <c r="AB222" s="81">
        <v>39527</v>
      </c>
      <c r="AC222" s="81">
        <v>8812894</v>
      </c>
      <c r="AD222" s="81">
        <v>0</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1931</v>
      </c>
      <c r="B223" s="80">
        <v>261</v>
      </c>
      <c r="C223" s="80">
        <v>6</v>
      </c>
      <c r="D223" s="80">
        <v>16</v>
      </c>
      <c r="E223" s="80">
        <v>2009</v>
      </c>
      <c r="F223" s="80" t="s">
        <v>85</v>
      </c>
      <c r="G223" s="80" t="s">
        <v>1671</v>
      </c>
      <c r="H223" s="80" t="s">
        <v>1672</v>
      </c>
      <c r="I223" s="177"/>
      <c r="J223" s="81">
        <v>146.32848213427073</v>
      </c>
      <c r="K223" s="81">
        <v>4.2730859446217115</v>
      </c>
      <c r="L223" s="81">
        <v>25.972588303539482</v>
      </c>
      <c r="M223" s="81">
        <v>67.339422558894483</v>
      </c>
      <c r="N223" s="81">
        <v>80.446364748277531</v>
      </c>
      <c r="O223" s="81">
        <v>41.036592915226073</v>
      </c>
      <c r="P223" s="81">
        <v>31.077697774260471</v>
      </c>
      <c r="Q223" s="81">
        <v>2.273921979740317</v>
      </c>
      <c r="R223" s="81">
        <v>45.746557726287008</v>
      </c>
      <c r="S223" s="81">
        <v>0</v>
      </c>
      <c r="T223" s="82"/>
      <c r="U223" s="81">
        <v>5098828</v>
      </c>
      <c r="V223" s="81">
        <v>1984</v>
      </c>
      <c r="W223" s="81">
        <v>420</v>
      </c>
      <c r="X223" s="81">
        <v>14784</v>
      </c>
      <c r="Y223" s="81">
        <v>18891</v>
      </c>
      <c r="Z223" s="81">
        <v>20745</v>
      </c>
      <c r="AA223" s="81">
        <v>6255</v>
      </c>
      <c r="AB223" s="81">
        <v>39005</v>
      </c>
      <c r="AC223" s="81">
        <v>8429886</v>
      </c>
      <c r="AD223" s="81">
        <v>0</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16.940000000000001</v>
      </c>
      <c r="BJ223" s="81">
        <v>0</v>
      </c>
      <c r="BK223" s="81">
        <v>7.06</v>
      </c>
      <c r="BL223" s="81">
        <v>0</v>
      </c>
      <c r="BM223" s="82"/>
      <c r="BN223" s="81">
        <v>0</v>
      </c>
      <c r="BO223" s="81">
        <v>0</v>
      </c>
      <c r="BP223" s="81">
        <v>2</v>
      </c>
      <c r="BQ223" s="81">
        <v>0</v>
      </c>
      <c r="BR223" s="81">
        <v>1</v>
      </c>
      <c r="BS223" s="81">
        <v>0</v>
      </c>
      <c r="BT223"/>
      <c r="BU223" s="80"/>
      <c r="BV223" s="80"/>
      <c r="BW223" s="80"/>
      <c r="BX223" s="80"/>
      <c r="BY223" s="80"/>
      <c r="BZ223" s="80"/>
      <c r="CA223" s="80"/>
      <c r="CB223" s="80"/>
      <c r="CC223" s="80"/>
    </row>
    <row r="224" spans="1:81">
      <c r="A224" s="80" t="s">
        <v>1932</v>
      </c>
      <c r="B224" s="80">
        <v>262</v>
      </c>
      <c r="C224" s="80">
        <v>7</v>
      </c>
      <c r="D224" s="80">
        <v>16</v>
      </c>
      <c r="E224" s="80">
        <v>2010</v>
      </c>
      <c r="F224" s="80" t="s">
        <v>86</v>
      </c>
      <c r="G224" s="80" t="s">
        <v>1671</v>
      </c>
      <c r="H224" s="80" t="s">
        <v>1672</v>
      </c>
      <c r="I224" s="177"/>
      <c r="J224" s="81">
        <v>128.71724490553632</v>
      </c>
      <c r="K224" s="81">
        <v>4.4564279299577807</v>
      </c>
      <c r="L224" s="81">
        <v>23.645502910748316</v>
      </c>
      <c r="M224" s="81">
        <v>60.278174874117724</v>
      </c>
      <c r="N224" s="81">
        <v>78.931687990085152</v>
      </c>
      <c r="O224" s="81">
        <v>40.874352008457755</v>
      </c>
      <c r="P224" s="81">
        <v>31.440565869510014</v>
      </c>
      <c r="Q224" s="81">
        <v>2.346830445820741</v>
      </c>
      <c r="R224" s="81">
        <v>49.077755155390783</v>
      </c>
      <c r="S224" s="81">
        <v>0</v>
      </c>
      <c r="T224" s="82"/>
      <c r="U224" s="81">
        <v>5020767</v>
      </c>
      <c r="V224" s="81">
        <v>1984</v>
      </c>
      <c r="W224" s="81">
        <v>420</v>
      </c>
      <c r="X224" s="81">
        <v>14784</v>
      </c>
      <c r="Y224" s="81">
        <v>18851</v>
      </c>
      <c r="Z224" s="81">
        <v>20759</v>
      </c>
      <c r="AA224" s="81">
        <v>6170</v>
      </c>
      <c r="AB224" s="81">
        <v>38573</v>
      </c>
      <c r="AC224" s="81">
        <v>8570378</v>
      </c>
      <c r="AD224" s="81">
        <v>0</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14.486000000000001</v>
      </c>
      <c r="BJ224" s="81">
        <v>0</v>
      </c>
      <c r="BK224" s="81">
        <v>9.5120000000000005</v>
      </c>
      <c r="BL224" s="81">
        <v>0</v>
      </c>
      <c r="BM224" s="82"/>
      <c r="BN224" s="81">
        <v>0</v>
      </c>
      <c r="BO224" s="81">
        <v>0</v>
      </c>
      <c r="BP224" s="81">
        <v>2</v>
      </c>
      <c r="BQ224" s="81">
        <v>0</v>
      </c>
      <c r="BR224" s="81">
        <v>2</v>
      </c>
      <c r="BS224" s="81">
        <v>0</v>
      </c>
      <c r="BT224"/>
      <c r="BU224" s="80">
        <v>23.998000000000001</v>
      </c>
      <c r="BV224" s="80">
        <v>0</v>
      </c>
      <c r="BW224" s="80">
        <v>0</v>
      </c>
      <c r="BX224" s="80">
        <v>0</v>
      </c>
      <c r="BY224" s="80">
        <v>0</v>
      </c>
      <c r="BZ224" s="80">
        <v>0</v>
      </c>
      <c r="CA224" s="80">
        <v>0</v>
      </c>
      <c r="CB224" s="80">
        <v>0</v>
      </c>
      <c r="CC224" s="80">
        <v>0</v>
      </c>
    </row>
    <row r="225" spans="1:81">
      <c r="A225" s="80" t="s">
        <v>1933</v>
      </c>
      <c r="B225" s="80">
        <v>263</v>
      </c>
      <c r="C225" s="80">
        <v>8</v>
      </c>
      <c r="D225" s="80">
        <v>16</v>
      </c>
      <c r="E225" s="80">
        <v>2011</v>
      </c>
      <c r="F225" s="80" t="s">
        <v>87</v>
      </c>
      <c r="G225" s="80" t="s">
        <v>1671</v>
      </c>
      <c r="H225" s="80" t="s">
        <v>1672</v>
      </c>
      <c r="I225" s="177"/>
      <c r="J225" s="81">
        <v>123.06304434025192</v>
      </c>
      <c r="K225" s="81">
        <v>6.2442844547528962</v>
      </c>
      <c r="L225" s="81">
        <v>22.062977141540699</v>
      </c>
      <c r="M225" s="81">
        <v>76.148281741228715</v>
      </c>
      <c r="N225" s="81">
        <v>94.418721256327544</v>
      </c>
      <c r="O225" s="81">
        <v>39.876120520819732</v>
      </c>
      <c r="P225" s="81">
        <v>30.299405171329493</v>
      </c>
      <c r="Q225" s="81">
        <v>2.6605301291979071</v>
      </c>
      <c r="R225" s="81">
        <v>44.821929097262085</v>
      </c>
      <c r="S225" s="81">
        <v>0</v>
      </c>
      <c r="T225" s="82"/>
      <c r="U225" s="81">
        <v>4520828</v>
      </c>
      <c r="V225" s="81">
        <v>1984</v>
      </c>
      <c r="W225" s="81">
        <v>420</v>
      </c>
      <c r="X225" s="81">
        <v>14784</v>
      </c>
      <c r="Y225" s="81">
        <v>18734</v>
      </c>
      <c r="Z225" s="81">
        <v>20692</v>
      </c>
      <c r="AA225" s="81">
        <v>6123</v>
      </c>
      <c r="AB225" s="81">
        <v>37911</v>
      </c>
      <c r="AC225" s="81">
        <v>7814244</v>
      </c>
      <c r="AD225" s="81">
        <v>0</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13.661</v>
      </c>
      <c r="BJ225" s="81">
        <v>0</v>
      </c>
      <c r="BK225" s="81">
        <v>8.7110000000000003</v>
      </c>
      <c r="BL225" s="81">
        <v>0</v>
      </c>
      <c r="BM225" s="82"/>
      <c r="BN225" s="81">
        <v>0</v>
      </c>
      <c r="BO225" s="81">
        <v>0</v>
      </c>
      <c r="BP225" s="81">
        <v>2</v>
      </c>
      <c r="BQ225" s="81">
        <v>0</v>
      </c>
      <c r="BR225" s="81">
        <v>2</v>
      </c>
      <c r="BS225" s="81">
        <v>0</v>
      </c>
      <c r="BT225"/>
      <c r="BU225" s="80">
        <v>22.372</v>
      </c>
      <c r="BV225" s="80">
        <v>0</v>
      </c>
      <c r="BW225" s="80">
        <v>0</v>
      </c>
      <c r="BX225" s="80">
        <v>0</v>
      </c>
      <c r="BY225" s="80">
        <v>0</v>
      </c>
      <c r="BZ225" s="80">
        <v>0</v>
      </c>
      <c r="CA225" s="80">
        <v>0</v>
      </c>
      <c r="CB225" s="80">
        <v>0</v>
      </c>
      <c r="CC225" s="80">
        <v>0</v>
      </c>
    </row>
    <row r="226" spans="1:81">
      <c r="A226" s="80" t="s">
        <v>1934</v>
      </c>
      <c r="B226" s="80">
        <v>264</v>
      </c>
      <c r="C226" s="80">
        <v>9</v>
      </c>
      <c r="D226" s="80">
        <v>16</v>
      </c>
      <c r="E226" s="80">
        <v>2012</v>
      </c>
      <c r="F226" s="80" t="s">
        <v>88</v>
      </c>
      <c r="G226" s="80" t="s">
        <v>1671</v>
      </c>
      <c r="H226" s="80" t="s">
        <v>1672</v>
      </c>
      <c r="I226" s="177"/>
      <c r="J226" s="81">
        <v>140.87942101704763</v>
      </c>
      <c r="K226" s="81">
        <v>7.0344279423812441</v>
      </c>
      <c r="L226" s="81">
        <v>22.260887875674737</v>
      </c>
      <c r="M226" s="81">
        <v>94.575923973858551</v>
      </c>
      <c r="N226" s="81">
        <v>104.36764911564742</v>
      </c>
      <c r="O226" s="81">
        <v>39.554679817517588</v>
      </c>
      <c r="P226" s="81">
        <v>30.262779700891031</v>
      </c>
      <c r="Q226" s="81">
        <v>2.860713545066762</v>
      </c>
      <c r="R226" s="81">
        <v>45.164861594394736</v>
      </c>
      <c r="S226" s="81">
        <v>0</v>
      </c>
      <c r="T226" s="82"/>
      <c r="U226" s="81">
        <v>4958671</v>
      </c>
      <c r="V226" s="81">
        <v>1984</v>
      </c>
      <c r="W226" s="81">
        <v>420</v>
      </c>
      <c r="X226" s="81">
        <v>14784</v>
      </c>
      <c r="Y226" s="81">
        <v>18851</v>
      </c>
      <c r="Z226" s="81">
        <v>20688</v>
      </c>
      <c r="AA226" s="81">
        <v>6081</v>
      </c>
      <c r="AB226" s="81">
        <v>37519</v>
      </c>
      <c r="AC226" s="81">
        <v>7670087</v>
      </c>
      <c r="AD226" s="81">
        <v>0</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7.8780000000000001</v>
      </c>
      <c r="BJ226" s="81">
        <v>0</v>
      </c>
      <c r="BK226" s="81">
        <v>6.2160000000000002</v>
      </c>
      <c r="BL226" s="81">
        <v>0</v>
      </c>
      <c r="BM226" s="82"/>
      <c r="BN226" s="81">
        <v>0</v>
      </c>
      <c r="BO226" s="81">
        <v>0</v>
      </c>
      <c r="BP226" s="81">
        <v>1</v>
      </c>
      <c r="BQ226" s="81">
        <v>0</v>
      </c>
      <c r="BR226" s="81">
        <v>1</v>
      </c>
      <c r="BS226" s="81">
        <v>0</v>
      </c>
      <c r="BT226"/>
      <c r="BU226" s="80">
        <v>14.093999999999999</v>
      </c>
      <c r="BV226" s="80">
        <v>0</v>
      </c>
      <c r="BW226" s="80">
        <v>0</v>
      </c>
      <c r="BX226" s="80">
        <v>0</v>
      </c>
      <c r="BY226" s="80">
        <v>0</v>
      </c>
      <c r="BZ226" s="80">
        <v>0</v>
      </c>
      <c r="CA226" s="80">
        <v>0</v>
      </c>
      <c r="CB226" s="80">
        <v>0</v>
      </c>
      <c r="CC226" s="80">
        <v>0</v>
      </c>
    </row>
    <row r="227" spans="1:81">
      <c r="A227" s="80" t="s">
        <v>1935</v>
      </c>
      <c r="B227" s="80">
        <v>265</v>
      </c>
      <c r="C227" s="80">
        <v>10</v>
      </c>
      <c r="D227" s="80">
        <v>16</v>
      </c>
      <c r="E227" s="80">
        <v>2013</v>
      </c>
      <c r="F227" s="80" t="s">
        <v>89</v>
      </c>
      <c r="G227" s="80" t="s">
        <v>1671</v>
      </c>
      <c r="H227" s="80" t="s">
        <v>1672</v>
      </c>
      <c r="I227" s="177"/>
      <c r="J227" s="81">
        <v>138.60420906053292</v>
      </c>
      <c r="K227" s="81">
        <v>5.8139786885768094</v>
      </c>
      <c r="L227" s="81">
        <v>19.658119301332754</v>
      </c>
      <c r="M227" s="81">
        <v>87.957870435902848</v>
      </c>
      <c r="N227" s="81">
        <v>100.75444817140426</v>
      </c>
      <c r="O227" s="81">
        <v>38.08191584578244</v>
      </c>
      <c r="P227" s="81">
        <v>30.506686055761893</v>
      </c>
      <c r="Q227" s="81">
        <v>2.8813643198172358</v>
      </c>
      <c r="R227" s="81">
        <v>43.184966200016127</v>
      </c>
      <c r="S227" s="81">
        <v>0</v>
      </c>
      <c r="T227" s="82"/>
      <c r="U227" s="81">
        <v>4967405</v>
      </c>
      <c r="V227" s="81">
        <v>1984</v>
      </c>
      <c r="W227" s="81">
        <v>420</v>
      </c>
      <c r="X227" s="81">
        <v>14784</v>
      </c>
      <c r="Y227" s="81">
        <v>18778</v>
      </c>
      <c r="Z227" s="81">
        <v>20807</v>
      </c>
      <c r="AA227" s="81">
        <v>6107</v>
      </c>
      <c r="AB227" s="81">
        <v>37248</v>
      </c>
      <c r="AC227" s="81">
        <v>7158850</v>
      </c>
      <c r="AD227" s="81">
        <v>0</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12.374000000000001</v>
      </c>
      <c r="BJ227" s="81">
        <v>0</v>
      </c>
      <c r="BK227" s="81">
        <v>11.789</v>
      </c>
      <c r="BL227" s="81">
        <v>0</v>
      </c>
      <c r="BM227" s="82"/>
      <c r="BN227" s="81">
        <v>0</v>
      </c>
      <c r="BO227" s="81">
        <v>0</v>
      </c>
      <c r="BP227" s="81">
        <v>2</v>
      </c>
      <c r="BQ227" s="81">
        <v>0</v>
      </c>
      <c r="BR227" s="81">
        <v>2</v>
      </c>
      <c r="BS227" s="81">
        <v>0</v>
      </c>
      <c r="BT227"/>
      <c r="BU227" s="80">
        <v>24.163</v>
      </c>
      <c r="BV227" s="80">
        <v>0</v>
      </c>
      <c r="BW227" s="80">
        <v>0</v>
      </c>
      <c r="BX227" s="80">
        <v>0</v>
      </c>
      <c r="BY227" s="80">
        <v>0</v>
      </c>
      <c r="BZ227" s="80">
        <v>0</v>
      </c>
      <c r="CA227" s="80">
        <v>0</v>
      </c>
      <c r="CB227" s="80">
        <v>0</v>
      </c>
      <c r="CC227" s="80">
        <v>0</v>
      </c>
    </row>
    <row r="228" spans="1:81">
      <c r="A228" s="80" t="s">
        <v>1936</v>
      </c>
      <c r="B228" s="80">
        <v>266</v>
      </c>
      <c r="C228" s="80">
        <v>11</v>
      </c>
      <c r="D228" s="80">
        <v>16</v>
      </c>
      <c r="E228" s="80">
        <v>2014</v>
      </c>
      <c r="F228" s="80" t="s">
        <v>90</v>
      </c>
      <c r="G228" s="80" t="s">
        <v>1671</v>
      </c>
      <c r="H228" s="80" t="s">
        <v>1672</v>
      </c>
      <c r="I228" s="177"/>
      <c r="J228" s="81">
        <v>127.39467633949023</v>
      </c>
      <c r="K228" s="81">
        <v>6.0977904821484605</v>
      </c>
      <c r="L228" s="81">
        <v>18.708049268502208</v>
      </c>
      <c r="M228" s="81">
        <v>88.939328833333576</v>
      </c>
      <c r="N228" s="81">
        <v>106.07235983936458</v>
      </c>
      <c r="O228" s="81">
        <v>36.071020533400592</v>
      </c>
      <c r="P228" s="81">
        <v>30.499649533984705</v>
      </c>
      <c r="Q228" s="81">
        <v>2.7332924206084672</v>
      </c>
      <c r="R228" s="81">
        <v>43.325278081761631</v>
      </c>
      <c r="S228" s="81">
        <v>0</v>
      </c>
      <c r="T228" s="82"/>
      <c r="U228" s="81">
        <v>5070706</v>
      </c>
      <c r="V228" s="81">
        <v>1808</v>
      </c>
      <c r="W228" s="81">
        <v>408</v>
      </c>
      <c r="X228" s="81">
        <v>14212</v>
      </c>
      <c r="Y228" s="81">
        <v>18670</v>
      </c>
      <c r="Z228" s="81">
        <v>20757</v>
      </c>
      <c r="AA228" s="81">
        <v>6074</v>
      </c>
      <c r="AB228" s="81">
        <v>36827</v>
      </c>
      <c r="AC228" s="81">
        <v>7204693</v>
      </c>
      <c r="AD228" s="81">
        <v>0</v>
      </c>
      <c r="AE228" s="82"/>
      <c r="AF228" s="81">
        <v>41296607.511737347</v>
      </c>
      <c r="AG228" s="81">
        <v>4278786.9010378607</v>
      </c>
      <c r="AH228" s="81">
        <v>3042866.1455146391</v>
      </c>
      <c r="AI228" s="81">
        <v>93591900.312803835</v>
      </c>
      <c r="AJ228" s="81">
        <v>80299219.578003317</v>
      </c>
      <c r="AK228" s="81">
        <v>0</v>
      </c>
      <c r="AL228" s="81">
        <v>0</v>
      </c>
      <c r="AM228" s="81">
        <v>5055796.7862223899</v>
      </c>
      <c r="AN228" s="81">
        <v>0</v>
      </c>
      <c r="AO228" s="81">
        <v>0</v>
      </c>
      <c r="AP228" s="82"/>
      <c r="AQ228" s="81">
        <v>24</v>
      </c>
      <c r="AR228" s="81">
        <v>9</v>
      </c>
      <c r="AS228" s="81">
        <v>7</v>
      </c>
      <c r="AT228" s="81">
        <v>0</v>
      </c>
      <c r="AU228" s="81">
        <v>0</v>
      </c>
      <c r="AV228" s="81">
        <v>1</v>
      </c>
      <c r="AW228" s="81" t="s">
        <v>564</v>
      </c>
      <c r="AX228" s="82"/>
      <c r="AY228" s="81">
        <v>125.78399999999999</v>
      </c>
      <c r="AZ228" s="81">
        <v>5234.6019999999999</v>
      </c>
      <c r="BA228" s="81">
        <v>76358</v>
      </c>
      <c r="BB228" s="81">
        <v>0</v>
      </c>
      <c r="BC228" s="81">
        <v>0</v>
      </c>
      <c r="BD228" s="81">
        <v>200</v>
      </c>
      <c r="BE228" s="81" t="s">
        <v>564</v>
      </c>
      <c r="BF228" s="82"/>
      <c r="BG228" s="81">
        <v>0</v>
      </c>
      <c r="BH228" s="81">
        <v>0</v>
      </c>
      <c r="BI228" s="81">
        <v>10.18</v>
      </c>
      <c r="BJ228" s="81">
        <v>0</v>
      </c>
      <c r="BK228" s="81">
        <v>11.105</v>
      </c>
      <c r="BL228" s="81">
        <v>0</v>
      </c>
      <c r="BM228" s="82"/>
      <c r="BN228" s="81">
        <v>0</v>
      </c>
      <c r="BO228" s="81">
        <v>0</v>
      </c>
      <c r="BP228" s="81">
        <v>2</v>
      </c>
      <c r="BQ228" s="81">
        <v>0</v>
      </c>
      <c r="BR228" s="81">
        <v>2</v>
      </c>
      <c r="BS228" s="81">
        <v>0</v>
      </c>
      <c r="BT228"/>
      <c r="BU228" s="80">
        <v>21.285</v>
      </c>
      <c r="BV228" s="80">
        <v>0</v>
      </c>
      <c r="BW228" s="80">
        <v>0</v>
      </c>
      <c r="BX228" s="80">
        <v>0</v>
      </c>
      <c r="BY228" s="80">
        <v>0</v>
      </c>
      <c r="BZ228" s="80">
        <v>0</v>
      </c>
      <c r="CA228" s="80">
        <v>0</v>
      </c>
      <c r="CB228" s="80">
        <v>0</v>
      </c>
      <c r="CC228" s="80">
        <v>0</v>
      </c>
    </row>
    <row r="229" spans="1:81">
      <c r="A229" s="80" t="s">
        <v>1937</v>
      </c>
      <c r="B229" s="80">
        <v>267</v>
      </c>
      <c r="C229" s="80">
        <v>12</v>
      </c>
      <c r="D229" s="80">
        <v>16</v>
      </c>
      <c r="E229" s="80">
        <v>2015</v>
      </c>
      <c r="F229" s="80" t="s">
        <v>91</v>
      </c>
      <c r="G229" s="80" t="s">
        <v>1671</v>
      </c>
      <c r="H229" s="80" t="s">
        <v>1672</v>
      </c>
      <c r="I229" s="177"/>
      <c r="J229" s="81">
        <v>132.03936150864729</v>
      </c>
      <c r="K229" s="81">
        <v>5.8471471900591929</v>
      </c>
      <c r="L229" s="81">
        <v>19.692173548636877</v>
      </c>
      <c r="M229" s="81">
        <v>86.055279128323505</v>
      </c>
      <c r="N229" s="81">
        <v>96.525563979657278</v>
      </c>
      <c r="O229" s="81">
        <v>35.444525712840793</v>
      </c>
      <c r="P229" s="81">
        <v>30.106547612109651</v>
      </c>
      <c r="Q229" s="81">
        <v>2.6290388200379566</v>
      </c>
      <c r="R229" s="81">
        <v>40.88580114377428</v>
      </c>
      <c r="S229" s="81">
        <v>0</v>
      </c>
      <c r="T229" s="82"/>
      <c r="U229" s="81">
        <v>5269299</v>
      </c>
      <c r="V229" s="81">
        <v>1808</v>
      </c>
      <c r="W229" s="81">
        <v>408</v>
      </c>
      <c r="X229" s="81">
        <v>14212</v>
      </c>
      <c r="Y229" s="81">
        <v>18459</v>
      </c>
      <c r="Z229" s="81">
        <v>20593</v>
      </c>
      <c r="AA229" s="81">
        <v>5991</v>
      </c>
      <c r="AB229" s="81">
        <v>36184</v>
      </c>
      <c r="AC229" s="81">
        <v>7003852</v>
      </c>
      <c r="AD229" s="81">
        <v>0</v>
      </c>
      <c r="AE229" s="82"/>
      <c r="AF229" s="81">
        <v>40664764.16669406</v>
      </c>
      <c r="AG229" s="81">
        <v>3895485.6279374203</v>
      </c>
      <c r="AH229" s="81">
        <v>2546234.7536401497</v>
      </c>
      <c r="AI229" s="81">
        <v>90389473.50591439</v>
      </c>
      <c r="AJ229" s="81">
        <v>76190532.428565085</v>
      </c>
      <c r="AK229" s="81">
        <v>0</v>
      </c>
      <c r="AL229" s="81">
        <v>0</v>
      </c>
      <c r="AM229" s="81">
        <v>4958865.4138287874</v>
      </c>
      <c r="AN229" s="81">
        <v>0</v>
      </c>
      <c r="AO229" s="81">
        <v>0</v>
      </c>
      <c r="AP229" s="82"/>
      <c r="AQ229" s="81">
        <v>37</v>
      </c>
      <c r="AR229" s="81">
        <v>9</v>
      </c>
      <c r="AS229" s="81">
        <v>11</v>
      </c>
      <c r="AT229" s="81">
        <v>0</v>
      </c>
      <c r="AU229" s="81">
        <v>0</v>
      </c>
      <c r="AV229" s="81">
        <v>1</v>
      </c>
      <c r="AW229" s="81" t="s">
        <v>564</v>
      </c>
      <c r="AX229" s="82"/>
      <c r="AY229" s="81">
        <v>215.88399999999999</v>
      </c>
      <c r="AZ229" s="81">
        <v>5234.6019999999999</v>
      </c>
      <c r="BA229" s="81">
        <v>76402.100000000006</v>
      </c>
      <c r="BB229" s="81">
        <v>0</v>
      </c>
      <c r="BC229" s="81">
        <v>0</v>
      </c>
      <c r="BD229" s="81">
        <v>200</v>
      </c>
      <c r="BE229" s="81" t="s">
        <v>564</v>
      </c>
      <c r="BF229" s="82"/>
      <c r="BG229" s="81">
        <v>0</v>
      </c>
      <c r="BH229" s="81">
        <v>0</v>
      </c>
      <c r="BI229" s="81">
        <v>10.795</v>
      </c>
      <c r="BJ229" s="81">
        <v>0</v>
      </c>
      <c r="BK229" s="81">
        <v>11.258000000000001</v>
      </c>
      <c r="BL229" s="81">
        <v>0</v>
      </c>
      <c r="BM229" s="82"/>
      <c r="BN229" s="81">
        <v>0</v>
      </c>
      <c r="BO229" s="81">
        <v>0</v>
      </c>
      <c r="BP229" s="81">
        <v>2</v>
      </c>
      <c r="BQ229" s="81">
        <v>0</v>
      </c>
      <c r="BR229" s="81">
        <v>2</v>
      </c>
      <c r="BS229" s="81">
        <v>0</v>
      </c>
      <c r="BT229"/>
      <c r="BU229" s="80">
        <v>22.053000000000001</v>
      </c>
      <c r="BV229" s="80">
        <v>0</v>
      </c>
      <c r="BW229" s="80">
        <v>0</v>
      </c>
      <c r="BX229" s="80">
        <v>0</v>
      </c>
      <c r="BY229" s="80">
        <v>0</v>
      </c>
      <c r="BZ229" s="80">
        <v>0</v>
      </c>
      <c r="CA229" s="80">
        <v>0</v>
      </c>
      <c r="CB229" s="80">
        <v>0</v>
      </c>
      <c r="CC229" s="80">
        <v>0</v>
      </c>
    </row>
    <row r="230" spans="1:81">
      <c r="A230" s="80" t="s">
        <v>1938</v>
      </c>
      <c r="B230" s="80">
        <v>268</v>
      </c>
      <c r="C230" s="80">
        <v>13</v>
      </c>
      <c r="D230" s="80">
        <v>16</v>
      </c>
      <c r="E230" s="80">
        <v>2016</v>
      </c>
      <c r="F230" s="80" t="s">
        <v>92</v>
      </c>
      <c r="G230" s="80" t="s">
        <v>1671</v>
      </c>
      <c r="H230" s="80" t="s">
        <v>1672</v>
      </c>
      <c r="I230" s="177"/>
      <c r="J230" s="81">
        <v>135.90946179067484</v>
      </c>
      <c r="K230" s="81">
        <v>5.5154856467628539</v>
      </c>
      <c r="L230" s="81">
        <v>21.175942866396145</v>
      </c>
      <c r="M230" s="81">
        <v>73.782421702960789</v>
      </c>
      <c r="N230" s="81">
        <v>97.069985055420375</v>
      </c>
      <c r="O230" s="81">
        <v>34.75226207915258</v>
      </c>
      <c r="P230" s="81">
        <v>32.718633503964881</v>
      </c>
      <c r="Q230" s="81">
        <v>2.5067306684428527</v>
      </c>
      <c r="R230" s="81">
        <v>41.264339878910022</v>
      </c>
      <c r="S230" s="81">
        <v>0</v>
      </c>
      <c r="T230" s="82"/>
      <c r="U230" s="81">
        <v>5162671</v>
      </c>
      <c r="V230" s="81">
        <v>1808</v>
      </c>
      <c r="W230" s="81">
        <v>408</v>
      </c>
      <c r="X230" s="81">
        <v>14212</v>
      </c>
      <c r="Y230" s="81">
        <v>18254</v>
      </c>
      <c r="Z230" s="81">
        <v>20439</v>
      </c>
      <c r="AA230" s="81">
        <v>6734</v>
      </c>
      <c r="AB230" s="81">
        <v>35490</v>
      </c>
      <c r="AC230" s="81">
        <v>7047543.0666115629</v>
      </c>
      <c r="AD230" s="81">
        <v>0</v>
      </c>
      <c r="AE230" s="82"/>
      <c r="AF230" s="81">
        <v>42589433.220740572</v>
      </c>
      <c r="AG230" s="81">
        <v>3713194.4720900161</v>
      </c>
      <c r="AH230" s="81">
        <v>2158059.420962688</v>
      </c>
      <c r="AI230" s="81">
        <v>90226716.189663932</v>
      </c>
      <c r="AJ230" s="81">
        <v>78422747.204513907</v>
      </c>
      <c r="AK230" s="81">
        <v>0</v>
      </c>
      <c r="AL230" s="81">
        <v>0</v>
      </c>
      <c r="AM230" s="81">
        <v>4867534.285942534</v>
      </c>
      <c r="AN230" s="81">
        <v>0</v>
      </c>
      <c r="AO230" s="81">
        <v>0</v>
      </c>
      <c r="AP230" s="82"/>
      <c r="AQ230" s="81">
        <v>40</v>
      </c>
      <c r="AR230" s="81">
        <v>10</v>
      </c>
      <c r="AS230" s="81">
        <v>14</v>
      </c>
      <c r="AT230" s="81">
        <v>0</v>
      </c>
      <c r="AU230" s="81">
        <v>0</v>
      </c>
      <c r="AV230" s="81">
        <v>1</v>
      </c>
      <c r="AW230" s="81" t="s">
        <v>564</v>
      </c>
      <c r="AX230" s="82"/>
      <c r="AY230" s="81">
        <v>236.684</v>
      </c>
      <c r="AZ230" s="81">
        <v>5258.7020000000002</v>
      </c>
      <c r="BA230" s="81">
        <v>76451.100000000006</v>
      </c>
      <c r="BB230" s="81">
        <v>0</v>
      </c>
      <c r="BC230" s="81">
        <v>0</v>
      </c>
      <c r="BD230" s="81">
        <v>200</v>
      </c>
      <c r="BE230" s="81" t="s">
        <v>564</v>
      </c>
      <c r="BF230" s="82"/>
      <c r="BG230" s="81">
        <v>0</v>
      </c>
      <c r="BH230" s="81">
        <v>0</v>
      </c>
      <c r="BI230" s="81">
        <v>10.154999999999999</v>
      </c>
      <c r="BJ230" s="81">
        <v>0</v>
      </c>
      <c r="BK230" s="81">
        <v>11.342000000000001</v>
      </c>
      <c r="BL230" s="81">
        <v>0</v>
      </c>
      <c r="BM230" s="82"/>
      <c r="BN230" s="81">
        <v>0</v>
      </c>
      <c r="BO230" s="81">
        <v>0</v>
      </c>
      <c r="BP230" s="81">
        <v>2</v>
      </c>
      <c r="BQ230" s="81">
        <v>0</v>
      </c>
      <c r="BR230" s="81">
        <v>2</v>
      </c>
      <c r="BS230" s="81">
        <v>0</v>
      </c>
      <c r="BT230"/>
      <c r="BU230" s="80">
        <v>21.497</v>
      </c>
      <c r="BV230" s="80">
        <v>0</v>
      </c>
      <c r="BW230" s="80">
        <v>0</v>
      </c>
      <c r="BX230" s="80">
        <v>0</v>
      </c>
      <c r="BY230" s="80">
        <v>0</v>
      </c>
      <c r="BZ230" s="80">
        <v>0</v>
      </c>
      <c r="CA230" s="80">
        <v>0</v>
      </c>
      <c r="CB230" s="80">
        <v>0</v>
      </c>
      <c r="CC230" s="80">
        <v>0</v>
      </c>
    </row>
    <row r="231" spans="1:81">
      <c r="A231" s="80" t="s">
        <v>1939</v>
      </c>
      <c r="B231" s="80">
        <v>269</v>
      </c>
      <c r="C231" s="80">
        <v>14</v>
      </c>
      <c r="D231" s="80">
        <v>16</v>
      </c>
      <c r="E231" s="80">
        <v>2017</v>
      </c>
      <c r="F231" s="80" t="s">
        <v>71</v>
      </c>
      <c r="G231" s="80" t="s">
        <v>1671</v>
      </c>
      <c r="H231" s="80" t="s">
        <v>1672</v>
      </c>
      <c r="I231" s="177"/>
      <c r="J231" s="81">
        <v>142.87805203210684</v>
      </c>
      <c r="K231" s="81">
        <v>5.6360005082685971</v>
      </c>
      <c r="L231" s="81">
        <v>19.115736550759731</v>
      </c>
      <c r="M231" s="81">
        <v>73.980894239738603</v>
      </c>
      <c r="N231" s="81">
        <v>94.260064086659881</v>
      </c>
      <c r="O231" s="81">
        <v>34.17515268580712</v>
      </c>
      <c r="P231" s="81">
        <v>32.569307968106209</v>
      </c>
      <c r="Q231" s="81">
        <v>2.3791851509190747</v>
      </c>
      <c r="R231" s="81">
        <v>40.646429556488705</v>
      </c>
      <c r="S231" s="81">
        <v>0</v>
      </c>
      <c r="T231" s="82"/>
      <c r="U231" s="81">
        <v>5340441</v>
      </c>
      <c r="V231" s="81">
        <v>1808</v>
      </c>
      <c r="W231" s="81">
        <v>408</v>
      </c>
      <c r="X231" s="81">
        <v>14212</v>
      </c>
      <c r="Y231" s="81">
        <v>18114</v>
      </c>
      <c r="Z231" s="81">
        <v>20433</v>
      </c>
      <c r="AA231" s="81">
        <v>6746</v>
      </c>
      <c r="AB231" s="81">
        <v>34834</v>
      </c>
      <c r="AC231" s="81">
        <v>7079754</v>
      </c>
      <c r="AD231" s="81">
        <v>0</v>
      </c>
      <c r="AE231" s="82"/>
      <c r="AF231" s="81">
        <v>43291074.75588464</v>
      </c>
      <c r="AG231" s="81">
        <v>3723983.3374802512</v>
      </c>
      <c r="AH231" s="81">
        <v>2636297.9122426929</v>
      </c>
      <c r="AI231" s="81">
        <v>87994450.436682031</v>
      </c>
      <c r="AJ231" s="81">
        <v>68197782.966719598</v>
      </c>
      <c r="AK231" s="81">
        <v>0</v>
      </c>
      <c r="AL231" s="81">
        <v>0</v>
      </c>
      <c r="AM231" s="81">
        <v>4785037.9736988964</v>
      </c>
      <c r="AN231" s="81">
        <v>0</v>
      </c>
      <c r="AO231" s="81">
        <v>0</v>
      </c>
      <c r="AP231" s="82"/>
      <c r="AQ231" s="81">
        <v>47</v>
      </c>
      <c r="AR231" s="81">
        <v>12</v>
      </c>
      <c r="AS231" s="81">
        <v>15</v>
      </c>
      <c r="AT231" s="81">
        <v>0</v>
      </c>
      <c r="AU231" s="81">
        <v>0</v>
      </c>
      <c r="AV231" s="81">
        <v>1</v>
      </c>
      <c r="AW231" s="81" t="s">
        <v>564</v>
      </c>
      <c r="AX231" s="82"/>
      <c r="AY231" s="81">
        <v>292.48399999999998</v>
      </c>
      <c r="AZ231" s="81">
        <v>5357.7020000000002</v>
      </c>
      <c r="BA231" s="81">
        <v>76470.899999999994</v>
      </c>
      <c r="BB231" s="81">
        <v>0</v>
      </c>
      <c r="BC231" s="81">
        <v>0</v>
      </c>
      <c r="BD231" s="81">
        <v>200</v>
      </c>
      <c r="BE231" s="81" t="s">
        <v>564</v>
      </c>
      <c r="BF231" s="82"/>
      <c r="BG231" s="81">
        <v>0</v>
      </c>
      <c r="BH231" s="81">
        <v>0</v>
      </c>
      <c r="BI231" s="81">
        <v>7.7460000000000004</v>
      </c>
      <c r="BJ231" s="81">
        <v>0</v>
      </c>
      <c r="BK231" s="81">
        <v>10.314</v>
      </c>
      <c r="BL231" s="81">
        <v>0</v>
      </c>
      <c r="BM231" s="82"/>
      <c r="BN231" s="81">
        <v>0</v>
      </c>
      <c r="BO231" s="81">
        <v>0</v>
      </c>
      <c r="BP231" s="81">
        <v>1</v>
      </c>
      <c r="BQ231" s="81">
        <v>0</v>
      </c>
      <c r="BR231" s="81">
        <v>2</v>
      </c>
      <c r="BS231" s="81">
        <v>0</v>
      </c>
      <c r="BT231"/>
      <c r="BU231" s="80">
        <v>18.059999999999999</v>
      </c>
      <c r="BV231" s="80">
        <v>0</v>
      </c>
      <c r="BW231" s="80">
        <v>0</v>
      </c>
      <c r="BX231" s="80">
        <v>0</v>
      </c>
      <c r="BY231" s="80">
        <v>0</v>
      </c>
      <c r="BZ231" s="80">
        <v>0</v>
      </c>
      <c r="CA231" s="80">
        <v>0</v>
      </c>
      <c r="CB231" s="80">
        <v>0</v>
      </c>
      <c r="CC231" s="80">
        <v>0</v>
      </c>
    </row>
    <row r="232" spans="1:81">
      <c r="A232" s="80" t="s">
        <v>1940</v>
      </c>
      <c r="B232" s="80">
        <v>270</v>
      </c>
      <c r="C232" s="80">
        <v>15</v>
      </c>
      <c r="D232" s="80">
        <v>16</v>
      </c>
      <c r="E232" s="80">
        <v>2018</v>
      </c>
      <c r="F232" s="80" t="s">
        <v>93</v>
      </c>
      <c r="G232" s="80" t="s">
        <v>1671</v>
      </c>
      <c r="H232" s="80" t="s">
        <v>1672</v>
      </c>
      <c r="I232" s="177"/>
      <c r="J232" s="81">
        <v>127.30845821489076</v>
      </c>
      <c r="K232" s="81">
        <v>5.2455899392693066</v>
      </c>
      <c r="L232" s="81">
        <v>17.536226111101655</v>
      </c>
      <c r="M232" s="81">
        <v>74.345773660797306</v>
      </c>
      <c r="N232" s="81">
        <v>85.686516448647907</v>
      </c>
      <c r="O232" s="81">
        <v>33.237673925027671</v>
      </c>
      <c r="P232" s="81">
        <v>32.942968580628524</v>
      </c>
      <c r="Q232" s="81">
        <v>2.170686707103076</v>
      </c>
      <c r="R232" s="81">
        <v>42.08131004684008</v>
      </c>
      <c r="S232" s="81">
        <v>0</v>
      </c>
      <c r="T232" s="82"/>
      <c r="U232" s="81">
        <v>4972056</v>
      </c>
      <c r="V232" s="81">
        <v>1808</v>
      </c>
      <c r="W232" s="81">
        <v>408</v>
      </c>
      <c r="X232" s="81">
        <v>14212</v>
      </c>
      <c r="Y232" s="81">
        <v>17885</v>
      </c>
      <c r="Z232" s="81">
        <v>20253</v>
      </c>
      <c r="AA232" s="81">
        <v>6892</v>
      </c>
      <c r="AB232" s="81">
        <v>34249</v>
      </c>
      <c r="AC232" s="81">
        <v>7300954</v>
      </c>
      <c r="AD232" s="81">
        <v>0</v>
      </c>
      <c r="AE232" s="82"/>
      <c r="AF232" s="81">
        <v>40458980.310771272</v>
      </c>
      <c r="AG232" s="81">
        <v>3369314.0621658028</v>
      </c>
      <c r="AH232" s="81">
        <v>2484711.1066707792</v>
      </c>
      <c r="AI232" s="81">
        <v>89948302.490541428</v>
      </c>
      <c r="AJ232" s="81">
        <v>65260171.065211773</v>
      </c>
      <c r="AK232" s="81">
        <v>0</v>
      </c>
      <c r="AL232" s="81">
        <v>0</v>
      </c>
      <c r="AM232" s="81">
        <v>4714412.8907632614</v>
      </c>
      <c r="AN232" s="81">
        <v>0</v>
      </c>
      <c r="AO232" s="81">
        <v>0</v>
      </c>
      <c r="AP232" s="82"/>
      <c r="AQ232" s="81">
        <v>51</v>
      </c>
      <c r="AR232" s="81">
        <v>14</v>
      </c>
      <c r="AS232" s="81">
        <v>22</v>
      </c>
      <c r="AT232" s="81">
        <v>0</v>
      </c>
      <c r="AU232" s="81">
        <v>0</v>
      </c>
      <c r="AV232" s="81">
        <v>2</v>
      </c>
      <c r="AW232" s="81" t="s">
        <v>564</v>
      </c>
      <c r="AX232" s="82"/>
      <c r="AY232" s="81">
        <v>321.762</v>
      </c>
      <c r="AZ232" s="81">
        <v>5457.2020000000002</v>
      </c>
      <c r="BA232" s="81">
        <v>106579</v>
      </c>
      <c r="BB232" s="81">
        <v>0</v>
      </c>
      <c r="BC232" s="81">
        <v>0</v>
      </c>
      <c r="BD232" s="81">
        <v>498</v>
      </c>
      <c r="BE232" s="81" t="s">
        <v>564</v>
      </c>
      <c r="BF232" s="82"/>
      <c r="BG232" s="81">
        <v>0</v>
      </c>
      <c r="BH232" s="81">
        <v>0</v>
      </c>
      <c r="BI232" s="81">
        <v>8.1240000000000006</v>
      </c>
      <c r="BJ232" s="81">
        <v>0</v>
      </c>
      <c r="BK232" s="81">
        <v>9.9779999999999998</v>
      </c>
      <c r="BL232" s="81">
        <v>0</v>
      </c>
      <c r="BM232" s="82"/>
      <c r="BN232" s="81">
        <v>0</v>
      </c>
      <c r="BO232" s="81">
        <v>0</v>
      </c>
      <c r="BP232" s="81">
        <v>1</v>
      </c>
      <c r="BQ232" s="81">
        <v>0</v>
      </c>
      <c r="BR232" s="81">
        <v>2</v>
      </c>
      <c r="BS232" s="81">
        <v>0</v>
      </c>
      <c r="BT232"/>
      <c r="BU232" s="80">
        <v>18.102</v>
      </c>
      <c r="BV232" s="80">
        <v>0</v>
      </c>
      <c r="BW232" s="80">
        <v>0</v>
      </c>
      <c r="BX232" s="80">
        <v>0</v>
      </c>
      <c r="BY232" s="80">
        <v>0</v>
      </c>
      <c r="BZ232" s="80">
        <v>0</v>
      </c>
      <c r="CA232" s="80">
        <v>0</v>
      </c>
      <c r="CB232" s="80">
        <v>0</v>
      </c>
      <c r="CC232" s="80">
        <v>0</v>
      </c>
    </row>
    <row r="233" spans="1:81">
      <c r="A233" s="80" t="s">
        <v>1941</v>
      </c>
      <c r="B233" s="80">
        <v>271</v>
      </c>
      <c r="C233" s="80">
        <v>16</v>
      </c>
      <c r="D233" s="80">
        <v>16</v>
      </c>
      <c r="E233" s="80">
        <v>2019</v>
      </c>
      <c r="F233" s="80" t="s">
        <v>73</v>
      </c>
      <c r="G233" s="80" t="s">
        <v>1671</v>
      </c>
      <c r="H233" s="80" t="s">
        <v>1672</v>
      </c>
      <c r="I233" s="177"/>
      <c r="J233" s="81">
        <v>137.49139502900786</v>
      </c>
      <c r="K233" s="81">
        <v>4.8675212034948157</v>
      </c>
      <c r="L233" s="81">
        <v>17.614794387633587</v>
      </c>
      <c r="M233" s="81">
        <v>66.694909789251469</v>
      </c>
      <c r="N233" s="81">
        <v>85.944480859118599</v>
      </c>
      <c r="O233" s="81">
        <v>32.202545385902859</v>
      </c>
      <c r="P233" s="81">
        <v>29.709470603343949</v>
      </c>
      <c r="Q233" s="81">
        <v>2.0737238852882034</v>
      </c>
      <c r="R233" s="81">
        <v>40.518465496524144</v>
      </c>
      <c r="S233" s="81">
        <v>0</v>
      </c>
      <c r="T233" s="82"/>
      <c r="U233" s="81">
        <v>5648710</v>
      </c>
      <c r="V233" s="81">
        <v>1808</v>
      </c>
      <c r="W233" s="81">
        <v>408</v>
      </c>
      <c r="X233" s="81">
        <v>14212</v>
      </c>
      <c r="Y233" s="81">
        <v>17720</v>
      </c>
      <c r="Z233" s="81">
        <v>20161</v>
      </c>
      <c r="AA233" s="81">
        <v>6169</v>
      </c>
      <c r="AB233" s="81">
        <v>33605</v>
      </c>
      <c r="AC233" s="81">
        <v>7144946</v>
      </c>
      <c r="AD233" s="81">
        <v>0</v>
      </c>
      <c r="AE233" s="82"/>
      <c r="AF233" s="81">
        <v>45103989.670106404</v>
      </c>
      <c r="AG233" s="81">
        <v>3368316.3137129559</v>
      </c>
      <c r="AH233" s="81">
        <v>2682745.8066520402</v>
      </c>
      <c r="AI233" s="81">
        <v>88141869.361671969</v>
      </c>
      <c r="AJ233" s="81">
        <v>65760030.772173464</v>
      </c>
      <c r="AK233" s="81">
        <v>0</v>
      </c>
      <c r="AL233" s="81">
        <v>0</v>
      </c>
      <c r="AM233" s="81">
        <v>4576748.0216954444</v>
      </c>
      <c r="AN233" s="81">
        <v>0</v>
      </c>
      <c r="AO233" s="81">
        <v>0</v>
      </c>
      <c r="AP233" s="82"/>
      <c r="AQ233" s="81">
        <v>56</v>
      </c>
      <c r="AR233" s="81">
        <v>18</v>
      </c>
      <c r="AS233" s="81">
        <v>27</v>
      </c>
      <c r="AT233" s="81">
        <v>0</v>
      </c>
      <c r="AU233" s="81">
        <v>0</v>
      </c>
      <c r="AV233" s="81">
        <v>2</v>
      </c>
      <c r="AW233" s="81" t="s">
        <v>564</v>
      </c>
      <c r="AX233" s="82"/>
      <c r="AY233" s="81">
        <v>350.16199999999992</v>
      </c>
      <c r="AZ233" s="81">
        <v>5616.2020000000002</v>
      </c>
      <c r="BA233" s="81">
        <v>106675.7</v>
      </c>
      <c r="BB233" s="81">
        <v>0</v>
      </c>
      <c r="BC233" s="81">
        <v>0</v>
      </c>
      <c r="BD233" s="81">
        <v>498</v>
      </c>
      <c r="BE233" s="81" t="s">
        <v>564</v>
      </c>
      <c r="BF233" s="82"/>
      <c r="BG233" s="81">
        <v>0</v>
      </c>
      <c r="BH233" s="81">
        <v>0</v>
      </c>
      <c r="BI233" s="81">
        <v>8.8559999999999999</v>
      </c>
      <c r="BJ233" s="81">
        <v>0</v>
      </c>
      <c r="BK233" s="81">
        <v>9.5210000000000008</v>
      </c>
      <c r="BL233" s="81">
        <v>0</v>
      </c>
      <c r="BM233" s="82"/>
      <c r="BN233" s="81">
        <v>0</v>
      </c>
      <c r="BO233" s="81">
        <v>0</v>
      </c>
      <c r="BP233" s="81">
        <v>1</v>
      </c>
      <c r="BQ233" s="81">
        <v>0</v>
      </c>
      <c r="BR233" s="81">
        <v>2</v>
      </c>
      <c r="BS233" s="81">
        <v>0</v>
      </c>
      <c r="BT233"/>
      <c r="BU233" s="80">
        <v>18.376999999999999</v>
      </c>
      <c r="BV233" s="80">
        <v>0</v>
      </c>
      <c r="BW233" s="80">
        <v>0</v>
      </c>
      <c r="BX233" s="80">
        <v>0</v>
      </c>
      <c r="BY233" s="80">
        <v>0</v>
      </c>
      <c r="BZ233" s="80">
        <v>0</v>
      </c>
      <c r="CA233" s="80">
        <v>0</v>
      </c>
      <c r="CB233" s="80">
        <v>0</v>
      </c>
      <c r="CC233" s="80">
        <v>0</v>
      </c>
    </row>
    <row r="234" spans="1:81">
      <c r="A234" s="80" t="s">
        <v>1942</v>
      </c>
      <c r="B234" s="80">
        <v>272</v>
      </c>
      <c r="C234" s="80">
        <v>17</v>
      </c>
      <c r="D234" s="80">
        <v>16</v>
      </c>
      <c r="E234" s="80">
        <v>2020</v>
      </c>
      <c r="F234" s="80" t="s">
        <v>218</v>
      </c>
      <c r="G234" s="80" t="s">
        <v>1671</v>
      </c>
      <c r="H234" s="80" t="s">
        <v>1672</v>
      </c>
      <c r="I234" s="177"/>
      <c r="J234" s="81">
        <v>112.8098353192196</v>
      </c>
      <c r="K234" s="81">
        <v>5.0225018093177223</v>
      </c>
      <c r="L234" s="81">
        <v>21.718751663262932</v>
      </c>
      <c r="M234" s="81">
        <v>57.220923434130931</v>
      </c>
      <c r="N234" s="81">
        <v>78.395107587523896</v>
      </c>
      <c r="O234" s="81">
        <v>28.012467988208726</v>
      </c>
      <c r="P234" s="81">
        <v>31.551147342019345</v>
      </c>
      <c r="Q234" s="81">
        <v>1.947671466196206</v>
      </c>
      <c r="R234" s="81">
        <v>37.139922384512985</v>
      </c>
      <c r="S234" s="81">
        <v>0</v>
      </c>
      <c r="T234" s="82"/>
      <c r="U234" s="81">
        <v>5253830</v>
      </c>
      <c r="V234" s="81">
        <v>1726</v>
      </c>
      <c r="W234" s="81">
        <v>447</v>
      </c>
      <c r="X234" s="81">
        <v>12822</v>
      </c>
      <c r="Y234" s="81">
        <v>17635</v>
      </c>
      <c r="Z234" s="81">
        <v>20017</v>
      </c>
      <c r="AA234" s="81">
        <v>7118</v>
      </c>
      <c r="AB234" s="81">
        <v>33032</v>
      </c>
      <c r="AC234" s="81">
        <v>6583347</v>
      </c>
      <c r="AD234" s="81">
        <v>0</v>
      </c>
      <c r="AE234" s="82"/>
      <c r="AF234" s="81">
        <v>41021418.315009743</v>
      </c>
      <c r="AG234" s="81">
        <v>3217919.9023327762</v>
      </c>
      <c r="AH234" s="81">
        <v>3185017.7506579966</v>
      </c>
      <c r="AI234" s="81">
        <v>73619842.219700828</v>
      </c>
      <c r="AJ234" s="81">
        <v>66812300.011684939</v>
      </c>
      <c r="AK234" s="81"/>
      <c r="AL234" s="81"/>
      <c r="AM234" s="81">
        <v>4311042.9931743937</v>
      </c>
      <c r="AN234" s="81"/>
      <c r="AO234" s="81"/>
      <c r="AP234" s="82"/>
      <c r="AQ234" s="81">
        <v>59</v>
      </c>
      <c r="AR234" s="81">
        <v>32</v>
      </c>
      <c r="AS234" s="81">
        <v>26</v>
      </c>
      <c r="AT234" s="81">
        <v>0</v>
      </c>
      <c r="AU234" s="81">
        <v>0</v>
      </c>
      <c r="AV234" s="81">
        <v>2</v>
      </c>
      <c r="AW234" s="81">
        <v>26</v>
      </c>
      <c r="AX234" s="82"/>
      <c r="AY234" s="81">
        <v>373.56200000000001</v>
      </c>
      <c r="AZ234" s="81">
        <v>6309.2020000000002</v>
      </c>
      <c r="BA234" s="81">
        <v>106465.7</v>
      </c>
      <c r="BB234" s="81">
        <v>0</v>
      </c>
      <c r="BC234" s="81">
        <v>0</v>
      </c>
      <c r="BD234" s="81">
        <v>498</v>
      </c>
      <c r="BE234" s="81">
        <v>106465.7</v>
      </c>
      <c r="BF234" s="82"/>
      <c r="BG234" s="81">
        <v>0</v>
      </c>
      <c r="BH234" s="81">
        <v>0</v>
      </c>
      <c r="BI234" s="81">
        <v>8.7870000000000008</v>
      </c>
      <c r="BJ234" s="81">
        <v>0</v>
      </c>
      <c r="BK234" s="81">
        <v>9.2910000000000004</v>
      </c>
      <c r="BL234" s="81">
        <v>0</v>
      </c>
      <c r="BM234" s="82"/>
      <c r="BN234" s="81">
        <v>0</v>
      </c>
      <c r="BO234" s="81">
        <v>0</v>
      </c>
      <c r="BP234" s="81">
        <v>1</v>
      </c>
      <c r="BQ234" s="81">
        <v>0</v>
      </c>
      <c r="BR234" s="81">
        <v>2</v>
      </c>
      <c r="BS234" s="81">
        <v>0</v>
      </c>
      <c r="BT234"/>
      <c r="BU234" s="80">
        <v>18.077999999999999</v>
      </c>
      <c r="BV234" s="80">
        <v>0</v>
      </c>
      <c r="BW234" s="80">
        <v>0</v>
      </c>
      <c r="BX234" s="80">
        <v>0</v>
      </c>
      <c r="BY234" s="80">
        <v>0</v>
      </c>
      <c r="BZ234" s="80">
        <v>0</v>
      </c>
      <c r="CA234" s="80">
        <v>0</v>
      </c>
      <c r="CB234" s="80">
        <v>0</v>
      </c>
      <c r="CC234" s="80">
        <v>0</v>
      </c>
    </row>
    <row r="235" spans="1:81">
      <c r="A235" s="80" t="s">
        <v>1673</v>
      </c>
      <c r="B235" s="80">
        <v>272</v>
      </c>
      <c r="C235" s="80">
        <v>18</v>
      </c>
      <c r="D235" s="80">
        <v>16</v>
      </c>
      <c r="E235" s="80">
        <v>2021</v>
      </c>
      <c r="F235" s="80" t="s">
        <v>75</v>
      </c>
      <c r="G235" s="174" t="s">
        <v>1671</v>
      </c>
      <c r="H235" s="80" t="s">
        <v>1672</v>
      </c>
      <c r="I235" s="177"/>
      <c r="J235" s="81">
        <v>130.77337643783829</v>
      </c>
      <c r="K235" s="81">
        <v>4.8380634031582677</v>
      </c>
      <c r="L235" s="81">
        <v>19.820292640027496</v>
      </c>
      <c r="M235" s="81">
        <v>57.794951993311088</v>
      </c>
      <c r="N235" s="81">
        <v>73.568677475218237</v>
      </c>
      <c r="O235" s="81">
        <v>26.70881550078165</v>
      </c>
      <c r="P235" s="81">
        <v>32.735192348643992</v>
      </c>
      <c r="Q235" s="81">
        <v>1.9261726789106308</v>
      </c>
      <c r="R235" s="81">
        <v>39.918264456633985</v>
      </c>
      <c r="S235" s="81">
        <v>0</v>
      </c>
      <c r="T235" s="82"/>
      <c r="U235" s="81">
        <v>6254460</v>
      </c>
      <c r="V235" s="81">
        <v>1726</v>
      </c>
      <c r="W235" s="81">
        <v>447</v>
      </c>
      <c r="X235" s="81">
        <v>12822</v>
      </c>
      <c r="Y235" s="81">
        <v>17422</v>
      </c>
      <c r="Z235" s="81">
        <v>19652</v>
      </c>
      <c r="AA235" s="81">
        <v>7202</v>
      </c>
      <c r="AB235" s="81">
        <v>32280</v>
      </c>
      <c r="AC235" s="81">
        <v>6858346</v>
      </c>
      <c r="AD235" s="81">
        <v>0</v>
      </c>
      <c r="AE235" s="82"/>
      <c r="AF235" s="81">
        <v>47906471.45800364</v>
      </c>
      <c r="AG235" s="81">
        <v>3273488.3279915839</v>
      </c>
      <c r="AH235" s="81">
        <v>2855553.7699710955</v>
      </c>
      <c r="AI235" s="81">
        <v>80330124.062832266</v>
      </c>
      <c r="AJ235" s="81">
        <v>64323743.565300293</v>
      </c>
      <c r="AK235" s="81">
        <v>0</v>
      </c>
      <c r="AL235" s="81">
        <v>0</v>
      </c>
      <c r="AM235" s="81">
        <v>4237198.298435878</v>
      </c>
      <c r="AN235" s="81">
        <v>0</v>
      </c>
      <c r="AO235" s="81">
        <v>0</v>
      </c>
      <c r="AP235" s="82"/>
      <c r="AQ235" s="81">
        <v>60</v>
      </c>
      <c r="AR235" s="81">
        <v>52</v>
      </c>
      <c r="AS235" s="81">
        <v>31</v>
      </c>
      <c r="AT235" s="81">
        <v>0</v>
      </c>
      <c r="AU235" s="81">
        <v>0</v>
      </c>
      <c r="AV235" s="81">
        <v>2</v>
      </c>
      <c r="AW235" s="81"/>
      <c r="AX235" s="82"/>
      <c r="AY235" s="81">
        <v>382.96199999999988</v>
      </c>
      <c r="AZ235" s="81">
        <v>7109.3019999999997</v>
      </c>
      <c r="BA235" s="81">
        <v>106561.7</v>
      </c>
      <c r="BB235" s="81">
        <v>0</v>
      </c>
      <c r="BC235" s="81">
        <v>0</v>
      </c>
      <c r="BD235" s="81">
        <v>498</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1670</v>
      </c>
      <c r="B236" s="80">
        <v>272</v>
      </c>
      <c r="C236" s="80">
        <v>19</v>
      </c>
      <c r="D236" s="80">
        <v>16</v>
      </c>
      <c r="E236" s="80">
        <v>2022</v>
      </c>
      <c r="F236" s="80" t="s">
        <v>568</v>
      </c>
      <c r="G236" s="174" t="s">
        <v>1671</v>
      </c>
      <c r="H236" s="80" t="s">
        <v>1672</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62</v>
      </c>
      <c r="AR236" s="81">
        <v>56</v>
      </c>
      <c r="AS236" s="81">
        <v>40</v>
      </c>
      <c r="AT236" s="81">
        <v>0</v>
      </c>
      <c r="AU236" s="81">
        <v>0</v>
      </c>
      <c r="AV236" s="81">
        <v>2</v>
      </c>
      <c r="AW236" s="81"/>
      <c r="AX236" s="82"/>
      <c r="AY236" s="81">
        <v>402.76199999999989</v>
      </c>
      <c r="AZ236" s="81">
        <v>7266.8019999999997</v>
      </c>
      <c r="BA236" s="81">
        <v>106735.1</v>
      </c>
      <c r="BB236" s="81">
        <v>0</v>
      </c>
      <c r="BC236" s="81">
        <v>0</v>
      </c>
      <c r="BD236" s="81">
        <v>498</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1943</v>
      </c>
      <c r="B237" s="80">
        <v>477</v>
      </c>
      <c r="C237" s="80">
        <v>1</v>
      </c>
      <c r="D237" s="80">
        <v>29</v>
      </c>
      <c r="E237" s="80">
        <v>1990</v>
      </c>
      <c r="F237" s="80" t="s">
        <v>562</v>
      </c>
      <c r="G237" s="80" t="s">
        <v>1641</v>
      </c>
      <c r="H237" s="80" t="s">
        <v>1642</v>
      </c>
      <c r="I237" s="177"/>
      <c r="J237" s="81">
        <v>189.58798503354916</v>
      </c>
      <c r="K237" s="81">
        <v>6.1453505108452742</v>
      </c>
      <c r="L237" s="81">
        <v>8.5815692335320346</v>
      </c>
      <c r="M237" s="81">
        <v>23.127726033695886</v>
      </c>
      <c r="N237" s="81">
        <v>49.066319866030383</v>
      </c>
      <c r="O237" s="81">
        <v>22.330996516143383</v>
      </c>
      <c r="P237" s="81">
        <v>40.603581415070394</v>
      </c>
      <c r="Q237" s="81">
        <v>2.4150987444000136</v>
      </c>
      <c r="R237" s="81">
        <v>0</v>
      </c>
      <c r="S237" s="81">
        <v>2.7760937481159886</v>
      </c>
      <c r="T237" s="82"/>
      <c r="U237" s="81">
        <v>4022922</v>
      </c>
      <c r="V237" s="81">
        <v>1894</v>
      </c>
      <c r="W237" s="81">
        <v>113</v>
      </c>
      <c r="X237" s="81">
        <v>9614</v>
      </c>
      <c r="Y237" s="81">
        <v>10775</v>
      </c>
      <c r="Z237" s="81">
        <v>9185</v>
      </c>
      <c r="AA237" s="81">
        <v>9859</v>
      </c>
      <c r="AB237" s="81">
        <v>39213</v>
      </c>
      <c r="AC237" s="81">
        <v>0</v>
      </c>
      <c r="AD237" s="81">
        <v>2.7760937481159886</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1944</v>
      </c>
      <c r="B238" s="80">
        <v>478</v>
      </c>
      <c r="C238" s="80">
        <v>2</v>
      </c>
      <c r="D238" s="80">
        <v>29</v>
      </c>
      <c r="E238" s="80">
        <v>2005</v>
      </c>
      <c r="F238" s="80" t="s">
        <v>565</v>
      </c>
      <c r="G238" s="80" t="s">
        <v>1641</v>
      </c>
      <c r="H238" s="80" t="s">
        <v>1642</v>
      </c>
      <c r="I238" s="177"/>
      <c r="J238" s="81">
        <v>129.28451270578512</v>
      </c>
      <c r="K238" s="81">
        <v>4.2757511734433207</v>
      </c>
      <c r="L238" s="81">
        <v>12.601169233262834</v>
      </c>
      <c r="M238" s="81">
        <v>51.491924777860049</v>
      </c>
      <c r="N238" s="81">
        <v>86.227520494858979</v>
      </c>
      <c r="O238" s="81">
        <v>39.322131949007442</v>
      </c>
      <c r="P238" s="81">
        <v>40.244394054797873</v>
      </c>
      <c r="Q238" s="81">
        <v>2.3083408921727893</v>
      </c>
      <c r="R238" s="81">
        <v>0</v>
      </c>
      <c r="S238" s="81">
        <v>3.6258355440231629</v>
      </c>
      <c r="T238" s="82"/>
      <c r="U238" s="81">
        <v>3228602</v>
      </c>
      <c r="V238" s="81">
        <v>1441</v>
      </c>
      <c r="W238" s="81">
        <v>129</v>
      </c>
      <c r="X238" s="81">
        <v>8560</v>
      </c>
      <c r="Y238" s="81">
        <v>13156</v>
      </c>
      <c r="Z238" s="81">
        <v>18716</v>
      </c>
      <c r="AA238" s="81">
        <v>8003</v>
      </c>
      <c r="AB238" s="81">
        <v>39181</v>
      </c>
      <c r="AC238" s="81">
        <v>0</v>
      </c>
      <c r="AD238" s="81">
        <v>3.6258355440231629</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1945</v>
      </c>
      <c r="B239" s="80">
        <v>479</v>
      </c>
      <c r="C239" s="80">
        <v>3</v>
      </c>
      <c r="D239" s="80">
        <v>29</v>
      </c>
      <c r="E239" s="80">
        <v>2006</v>
      </c>
      <c r="F239" s="80" t="s">
        <v>566</v>
      </c>
      <c r="G239" s="80" t="s">
        <v>1641</v>
      </c>
      <c r="H239" s="80" t="s">
        <v>1642</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1946</v>
      </c>
      <c r="B240" s="80">
        <v>480</v>
      </c>
      <c r="C240" s="80">
        <v>4</v>
      </c>
      <c r="D240" s="80">
        <v>29</v>
      </c>
      <c r="E240" s="80">
        <v>2007</v>
      </c>
      <c r="F240" s="80" t="s">
        <v>567</v>
      </c>
      <c r="G240" s="80" t="s">
        <v>1641</v>
      </c>
      <c r="H240" s="80" t="s">
        <v>1642</v>
      </c>
      <c r="I240" s="177"/>
      <c r="J240" s="81">
        <v>81.882524229245874</v>
      </c>
      <c r="K240" s="81">
        <v>3.9494383711993195</v>
      </c>
      <c r="L240" s="81">
        <v>11.461172294441546</v>
      </c>
      <c r="M240" s="81">
        <v>45.132439834133905</v>
      </c>
      <c r="N240" s="81">
        <v>74.856021010598809</v>
      </c>
      <c r="O240" s="81">
        <v>37.939229654320691</v>
      </c>
      <c r="P240" s="81">
        <v>39.34048686562749</v>
      </c>
      <c r="Q240" s="81">
        <v>2.3890262823314905</v>
      </c>
      <c r="R240" s="81">
        <v>0</v>
      </c>
      <c r="S240" s="81">
        <v>3.2401376042760135</v>
      </c>
      <c r="T240" s="82"/>
      <c r="U240" s="81">
        <v>3177619</v>
      </c>
      <c r="V240" s="81">
        <v>1242</v>
      </c>
      <c r="W240" s="81">
        <v>136</v>
      </c>
      <c r="X240" s="81">
        <v>9768</v>
      </c>
      <c r="Y240" s="81">
        <v>13266</v>
      </c>
      <c r="Z240" s="81">
        <v>18772</v>
      </c>
      <c r="AA240" s="81">
        <v>7704</v>
      </c>
      <c r="AB240" s="81">
        <v>38406</v>
      </c>
      <c r="AC240" s="81">
        <v>0</v>
      </c>
      <c r="AD240" s="81">
        <v>3.2401376042760135</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1947</v>
      </c>
      <c r="B241" s="80">
        <v>481</v>
      </c>
      <c r="C241" s="80">
        <v>5</v>
      </c>
      <c r="D241" s="80">
        <v>29</v>
      </c>
      <c r="E241" s="80">
        <v>2008</v>
      </c>
      <c r="F241" s="80" t="s">
        <v>84</v>
      </c>
      <c r="G241" s="80" t="s">
        <v>1641</v>
      </c>
      <c r="H241" s="80" t="s">
        <v>1642</v>
      </c>
      <c r="I241" s="177"/>
      <c r="J241" s="81">
        <v>85.15512809663332</v>
      </c>
      <c r="K241" s="81">
        <v>2.8471405347298462</v>
      </c>
      <c r="L241" s="81">
        <v>10.193119251338105</v>
      </c>
      <c r="M241" s="81">
        <v>47.569663919566757</v>
      </c>
      <c r="N241" s="81">
        <v>71.331370327994165</v>
      </c>
      <c r="O241" s="81">
        <v>36.689879222013985</v>
      </c>
      <c r="P241" s="81">
        <v>38.086790971938633</v>
      </c>
      <c r="Q241" s="81">
        <v>2.317234264391582</v>
      </c>
      <c r="R241" s="81">
        <v>0</v>
      </c>
      <c r="S241" s="81">
        <v>2.9154623359885479</v>
      </c>
      <c r="T241" s="82"/>
      <c r="U241" s="81">
        <v>3623722</v>
      </c>
      <c r="V241" s="81">
        <v>1242</v>
      </c>
      <c r="W241" s="81">
        <v>136</v>
      </c>
      <c r="X241" s="81">
        <v>9768</v>
      </c>
      <c r="Y241" s="81">
        <v>13292</v>
      </c>
      <c r="Z241" s="81">
        <v>18791</v>
      </c>
      <c r="AA241" s="81">
        <v>7467</v>
      </c>
      <c r="AB241" s="81">
        <v>37864</v>
      </c>
      <c r="AC241" s="81">
        <v>0</v>
      </c>
      <c r="AD241" s="81">
        <v>2.9154623359885479</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1948</v>
      </c>
      <c r="B242" s="80">
        <v>482</v>
      </c>
      <c r="C242" s="80">
        <v>6</v>
      </c>
      <c r="D242" s="80">
        <v>29</v>
      </c>
      <c r="E242" s="80">
        <v>2009</v>
      </c>
      <c r="F242" s="80" t="s">
        <v>85</v>
      </c>
      <c r="G242" s="80" t="s">
        <v>1641</v>
      </c>
      <c r="H242" s="80" t="s">
        <v>1642</v>
      </c>
      <c r="I242" s="177"/>
      <c r="J242" s="81">
        <v>84.854871428635946</v>
      </c>
      <c r="K242" s="81">
        <v>2.4459024322070571</v>
      </c>
      <c r="L242" s="81">
        <v>10.749814312790102</v>
      </c>
      <c r="M242" s="81">
        <v>47.491344792582709</v>
      </c>
      <c r="N242" s="81">
        <v>73.182561682223593</v>
      </c>
      <c r="O242" s="81">
        <v>37.414611636470767</v>
      </c>
      <c r="P242" s="81">
        <v>36.547968797355722</v>
      </c>
      <c r="Q242" s="81">
        <v>2.1816941994057659</v>
      </c>
      <c r="R242" s="81">
        <v>0</v>
      </c>
      <c r="S242" s="81">
        <v>3.0427432964374161</v>
      </c>
      <c r="T242" s="82"/>
      <c r="U242" s="81">
        <v>3410666</v>
      </c>
      <c r="V242" s="81">
        <v>1109</v>
      </c>
      <c r="W242" s="81">
        <v>180</v>
      </c>
      <c r="X242" s="81">
        <v>9974</v>
      </c>
      <c r="Y242" s="81">
        <v>13354</v>
      </c>
      <c r="Z242" s="81">
        <v>18914</v>
      </c>
      <c r="AA242" s="81">
        <v>7356</v>
      </c>
      <c r="AB242" s="81">
        <v>37423</v>
      </c>
      <c r="AC242" s="81">
        <v>0</v>
      </c>
      <c r="AD242" s="81">
        <v>3.0427432964374161</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9.58</v>
      </c>
      <c r="BJ242" s="81">
        <v>0</v>
      </c>
      <c r="BK242" s="81">
        <v>0</v>
      </c>
      <c r="BL242" s="81">
        <v>0</v>
      </c>
      <c r="BM242" s="82"/>
      <c r="BN242" s="81">
        <v>0</v>
      </c>
      <c r="BO242" s="81">
        <v>0</v>
      </c>
      <c r="BP242" s="81">
        <v>2</v>
      </c>
      <c r="BQ242" s="81">
        <v>0</v>
      </c>
      <c r="BR242" s="81">
        <v>0</v>
      </c>
      <c r="BS242" s="81">
        <v>0</v>
      </c>
      <c r="BT242"/>
      <c r="BU242" s="80"/>
      <c r="BV242" s="80"/>
      <c r="BW242" s="80"/>
      <c r="BX242" s="80"/>
      <c r="BY242" s="80"/>
      <c r="BZ242" s="80"/>
      <c r="CA242" s="80"/>
      <c r="CB242" s="80"/>
      <c r="CC242" s="80"/>
    </row>
    <row r="243" spans="1:81">
      <c r="A243" s="80" t="s">
        <v>1949</v>
      </c>
      <c r="B243" s="80">
        <v>483</v>
      </c>
      <c r="C243" s="80">
        <v>7</v>
      </c>
      <c r="D243" s="80">
        <v>29</v>
      </c>
      <c r="E243" s="80">
        <v>2010</v>
      </c>
      <c r="F243" s="80" t="s">
        <v>86</v>
      </c>
      <c r="G243" s="80" t="s">
        <v>1641</v>
      </c>
      <c r="H243" s="80" t="s">
        <v>1642</v>
      </c>
      <c r="I243" s="177"/>
      <c r="J243" s="81">
        <v>89.857993242794578</v>
      </c>
      <c r="K243" s="81">
        <v>2.841556642401831</v>
      </c>
      <c r="L243" s="81">
        <v>9.9233279678268982</v>
      </c>
      <c r="M243" s="81">
        <v>45.128748724859896</v>
      </c>
      <c r="N243" s="81">
        <v>75.027509649287722</v>
      </c>
      <c r="O243" s="81">
        <v>37.475867901969096</v>
      </c>
      <c r="P243" s="81">
        <v>37.035661708200777</v>
      </c>
      <c r="Q243" s="81">
        <v>2.2533782496010888</v>
      </c>
      <c r="R243" s="81">
        <v>0</v>
      </c>
      <c r="S243" s="81">
        <v>2.1476382587089162</v>
      </c>
      <c r="T243" s="82"/>
      <c r="U243" s="81">
        <v>3560850</v>
      </c>
      <c r="V243" s="81">
        <v>1109</v>
      </c>
      <c r="W243" s="81">
        <v>180</v>
      </c>
      <c r="X243" s="81">
        <v>9974</v>
      </c>
      <c r="Y243" s="81">
        <v>13418</v>
      </c>
      <c r="Z243" s="81">
        <v>19033</v>
      </c>
      <c r="AA243" s="81">
        <v>7268</v>
      </c>
      <c r="AB243" s="81">
        <v>37037</v>
      </c>
      <c r="AC243" s="81">
        <v>0</v>
      </c>
      <c r="AD243" s="81">
        <v>2.1476382587089162</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12.657999999999999</v>
      </c>
      <c r="BJ243" s="81">
        <v>0</v>
      </c>
      <c r="BK243" s="81">
        <v>0</v>
      </c>
      <c r="BL243" s="81">
        <v>0</v>
      </c>
      <c r="BM243" s="82"/>
      <c r="BN243" s="81">
        <v>0</v>
      </c>
      <c r="BO243" s="81">
        <v>0</v>
      </c>
      <c r="BP243" s="81">
        <v>3</v>
      </c>
      <c r="BQ243" s="81">
        <v>0</v>
      </c>
      <c r="BR243" s="81">
        <v>0</v>
      </c>
      <c r="BS243" s="81">
        <v>0</v>
      </c>
      <c r="BT243"/>
      <c r="BU243" s="80">
        <v>12.657999999999999</v>
      </c>
      <c r="BV243" s="80">
        <v>0</v>
      </c>
      <c r="BW243" s="80">
        <v>0</v>
      </c>
      <c r="BX243" s="80">
        <v>0</v>
      </c>
      <c r="BY243" s="80">
        <v>0</v>
      </c>
      <c r="BZ243" s="80">
        <v>0</v>
      </c>
      <c r="CA243" s="80">
        <v>0</v>
      </c>
      <c r="CB243" s="80">
        <v>0</v>
      </c>
      <c r="CC243" s="80">
        <v>0</v>
      </c>
    </row>
    <row r="244" spans="1:81">
      <c r="A244" s="80" t="s">
        <v>1950</v>
      </c>
      <c r="B244" s="80">
        <v>484</v>
      </c>
      <c r="C244" s="80">
        <v>8</v>
      </c>
      <c r="D244" s="80">
        <v>29</v>
      </c>
      <c r="E244" s="80">
        <v>2011</v>
      </c>
      <c r="F244" s="80" t="s">
        <v>87</v>
      </c>
      <c r="G244" s="80" t="s">
        <v>1641</v>
      </c>
      <c r="H244" s="80" t="s">
        <v>1642</v>
      </c>
      <c r="I244" s="177"/>
      <c r="J244" s="81">
        <v>95.472523904560362</v>
      </c>
      <c r="K244" s="81">
        <v>3.3042101449153618</v>
      </c>
      <c r="L244" s="81">
        <v>8.9848972384135717</v>
      </c>
      <c r="M244" s="81">
        <v>53.160473835468238</v>
      </c>
      <c r="N244" s="81">
        <v>85.543784205883512</v>
      </c>
      <c r="O244" s="81">
        <v>37.087567147843409</v>
      </c>
      <c r="P244" s="81">
        <v>35.638790796001146</v>
      </c>
      <c r="Q244" s="81">
        <v>2.5614383473291236</v>
      </c>
      <c r="R244" s="81">
        <v>0</v>
      </c>
      <c r="S244" s="81">
        <v>4.6103079465782022</v>
      </c>
      <c r="T244" s="82"/>
      <c r="U244" s="81">
        <v>3583312</v>
      </c>
      <c r="V244" s="81">
        <v>1109</v>
      </c>
      <c r="W244" s="81">
        <v>180</v>
      </c>
      <c r="X244" s="81">
        <v>9974</v>
      </c>
      <c r="Y244" s="81">
        <v>13434</v>
      </c>
      <c r="Z244" s="81">
        <v>19245</v>
      </c>
      <c r="AA244" s="81">
        <v>7202</v>
      </c>
      <c r="AB244" s="81">
        <v>36499</v>
      </c>
      <c r="AC244" s="81">
        <v>0</v>
      </c>
      <c r="AD244" s="81">
        <v>4.6103079465782022</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12.016</v>
      </c>
      <c r="BJ244" s="81">
        <v>0</v>
      </c>
      <c r="BK244" s="81">
        <v>0</v>
      </c>
      <c r="BL244" s="81">
        <v>0</v>
      </c>
      <c r="BM244" s="82"/>
      <c r="BN244" s="81">
        <v>0</v>
      </c>
      <c r="BO244" s="81">
        <v>0</v>
      </c>
      <c r="BP244" s="81">
        <v>3</v>
      </c>
      <c r="BQ244" s="81">
        <v>0</v>
      </c>
      <c r="BR244" s="81">
        <v>0</v>
      </c>
      <c r="BS244" s="81">
        <v>0</v>
      </c>
      <c r="BT244"/>
      <c r="BU244" s="80">
        <v>12.016</v>
      </c>
      <c r="BV244" s="80">
        <v>0</v>
      </c>
      <c r="BW244" s="80">
        <v>0</v>
      </c>
      <c r="BX244" s="80">
        <v>0</v>
      </c>
      <c r="BY244" s="80">
        <v>0</v>
      </c>
      <c r="BZ244" s="80">
        <v>0</v>
      </c>
      <c r="CA244" s="80">
        <v>0</v>
      </c>
      <c r="CB244" s="80">
        <v>0</v>
      </c>
      <c r="CC244" s="80">
        <v>0</v>
      </c>
    </row>
    <row r="245" spans="1:81">
      <c r="A245" s="80" t="s">
        <v>1951</v>
      </c>
      <c r="B245" s="80">
        <v>485</v>
      </c>
      <c r="C245" s="80">
        <v>9</v>
      </c>
      <c r="D245" s="80">
        <v>29</v>
      </c>
      <c r="E245" s="80">
        <v>2012</v>
      </c>
      <c r="F245" s="80" t="s">
        <v>88</v>
      </c>
      <c r="G245" s="80" t="s">
        <v>1641</v>
      </c>
      <c r="H245" s="80" t="s">
        <v>1642</v>
      </c>
      <c r="I245" s="177"/>
      <c r="J245" s="81">
        <v>127.35995152765327</v>
      </c>
      <c r="K245" s="81">
        <v>3.6338968904666835</v>
      </c>
      <c r="L245" s="81">
        <v>8.7553778156477193</v>
      </c>
      <c r="M245" s="81">
        <v>57.645165810675152</v>
      </c>
      <c r="N245" s="81">
        <v>85.92955294749936</v>
      </c>
      <c r="O245" s="81">
        <v>37.145607090812625</v>
      </c>
      <c r="P245" s="81">
        <v>35.617614589586765</v>
      </c>
      <c r="Q245" s="81">
        <v>2.7506127865423768</v>
      </c>
      <c r="R245" s="81">
        <v>0</v>
      </c>
      <c r="S245" s="81">
        <v>5.3618124390169539</v>
      </c>
      <c r="T245" s="82"/>
      <c r="U245" s="81">
        <v>4231969</v>
      </c>
      <c r="V245" s="81">
        <v>1109</v>
      </c>
      <c r="W245" s="81">
        <v>180</v>
      </c>
      <c r="X245" s="81">
        <v>9974</v>
      </c>
      <c r="Y245" s="81">
        <v>13471</v>
      </c>
      <c r="Z245" s="81">
        <v>19428</v>
      </c>
      <c r="AA245" s="81">
        <v>7157</v>
      </c>
      <c r="AB245" s="81">
        <v>36075</v>
      </c>
      <c r="AC245" s="81">
        <v>0</v>
      </c>
      <c r="AD245" s="81">
        <v>5.3618124390169539</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12.571</v>
      </c>
      <c r="BJ245" s="81">
        <v>0</v>
      </c>
      <c r="BK245" s="81">
        <v>0</v>
      </c>
      <c r="BL245" s="81">
        <v>0</v>
      </c>
      <c r="BM245" s="82"/>
      <c r="BN245" s="81">
        <v>0</v>
      </c>
      <c r="BO245" s="81">
        <v>0</v>
      </c>
      <c r="BP245" s="81">
        <v>3</v>
      </c>
      <c r="BQ245" s="81">
        <v>0</v>
      </c>
      <c r="BR245" s="81">
        <v>0</v>
      </c>
      <c r="BS245" s="81">
        <v>0</v>
      </c>
      <c r="BT245"/>
      <c r="BU245" s="80">
        <v>12.571</v>
      </c>
      <c r="BV245" s="80">
        <v>0</v>
      </c>
      <c r="BW245" s="80">
        <v>0</v>
      </c>
      <c r="BX245" s="80">
        <v>0</v>
      </c>
      <c r="BY245" s="80">
        <v>0</v>
      </c>
      <c r="BZ245" s="80">
        <v>0</v>
      </c>
      <c r="CA245" s="80">
        <v>0</v>
      </c>
      <c r="CB245" s="80">
        <v>0</v>
      </c>
      <c r="CC245" s="80">
        <v>0</v>
      </c>
    </row>
    <row r="246" spans="1:81">
      <c r="A246" s="80" t="s">
        <v>1952</v>
      </c>
      <c r="B246" s="80">
        <v>486</v>
      </c>
      <c r="C246" s="80">
        <v>10</v>
      </c>
      <c r="D246" s="80">
        <v>29</v>
      </c>
      <c r="E246" s="80">
        <v>2013</v>
      </c>
      <c r="F246" s="80" t="s">
        <v>89</v>
      </c>
      <c r="G246" s="80" t="s">
        <v>1641</v>
      </c>
      <c r="H246" s="80" t="s">
        <v>1642</v>
      </c>
      <c r="I246" s="177"/>
      <c r="J246" s="81">
        <v>144.35039272655371</v>
      </c>
      <c r="K246" s="81">
        <v>3.3582621619979629</v>
      </c>
      <c r="L246" s="81">
        <v>7.5567789216789656</v>
      </c>
      <c r="M246" s="81">
        <v>53.729649894999078</v>
      </c>
      <c r="N246" s="81">
        <v>84.549866604741496</v>
      </c>
      <c r="O246" s="81">
        <v>35.766655426456502</v>
      </c>
      <c r="P246" s="81">
        <v>35.47707292746373</v>
      </c>
      <c r="Q246" s="81">
        <v>2.7725241244246548</v>
      </c>
      <c r="R246" s="81">
        <v>0</v>
      </c>
      <c r="S246" s="81">
        <v>4.0401652743489072</v>
      </c>
      <c r="T246" s="82"/>
      <c r="U246" s="81">
        <v>4804686</v>
      </c>
      <c r="V246" s="81">
        <v>1109</v>
      </c>
      <c r="W246" s="81">
        <v>180</v>
      </c>
      <c r="X246" s="81">
        <v>9974</v>
      </c>
      <c r="Y246" s="81">
        <v>13497</v>
      </c>
      <c r="Z246" s="81">
        <v>19542</v>
      </c>
      <c r="AA246" s="81">
        <v>7102</v>
      </c>
      <c r="AB246" s="81">
        <v>35841</v>
      </c>
      <c r="AC246" s="81">
        <v>0</v>
      </c>
      <c r="AD246" s="81">
        <v>4.0401652743489072</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13.406000000000001</v>
      </c>
      <c r="BJ246" s="81">
        <v>0</v>
      </c>
      <c r="BK246" s="81">
        <v>0</v>
      </c>
      <c r="BL246" s="81">
        <v>0</v>
      </c>
      <c r="BM246" s="82"/>
      <c r="BN246" s="81">
        <v>0</v>
      </c>
      <c r="BO246" s="81">
        <v>0</v>
      </c>
      <c r="BP246" s="81">
        <v>3</v>
      </c>
      <c r="BQ246" s="81">
        <v>0</v>
      </c>
      <c r="BR246" s="81">
        <v>0</v>
      </c>
      <c r="BS246" s="81">
        <v>0</v>
      </c>
      <c r="BT246"/>
      <c r="BU246" s="80">
        <v>13.406000000000001</v>
      </c>
      <c r="BV246" s="80">
        <v>0</v>
      </c>
      <c r="BW246" s="80">
        <v>0</v>
      </c>
      <c r="BX246" s="80">
        <v>0</v>
      </c>
      <c r="BY246" s="80">
        <v>0</v>
      </c>
      <c r="BZ246" s="80">
        <v>0</v>
      </c>
      <c r="CA246" s="80">
        <v>0</v>
      </c>
      <c r="CB246" s="80">
        <v>0</v>
      </c>
      <c r="CC246" s="80">
        <v>0</v>
      </c>
    </row>
    <row r="247" spans="1:81">
      <c r="A247" s="80" t="s">
        <v>1953</v>
      </c>
      <c r="B247" s="80">
        <v>487</v>
      </c>
      <c r="C247" s="80">
        <v>11</v>
      </c>
      <c r="D247" s="80">
        <v>29</v>
      </c>
      <c r="E247" s="80">
        <v>2014</v>
      </c>
      <c r="F247" s="80" t="s">
        <v>90</v>
      </c>
      <c r="G247" s="80" t="s">
        <v>1641</v>
      </c>
      <c r="H247" s="80" t="s">
        <v>1642</v>
      </c>
      <c r="I247" s="177"/>
      <c r="J247" s="81">
        <v>141.41997275218446</v>
      </c>
      <c r="K247" s="81">
        <v>3.389575802163582</v>
      </c>
      <c r="L247" s="81">
        <v>12.609663308457407</v>
      </c>
      <c r="M247" s="81">
        <v>51.233197190217815</v>
      </c>
      <c r="N247" s="81">
        <v>81.271507856944936</v>
      </c>
      <c r="O247" s="81">
        <v>34.105595653924944</v>
      </c>
      <c r="P247" s="81">
        <v>35.259884594606618</v>
      </c>
      <c r="Q247" s="81">
        <v>2.6273065521796268</v>
      </c>
      <c r="R247" s="81">
        <v>0</v>
      </c>
      <c r="S247" s="81">
        <v>2.9880793164939048</v>
      </c>
      <c r="T247" s="82"/>
      <c r="U247" s="81">
        <v>5547692</v>
      </c>
      <c r="V247" s="81">
        <v>1017</v>
      </c>
      <c r="W247" s="81">
        <v>248</v>
      </c>
      <c r="X247" s="81">
        <v>9299</v>
      </c>
      <c r="Y247" s="81">
        <v>13518</v>
      </c>
      <c r="Z247" s="81">
        <v>19626</v>
      </c>
      <c r="AA247" s="81">
        <v>7022</v>
      </c>
      <c r="AB247" s="81">
        <v>35399</v>
      </c>
      <c r="AC247" s="81">
        <v>0</v>
      </c>
      <c r="AD247" s="81">
        <v>2.9880793164939048</v>
      </c>
      <c r="AE247" s="82"/>
      <c r="AF247" s="81">
        <v>77778156.508877382</v>
      </c>
      <c r="AG247" s="81">
        <v>2750611.7622486968</v>
      </c>
      <c r="AH247" s="81">
        <v>2242639.8989548124</v>
      </c>
      <c r="AI247" s="81">
        <v>59879318.276723638</v>
      </c>
      <c r="AJ247" s="81">
        <v>76639584.430651382</v>
      </c>
      <c r="AK247" s="81">
        <v>0</v>
      </c>
      <c r="AL247" s="81">
        <v>0</v>
      </c>
      <c r="AM247" s="81">
        <v>4859753.725133365</v>
      </c>
      <c r="AN247" s="81">
        <v>0</v>
      </c>
      <c r="AO247" s="81">
        <v>0</v>
      </c>
      <c r="AP247" s="82"/>
      <c r="AQ247" s="81">
        <v>145</v>
      </c>
      <c r="AR247" s="81">
        <v>39</v>
      </c>
      <c r="AS247" s="81">
        <v>0</v>
      </c>
      <c r="AT247" s="81">
        <v>0</v>
      </c>
      <c r="AU247" s="81">
        <v>0</v>
      </c>
      <c r="AV247" s="81">
        <v>0</v>
      </c>
      <c r="AW247" s="81" t="s">
        <v>564</v>
      </c>
      <c r="AX247" s="82"/>
      <c r="AY247" s="81">
        <v>636.6</v>
      </c>
      <c r="AZ247" s="81">
        <v>1587.4</v>
      </c>
      <c r="BA247" s="81">
        <v>0</v>
      </c>
      <c r="BB247" s="81">
        <v>0</v>
      </c>
      <c r="BC247" s="81">
        <v>0</v>
      </c>
      <c r="BD247" s="81">
        <v>0</v>
      </c>
      <c r="BE247" s="81" t="s">
        <v>564</v>
      </c>
      <c r="BF247" s="82"/>
      <c r="BG247" s="81">
        <v>0</v>
      </c>
      <c r="BH247" s="81">
        <v>0</v>
      </c>
      <c r="BI247" s="81">
        <v>12.231999999999999</v>
      </c>
      <c r="BJ247" s="81">
        <v>0</v>
      </c>
      <c r="BK247" s="81">
        <v>0</v>
      </c>
      <c r="BL247" s="81">
        <v>0</v>
      </c>
      <c r="BM247" s="82"/>
      <c r="BN247" s="81">
        <v>0</v>
      </c>
      <c r="BO247" s="81">
        <v>0</v>
      </c>
      <c r="BP247" s="81">
        <v>3</v>
      </c>
      <c r="BQ247" s="81">
        <v>0</v>
      </c>
      <c r="BR247" s="81">
        <v>0</v>
      </c>
      <c r="BS247" s="81">
        <v>0</v>
      </c>
      <c r="BT247"/>
      <c r="BU247" s="80">
        <v>12.231999999999999</v>
      </c>
      <c r="BV247" s="80">
        <v>0</v>
      </c>
      <c r="BW247" s="80">
        <v>0</v>
      </c>
      <c r="BX247" s="80">
        <v>0</v>
      </c>
      <c r="BY247" s="80">
        <v>0</v>
      </c>
      <c r="BZ247" s="80">
        <v>0</v>
      </c>
      <c r="CA247" s="80">
        <v>0</v>
      </c>
      <c r="CB247" s="80">
        <v>0</v>
      </c>
      <c r="CC247" s="80">
        <v>0</v>
      </c>
    </row>
    <row r="248" spans="1:81">
      <c r="A248" s="80" t="s">
        <v>1954</v>
      </c>
      <c r="B248" s="80">
        <v>488</v>
      </c>
      <c r="C248" s="80">
        <v>12</v>
      </c>
      <c r="D248" s="80">
        <v>29</v>
      </c>
      <c r="E248" s="80">
        <v>2015</v>
      </c>
      <c r="F248" s="80" t="s">
        <v>91</v>
      </c>
      <c r="G248" s="80" t="s">
        <v>1641</v>
      </c>
      <c r="H248" s="80" t="s">
        <v>1642</v>
      </c>
      <c r="I248" s="177"/>
      <c r="J248" s="81">
        <v>115.81629166080599</v>
      </c>
      <c r="K248" s="81">
        <v>3.2658029220988287</v>
      </c>
      <c r="L248" s="81">
        <v>11.145477797219039</v>
      </c>
      <c r="M248" s="81">
        <v>44.349692393199938</v>
      </c>
      <c r="N248" s="81">
        <v>75.758781277178173</v>
      </c>
      <c r="O248" s="81">
        <v>34.04175348655199</v>
      </c>
      <c r="P248" s="81">
        <v>35.041388165454954</v>
      </c>
      <c r="Q248" s="81">
        <v>2.5431576602633359</v>
      </c>
      <c r="R248" s="81">
        <v>0</v>
      </c>
      <c r="S248" s="81">
        <v>2.9092781021426135</v>
      </c>
      <c r="T248" s="82"/>
      <c r="U248" s="81">
        <v>4536447</v>
      </c>
      <c r="V248" s="81">
        <v>1017</v>
      </c>
      <c r="W248" s="81">
        <v>248</v>
      </c>
      <c r="X248" s="81">
        <v>9299</v>
      </c>
      <c r="Y248" s="81">
        <v>13603</v>
      </c>
      <c r="Z248" s="81">
        <v>19778</v>
      </c>
      <c r="AA248" s="81">
        <v>6973</v>
      </c>
      <c r="AB248" s="81">
        <v>35002</v>
      </c>
      <c r="AC248" s="81">
        <v>0</v>
      </c>
      <c r="AD248" s="81">
        <v>2.9092781021426135</v>
      </c>
      <c r="AE248" s="82"/>
      <c r="AF248" s="81">
        <v>63434391.358315721</v>
      </c>
      <c r="AG248" s="81">
        <v>2546807.3243631572</v>
      </c>
      <c r="AH248" s="81">
        <v>1677091.2589548656</v>
      </c>
      <c r="AI248" s="81">
        <v>56782645.959120266</v>
      </c>
      <c r="AJ248" s="81">
        <v>69172405.941237584</v>
      </c>
      <c r="AK248" s="81">
        <v>0</v>
      </c>
      <c r="AL248" s="81">
        <v>0</v>
      </c>
      <c r="AM248" s="81">
        <v>4796877.2721323026</v>
      </c>
      <c r="AN248" s="81">
        <v>0</v>
      </c>
      <c r="AO248" s="81">
        <v>0</v>
      </c>
      <c r="AP248" s="82"/>
      <c r="AQ248" s="81">
        <v>157</v>
      </c>
      <c r="AR248" s="81">
        <v>55</v>
      </c>
      <c r="AS248" s="81">
        <v>0</v>
      </c>
      <c r="AT248" s="81">
        <v>0</v>
      </c>
      <c r="AU248" s="81">
        <v>0</v>
      </c>
      <c r="AV248" s="81">
        <v>0</v>
      </c>
      <c r="AW248" s="81" t="s">
        <v>564</v>
      </c>
      <c r="AX248" s="82"/>
      <c r="AY248" s="81">
        <v>689.90000000000009</v>
      </c>
      <c r="AZ248" s="81">
        <v>2144.5</v>
      </c>
      <c r="BA248" s="81">
        <v>0</v>
      </c>
      <c r="BB248" s="81">
        <v>0</v>
      </c>
      <c r="BC248" s="81">
        <v>0</v>
      </c>
      <c r="BD248" s="81">
        <v>0</v>
      </c>
      <c r="BE248" s="81" t="s">
        <v>564</v>
      </c>
      <c r="BF248" s="82"/>
      <c r="BG248" s="81">
        <v>0</v>
      </c>
      <c r="BH248" s="81">
        <v>0</v>
      </c>
      <c r="BI248" s="81">
        <v>12.465999999999999</v>
      </c>
      <c r="BJ248" s="81">
        <v>0</v>
      </c>
      <c r="BK248" s="81">
        <v>0</v>
      </c>
      <c r="BL248" s="81">
        <v>0</v>
      </c>
      <c r="BM248" s="82"/>
      <c r="BN248" s="81">
        <v>0</v>
      </c>
      <c r="BO248" s="81">
        <v>0</v>
      </c>
      <c r="BP248" s="81">
        <v>3</v>
      </c>
      <c r="BQ248" s="81">
        <v>0</v>
      </c>
      <c r="BR248" s="81">
        <v>0</v>
      </c>
      <c r="BS248" s="81">
        <v>0</v>
      </c>
      <c r="BT248"/>
      <c r="BU248" s="80">
        <v>12.465999999999999</v>
      </c>
      <c r="BV248" s="80">
        <v>0</v>
      </c>
      <c r="BW248" s="80">
        <v>0</v>
      </c>
      <c r="BX248" s="80">
        <v>0</v>
      </c>
      <c r="BY248" s="80">
        <v>0</v>
      </c>
      <c r="BZ248" s="80">
        <v>0</v>
      </c>
      <c r="CA248" s="80">
        <v>0</v>
      </c>
      <c r="CB248" s="80">
        <v>0</v>
      </c>
      <c r="CC248" s="80">
        <v>0</v>
      </c>
    </row>
    <row r="249" spans="1:81">
      <c r="A249" s="80" t="s">
        <v>1955</v>
      </c>
      <c r="B249" s="80">
        <v>489</v>
      </c>
      <c r="C249" s="80">
        <v>13</v>
      </c>
      <c r="D249" s="80">
        <v>29</v>
      </c>
      <c r="E249" s="80">
        <v>2016</v>
      </c>
      <c r="F249" s="80" t="s">
        <v>92</v>
      </c>
      <c r="G249" s="80" t="s">
        <v>1641</v>
      </c>
      <c r="H249" s="80" t="s">
        <v>1642</v>
      </c>
      <c r="I249" s="177"/>
      <c r="J249" s="81">
        <v>139.2816781152402</v>
      </c>
      <c r="K249" s="81">
        <v>3.0060173542755604</v>
      </c>
      <c r="L249" s="81">
        <v>13.848967158496981</v>
      </c>
      <c r="M249" s="81">
        <v>41.731171208919278</v>
      </c>
      <c r="N249" s="81">
        <v>82.36271896231473</v>
      </c>
      <c r="O249" s="81">
        <v>33.715084141470541</v>
      </c>
      <c r="P249" s="81">
        <v>35.002232812973418</v>
      </c>
      <c r="Q249" s="81">
        <v>2.4413254106525435</v>
      </c>
      <c r="R249" s="81">
        <v>0</v>
      </c>
      <c r="S249" s="81">
        <v>4.5381731387585678</v>
      </c>
      <c r="T249" s="82"/>
      <c r="U249" s="81">
        <v>6244747</v>
      </c>
      <c r="V249" s="81">
        <v>1017</v>
      </c>
      <c r="W249" s="81">
        <v>248</v>
      </c>
      <c r="X249" s="81">
        <v>9299</v>
      </c>
      <c r="Y249" s="81">
        <v>13634</v>
      </c>
      <c r="Z249" s="81">
        <v>19829</v>
      </c>
      <c r="AA249" s="81">
        <v>7204</v>
      </c>
      <c r="AB249" s="81">
        <v>34564</v>
      </c>
      <c r="AC249" s="81">
        <v>0</v>
      </c>
      <c r="AD249" s="81">
        <v>4.5381731387585678</v>
      </c>
      <c r="AE249" s="82"/>
      <c r="AF249" s="81">
        <v>76365179.291853681</v>
      </c>
      <c r="AG249" s="81">
        <v>2387076.8980142991</v>
      </c>
      <c r="AH249" s="81">
        <v>1536472.4669734419</v>
      </c>
      <c r="AI249" s="81">
        <v>57975517.042835608</v>
      </c>
      <c r="AJ249" s="81">
        <v>75312147.954656959</v>
      </c>
      <c r="AK249" s="81">
        <v>0</v>
      </c>
      <c r="AL249" s="81">
        <v>0</v>
      </c>
      <c r="AM249" s="81">
        <v>4740531.2780872844</v>
      </c>
      <c r="AN249" s="81">
        <v>0</v>
      </c>
      <c r="AO249" s="81">
        <v>0</v>
      </c>
      <c r="AP249" s="82"/>
      <c r="AQ249" s="81">
        <v>169</v>
      </c>
      <c r="AR249" s="81">
        <v>58</v>
      </c>
      <c r="AS249" s="81">
        <v>0</v>
      </c>
      <c r="AT249" s="81">
        <v>0</v>
      </c>
      <c r="AU249" s="81">
        <v>0</v>
      </c>
      <c r="AV249" s="81">
        <v>0</v>
      </c>
      <c r="AW249" s="81" t="s">
        <v>564</v>
      </c>
      <c r="AX249" s="82"/>
      <c r="AY249" s="81">
        <v>760.2</v>
      </c>
      <c r="AZ249" s="81">
        <v>2217.5</v>
      </c>
      <c r="BA249" s="81">
        <v>0</v>
      </c>
      <c r="BB249" s="81">
        <v>0</v>
      </c>
      <c r="BC249" s="81">
        <v>0</v>
      </c>
      <c r="BD249" s="81">
        <v>0</v>
      </c>
      <c r="BE249" s="81" t="s">
        <v>564</v>
      </c>
      <c r="BF249" s="82"/>
      <c r="BG249" s="81">
        <v>0</v>
      </c>
      <c r="BH249" s="81">
        <v>0</v>
      </c>
      <c r="BI249" s="81">
        <v>16.190999999999999</v>
      </c>
      <c r="BJ249" s="81">
        <v>0</v>
      </c>
      <c r="BK249" s="81">
        <v>0</v>
      </c>
      <c r="BL249" s="81">
        <v>0</v>
      </c>
      <c r="BM249" s="82"/>
      <c r="BN249" s="81">
        <v>0</v>
      </c>
      <c r="BO249" s="81">
        <v>0</v>
      </c>
      <c r="BP249" s="81">
        <v>4</v>
      </c>
      <c r="BQ249" s="81">
        <v>0</v>
      </c>
      <c r="BR249" s="81">
        <v>0</v>
      </c>
      <c r="BS249" s="81">
        <v>0</v>
      </c>
      <c r="BT249"/>
      <c r="BU249" s="80">
        <v>16.190999999999999</v>
      </c>
      <c r="BV249" s="80">
        <v>0</v>
      </c>
      <c r="BW249" s="80">
        <v>0</v>
      </c>
      <c r="BX249" s="80">
        <v>0</v>
      </c>
      <c r="BY249" s="80">
        <v>0</v>
      </c>
      <c r="BZ249" s="80">
        <v>0</v>
      </c>
      <c r="CA249" s="80">
        <v>0</v>
      </c>
      <c r="CB249" s="80">
        <v>0</v>
      </c>
      <c r="CC249" s="80">
        <v>0</v>
      </c>
    </row>
    <row r="250" spans="1:81">
      <c r="A250" s="80" t="s">
        <v>1956</v>
      </c>
      <c r="B250" s="80">
        <v>490</v>
      </c>
      <c r="C250" s="80">
        <v>14</v>
      </c>
      <c r="D250" s="80">
        <v>29</v>
      </c>
      <c r="E250" s="80">
        <v>2017</v>
      </c>
      <c r="F250" s="80" t="s">
        <v>71</v>
      </c>
      <c r="G250" s="80" t="s">
        <v>1641</v>
      </c>
      <c r="H250" s="80" t="s">
        <v>1642</v>
      </c>
      <c r="I250" s="177"/>
      <c r="J250" s="81">
        <v>137.48093598501961</v>
      </c>
      <c r="K250" s="81">
        <v>3.2895358096649692</v>
      </c>
      <c r="L250" s="81">
        <v>13.516761188310598</v>
      </c>
      <c r="M250" s="81">
        <v>37.211927009035776</v>
      </c>
      <c r="N250" s="81">
        <v>74.945262421131744</v>
      </c>
      <c r="O250" s="81">
        <v>33.123120627892327</v>
      </c>
      <c r="P250" s="81">
        <v>34.601872251321844</v>
      </c>
      <c r="Q250" s="81">
        <v>2.3252959310742347</v>
      </c>
      <c r="R250" s="81">
        <v>0</v>
      </c>
      <c r="S250" s="81">
        <v>1.9537180413546253</v>
      </c>
      <c r="T250" s="82"/>
      <c r="U250" s="81">
        <v>6290674</v>
      </c>
      <c r="V250" s="81">
        <v>1017</v>
      </c>
      <c r="W250" s="81">
        <v>248</v>
      </c>
      <c r="X250" s="81">
        <v>9299</v>
      </c>
      <c r="Y250" s="81">
        <v>13707</v>
      </c>
      <c r="Z250" s="81">
        <v>19804</v>
      </c>
      <c r="AA250" s="81">
        <v>7167</v>
      </c>
      <c r="AB250" s="81">
        <v>34045</v>
      </c>
      <c r="AC250" s="81">
        <v>0</v>
      </c>
      <c r="AD250" s="81">
        <v>1.9537180413546249</v>
      </c>
      <c r="AE250" s="82"/>
      <c r="AF250" s="81">
        <v>80090165.120268226</v>
      </c>
      <c r="AG250" s="81">
        <v>2558287.3754068478</v>
      </c>
      <c r="AH250" s="81">
        <v>2077463.548207284</v>
      </c>
      <c r="AI250" s="81">
        <v>53945598.373356327</v>
      </c>
      <c r="AJ250" s="81">
        <v>71972175.970115185</v>
      </c>
      <c r="AK250" s="81">
        <v>0</v>
      </c>
      <c r="AL250" s="81">
        <v>0</v>
      </c>
      <c r="AM250" s="81">
        <v>4676655.5036624828</v>
      </c>
      <c r="AN250" s="81">
        <v>0</v>
      </c>
      <c r="AO250" s="81">
        <v>0</v>
      </c>
      <c r="AP250" s="82"/>
      <c r="AQ250" s="81">
        <v>184</v>
      </c>
      <c r="AR250" s="81">
        <v>61</v>
      </c>
      <c r="AS250" s="81">
        <v>0</v>
      </c>
      <c r="AT250" s="81">
        <v>1</v>
      </c>
      <c r="AU250" s="81">
        <v>0</v>
      </c>
      <c r="AV250" s="81">
        <v>0</v>
      </c>
      <c r="AW250" s="81" t="s">
        <v>564</v>
      </c>
      <c r="AX250" s="82"/>
      <c r="AY250" s="81">
        <v>843.8</v>
      </c>
      <c r="AZ250" s="81">
        <v>2360.5</v>
      </c>
      <c r="BA250" s="81">
        <v>0</v>
      </c>
      <c r="BB250" s="81">
        <v>640</v>
      </c>
      <c r="BC250" s="81">
        <v>0</v>
      </c>
      <c r="BD250" s="81">
        <v>0</v>
      </c>
      <c r="BE250" s="81" t="s">
        <v>564</v>
      </c>
      <c r="BF250" s="82"/>
      <c r="BG250" s="81">
        <v>0</v>
      </c>
      <c r="BH250" s="81">
        <v>0</v>
      </c>
      <c r="BI250" s="81">
        <v>11.954000000000001</v>
      </c>
      <c r="BJ250" s="81">
        <v>0</v>
      </c>
      <c r="BK250" s="81">
        <v>0</v>
      </c>
      <c r="BL250" s="81">
        <v>0</v>
      </c>
      <c r="BM250" s="82"/>
      <c r="BN250" s="81">
        <v>0</v>
      </c>
      <c r="BO250" s="81">
        <v>0</v>
      </c>
      <c r="BP250" s="81">
        <v>3</v>
      </c>
      <c r="BQ250" s="81">
        <v>0</v>
      </c>
      <c r="BR250" s="81">
        <v>0</v>
      </c>
      <c r="BS250" s="81">
        <v>0</v>
      </c>
      <c r="BT250"/>
      <c r="BU250" s="80">
        <v>11.954000000000001</v>
      </c>
      <c r="BV250" s="80">
        <v>0</v>
      </c>
      <c r="BW250" s="80">
        <v>0</v>
      </c>
      <c r="BX250" s="80">
        <v>0</v>
      </c>
      <c r="BY250" s="80">
        <v>0</v>
      </c>
      <c r="BZ250" s="80">
        <v>0</v>
      </c>
      <c r="CA250" s="80">
        <v>0</v>
      </c>
      <c r="CB250" s="80">
        <v>0</v>
      </c>
      <c r="CC250" s="80">
        <v>0</v>
      </c>
    </row>
    <row r="251" spans="1:81">
      <c r="A251" s="80" t="s">
        <v>1957</v>
      </c>
      <c r="B251" s="80">
        <v>491</v>
      </c>
      <c r="C251" s="80">
        <v>15</v>
      </c>
      <c r="D251" s="80">
        <v>29</v>
      </c>
      <c r="E251" s="80">
        <v>2018</v>
      </c>
      <c r="F251" s="80" t="s">
        <v>93</v>
      </c>
      <c r="G251" s="80" t="s">
        <v>1641</v>
      </c>
      <c r="H251" s="80" t="s">
        <v>1642</v>
      </c>
      <c r="I251" s="177"/>
      <c r="J251" s="81">
        <v>145.58205873133906</v>
      </c>
      <c r="K251" s="81">
        <v>3.0696944174608003</v>
      </c>
      <c r="L251" s="81">
        <v>12.47381797168957</v>
      </c>
      <c r="M251" s="81">
        <v>40.341039905971471</v>
      </c>
      <c r="N251" s="81">
        <v>72.698896864381595</v>
      </c>
      <c r="O251" s="81">
        <v>32.241511970132507</v>
      </c>
      <c r="P251" s="81">
        <v>34.147499643065899</v>
      </c>
      <c r="Q251" s="81">
        <v>2.1231520336723975</v>
      </c>
      <c r="R251" s="81">
        <v>0</v>
      </c>
      <c r="S251" s="81">
        <v>2.9696721396331416</v>
      </c>
      <c r="T251" s="82"/>
      <c r="U251" s="81">
        <v>6188848</v>
      </c>
      <c r="V251" s="81">
        <v>1017</v>
      </c>
      <c r="W251" s="81">
        <v>248</v>
      </c>
      <c r="X251" s="81">
        <v>9299</v>
      </c>
      <c r="Y251" s="81">
        <v>13736</v>
      </c>
      <c r="Z251" s="81">
        <v>19646</v>
      </c>
      <c r="AA251" s="81">
        <v>7144</v>
      </c>
      <c r="AB251" s="81">
        <v>33499</v>
      </c>
      <c r="AC251" s="81">
        <v>0</v>
      </c>
      <c r="AD251" s="81">
        <v>2.969672139633142</v>
      </c>
      <c r="AE251" s="82"/>
      <c r="AF251" s="81">
        <v>84273290.036229193</v>
      </c>
      <c r="AG251" s="81">
        <v>2345368.6611162391</v>
      </c>
      <c r="AH251" s="81">
        <v>1977102.065608002</v>
      </c>
      <c r="AI251" s="81">
        <v>57080018.205560483</v>
      </c>
      <c r="AJ251" s="81">
        <v>68331417.988485873</v>
      </c>
      <c r="AK251" s="81">
        <v>0</v>
      </c>
      <c r="AL251" s="81">
        <v>0</v>
      </c>
      <c r="AM251" s="81">
        <v>4611174.5577295246</v>
      </c>
      <c r="AN251" s="81">
        <v>0</v>
      </c>
      <c r="AO251" s="81">
        <v>0</v>
      </c>
      <c r="AP251" s="82"/>
      <c r="AQ251" s="81">
        <v>208</v>
      </c>
      <c r="AR251" s="81">
        <v>63</v>
      </c>
      <c r="AS251" s="81">
        <v>0</v>
      </c>
      <c r="AT251" s="81">
        <v>1</v>
      </c>
      <c r="AU251" s="81">
        <v>0</v>
      </c>
      <c r="AV251" s="81">
        <v>0</v>
      </c>
      <c r="AW251" s="81" t="s">
        <v>564</v>
      </c>
      <c r="AX251" s="82"/>
      <c r="AY251" s="81">
        <v>963.79999999999984</v>
      </c>
      <c r="AZ251" s="81">
        <v>2420</v>
      </c>
      <c r="BA251" s="81">
        <v>0</v>
      </c>
      <c r="BB251" s="81">
        <v>640</v>
      </c>
      <c r="BC251" s="81">
        <v>0</v>
      </c>
      <c r="BD251" s="81">
        <v>0</v>
      </c>
      <c r="BE251" s="81" t="s">
        <v>564</v>
      </c>
      <c r="BF251" s="82"/>
      <c r="BG251" s="81">
        <v>0</v>
      </c>
      <c r="BH251" s="81">
        <v>0</v>
      </c>
      <c r="BI251" s="81">
        <v>12.249000000000001</v>
      </c>
      <c r="BJ251" s="81">
        <v>0</v>
      </c>
      <c r="BK251" s="81">
        <v>0</v>
      </c>
      <c r="BL251" s="81">
        <v>0</v>
      </c>
      <c r="BM251" s="82"/>
      <c r="BN251" s="81">
        <v>0</v>
      </c>
      <c r="BO251" s="81">
        <v>0</v>
      </c>
      <c r="BP251" s="81">
        <v>3</v>
      </c>
      <c r="BQ251" s="81">
        <v>0</v>
      </c>
      <c r="BR251" s="81">
        <v>0</v>
      </c>
      <c r="BS251" s="81">
        <v>0</v>
      </c>
      <c r="BT251"/>
      <c r="BU251" s="80">
        <v>12.249000000000001</v>
      </c>
      <c r="BV251" s="80">
        <v>0</v>
      </c>
      <c r="BW251" s="80">
        <v>0</v>
      </c>
      <c r="BX251" s="80">
        <v>0</v>
      </c>
      <c r="BY251" s="80">
        <v>0</v>
      </c>
      <c r="BZ251" s="80">
        <v>0</v>
      </c>
      <c r="CA251" s="80">
        <v>0</v>
      </c>
      <c r="CB251" s="80">
        <v>0</v>
      </c>
      <c r="CC251" s="80">
        <v>0</v>
      </c>
    </row>
    <row r="252" spans="1:81">
      <c r="A252" s="80" t="s">
        <v>1958</v>
      </c>
      <c r="B252" s="80">
        <v>492</v>
      </c>
      <c r="C252" s="80">
        <v>16</v>
      </c>
      <c r="D252" s="80">
        <v>29</v>
      </c>
      <c r="E252" s="80">
        <v>2019</v>
      </c>
      <c r="F252" s="80" t="s">
        <v>73</v>
      </c>
      <c r="G252" s="80" t="s">
        <v>1641</v>
      </c>
      <c r="H252" s="80" t="s">
        <v>1642</v>
      </c>
      <c r="I252" s="177"/>
      <c r="J252" s="81">
        <v>132.04857259750619</v>
      </c>
      <c r="K252" s="81">
        <v>2.7239981436673548</v>
      </c>
      <c r="L252" s="81">
        <v>12.604107064100521</v>
      </c>
      <c r="M252" s="81">
        <v>37.357246102190977</v>
      </c>
      <c r="N252" s="81">
        <v>71.942001204288744</v>
      </c>
      <c r="O252" s="81">
        <v>31.236197488552957</v>
      </c>
      <c r="P252" s="81">
        <v>32.782033781319875</v>
      </c>
      <c r="Q252" s="81">
        <v>2.0415736057394711</v>
      </c>
      <c r="R252" s="81">
        <v>0</v>
      </c>
      <c r="S252" s="81">
        <v>3.0242655512541492</v>
      </c>
      <c r="T252" s="82"/>
      <c r="U252" s="81">
        <v>5639143</v>
      </c>
      <c r="V252" s="81">
        <v>1017</v>
      </c>
      <c r="W252" s="81">
        <v>248</v>
      </c>
      <c r="X252" s="81">
        <v>9299</v>
      </c>
      <c r="Y252" s="81">
        <v>13837</v>
      </c>
      <c r="Z252" s="81">
        <v>19556</v>
      </c>
      <c r="AA252" s="81">
        <v>6807</v>
      </c>
      <c r="AB252" s="81">
        <v>33084</v>
      </c>
      <c r="AC252" s="81">
        <v>0</v>
      </c>
      <c r="AD252" s="81">
        <v>3.0242655512541492</v>
      </c>
      <c r="AE252" s="82"/>
      <c r="AF252" s="81">
        <v>74464428.674578965</v>
      </c>
      <c r="AG252" s="81">
        <v>2054391.477960869</v>
      </c>
      <c r="AH252" s="81">
        <v>2099081.5080962651</v>
      </c>
      <c r="AI252" s="81">
        <v>54532434.433168367</v>
      </c>
      <c r="AJ252" s="81">
        <v>66978095.864088513</v>
      </c>
      <c r="AK252" s="81">
        <v>0</v>
      </c>
      <c r="AL252" s="81">
        <v>0</v>
      </c>
      <c r="AM252" s="81">
        <v>4505791.7437813431</v>
      </c>
      <c r="AN252" s="81">
        <v>0</v>
      </c>
      <c r="AO252" s="81">
        <v>0</v>
      </c>
      <c r="AP252" s="82"/>
      <c r="AQ252" s="81">
        <v>230</v>
      </c>
      <c r="AR252" s="81">
        <v>72</v>
      </c>
      <c r="AS252" s="81">
        <v>0</v>
      </c>
      <c r="AT252" s="81">
        <v>1</v>
      </c>
      <c r="AU252" s="81">
        <v>0</v>
      </c>
      <c r="AV252" s="81">
        <v>0</v>
      </c>
      <c r="AW252" s="81" t="s">
        <v>564</v>
      </c>
      <c r="AX252" s="82"/>
      <c r="AY252" s="81">
        <v>1069.9000000000001</v>
      </c>
      <c r="AZ252" s="81">
        <v>2708.5</v>
      </c>
      <c r="BA252" s="81">
        <v>0</v>
      </c>
      <c r="BB252" s="81">
        <v>640</v>
      </c>
      <c r="BC252" s="81">
        <v>0</v>
      </c>
      <c r="BD252" s="81">
        <v>0</v>
      </c>
      <c r="BE252" s="81" t="s">
        <v>564</v>
      </c>
      <c r="BF252" s="82"/>
      <c r="BG252" s="81">
        <v>0</v>
      </c>
      <c r="BH252" s="81">
        <v>0</v>
      </c>
      <c r="BI252" s="81">
        <v>11.848000000000001</v>
      </c>
      <c r="BJ252" s="81">
        <v>0</v>
      </c>
      <c r="BK252" s="81">
        <v>0</v>
      </c>
      <c r="BL252" s="81">
        <v>0</v>
      </c>
      <c r="BM252" s="82"/>
      <c r="BN252" s="81">
        <v>0</v>
      </c>
      <c r="BO252" s="81">
        <v>0</v>
      </c>
      <c r="BP252" s="81">
        <v>3</v>
      </c>
      <c r="BQ252" s="81">
        <v>0</v>
      </c>
      <c r="BR252" s="81">
        <v>0</v>
      </c>
      <c r="BS252" s="81">
        <v>0</v>
      </c>
      <c r="BT252"/>
      <c r="BU252" s="80">
        <v>11.848000000000001</v>
      </c>
      <c r="BV252" s="80">
        <v>0</v>
      </c>
      <c r="BW252" s="80">
        <v>0</v>
      </c>
      <c r="BX252" s="80">
        <v>0</v>
      </c>
      <c r="BY252" s="80">
        <v>0</v>
      </c>
      <c r="BZ252" s="80">
        <v>0</v>
      </c>
      <c r="CA252" s="80">
        <v>0</v>
      </c>
      <c r="CB252" s="80">
        <v>0</v>
      </c>
      <c r="CC252" s="80">
        <v>0</v>
      </c>
    </row>
    <row r="253" spans="1:81">
      <c r="A253" s="80" t="s">
        <v>1959</v>
      </c>
      <c r="B253" s="80">
        <v>493</v>
      </c>
      <c r="C253" s="80">
        <v>17</v>
      </c>
      <c r="D253" s="80">
        <v>29</v>
      </c>
      <c r="E253" s="80">
        <v>2020</v>
      </c>
      <c r="F253" s="80" t="s">
        <v>218</v>
      </c>
      <c r="G253" s="80" t="s">
        <v>1641</v>
      </c>
      <c r="H253" s="80" t="s">
        <v>1642</v>
      </c>
      <c r="I253" s="177"/>
      <c r="J253" s="81">
        <v>98.134342719677079</v>
      </c>
      <c r="K253" s="81">
        <v>2.9365187388684411</v>
      </c>
      <c r="L253" s="81">
        <v>12.607087538838236</v>
      </c>
      <c r="M253" s="81">
        <v>34.107423878363299</v>
      </c>
      <c r="N253" s="81">
        <v>62.923883352577072</v>
      </c>
      <c r="O253" s="81">
        <v>27.38832047745581</v>
      </c>
      <c r="P253" s="81">
        <v>31.551147342019345</v>
      </c>
      <c r="Q253" s="81">
        <v>1.9180719543280025</v>
      </c>
      <c r="R253" s="81">
        <v>0</v>
      </c>
      <c r="S253" s="81">
        <v>2.5402460096598229</v>
      </c>
      <c r="T253" s="82"/>
      <c r="U253" s="81">
        <v>4941571</v>
      </c>
      <c r="V253" s="81">
        <v>979</v>
      </c>
      <c r="W253" s="81">
        <v>268</v>
      </c>
      <c r="X253" s="81">
        <v>9215</v>
      </c>
      <c r="Y253" s="81">
        <v>13831</v>
      </c>
      <c r="Z253" s="81">
        <v>19571</v>
      </c>
      <c r="AA253" s="81">
        <v>7118</v>
      </c>
      <c r="AB253" s="81">
        <v>32530</v>
      </c>
      <c r="AC253" s="81">
        <v>0</v>
      </c>
      <c r="AD253" s="81">
        <v>2.5402460096598229</v>
      </c>
      <c r="AE253" s="82"/>
      <c r="AF253" s="81">
        <v>57824714.848231867</v>
      </c>
      <c r="AG253" s="81">
        <v>2262326.2126947707</v>
      </c>
      <c r="AH253" s="81">
        <v>2198301.1092721922</v>
      </c>
      <c r="AI253" s="81">
        <v>52076232.944996074</v>
      </c>
      <c r="AJ253" s="81">
        <v>61187493.147996128</v>
      </c>
      <c r="AK253" s="81"/>
      <c r="AL253" s="81"/>
      <c r="AM253" s="81">
        <v>4245526.4158380674</v>
      </c>
      <c r="AN253" s="81"/>
      <c r="AO253" s="81"/>
      <c r="AP253" s="82"/>
      <c r="AQ253" s="81">
        <v>251</v>
      </c>
      <c r="AR253" s="81">
        <v>75</v>
      </c>
      <c r="AS253" s="81">
        <v>0</v>
      </c>
      <c r="AT253" s="81">
        <v>1</v>
      </c>
      <c r="AU253" s="81">
        <v>0</v>
      </c>
      <c r="AV253" s="81">
        <v>0</v>
      </c>
      <c r="AW253" s="81">
        <v>0</v>
      </c>
      <c r="AX253" s="82"/>
      <c r="AY253" s="81">
        <v>1161.9000000000001</v>
      </c>
      <c r="AZ253" s="81">
        <v>2857</v>
      </c>
      <c r="BA253" s="81">
        <v>0</v>
      </c>
      <c r="BB253" s="81">
        <v>640</v>
      </c>
      <c r="BC253" s="81">
        <v>0</v>
      </c>
      <c r="BD253" s="81">
        <v>0</v>
      </c>
      <c r="BE253" s="81">
        <v>0</v>
      </c>
      <c r="BF253" s="82"/>
      <c r="BG253" s="81">
        <v>0</v>
      </c>
      <c r="BH253" s="81">
        <v>0</v>
      </c>
      <c r="BI253" s="81">
        <v>11.696999999999999</v>
      </c>
      <c r="BJ253" s="81">
        <v>0</v>
      </c>
      <c r="BK253" s="81">
        <v>0</v>
      </c>
      <c r="BL253" s="81">
        <v>0</v>
      </c>
      <c r="BM253" s="82"/>
      <c r="BN253" s="81">
        <v>0</v>
      </c>
      <c r="BO253" s="81">
        <v>0</v>
      </c>
      <c r="BP253" s="81">
        <v>3</v>
      </c>
      <c r="BQ253" s="81">
        <v>0</v>
      </c>
      <c r="BR253" s="81">
        <v>0</v>
      </c>
      <c r="BS253" s="81">
        <v>0</v>
      </c>
      <c r="BT253"/>
      <c r="BU253" s="80">
        <v>11.696999999999999</v>
      </c>
      <c r="BV253" s="80">
        <v>0</v>
      </c>
      <c r="BW253" s="80">
        <v>0</v>
      </c>
      <c r="BX253" s="80">
        <v>0</v>
      </c>
      <c r="BY253" s="80">
        <v>0</v>
      </c>
      <c r="BZ253" s="80">
        <v>0</v>
      </c>
      <c r="CA253" s="80">
        <v>0</v>
      </c>
      <c r="CB253" s="80">
        <v>0</v>
      </c>
      <c r="CC253" s="80">
        <v>0</v>
      </c>
    </row>
    <row r="254" spans="1:81">
      <c r="A254" s="80" t="s">
        <v>1643</v>
      </c>
      <c r="B254" s="80">
        <v>493</v>
      </c>
      <c r="C254" s="80">
        <v>18</v>
      </c>
      <c r="D254" s="80">
        <v>29</v>
      </c>
      <c r="E254" s="80">
        <v>2021</v>
      </c>
      <c r="F254" s="80" t="s">
        <v>75</v>
      </c>
      <c r="G254" s="174" t="s">
        <v>1641</v>
      </c>
      <c r="H254" s="80" t="s">
        <v>1642</v>
      </c>
      <c r="I254" s="177"/>
      <c r="J254" s="81">
        <v>114.83690273979796</v>
      </c>
      <c r="K254" s="81">
        <v>3.4806042317353514</v>
      </c>
      <c r="L254" s="81">
        <v>10.056066134233866</v>
      </c>
      <c r="M254" s="81">
        <v>38.594266882812462</v>
      </c>
      <c r="N254" s="81">
        <v>61.553683463562145</v>
      </c>
      <c r="O254" s="81">
        <v>26.465538583692297</v>
      </c>
      <c r="P254" s="81">
        <v>32.730647056732209</v>
      </c>
      <c r="Q254" s="81">
        <v>1.9079730919506637</v>
      </c>
      <c r="R254" s="81">
        <v>0</v>
      </c>
      <c r="S254" s="81">
        <v>2.9816399707289798</v>
      </c>
      <c r="T254" s="82"/>
      <c r="U254" s="81">
        <v>5337494</v>
      </c>
      <c r="V254" s="81">
        <v>979</v>
      </c>
      <c r="W254" s="81">
        <v>268</v>
      </c>
      <c r="X254" s="81">
        <v>9215</v>
      </c>
      <c r="Y254" s="81">
        <v>13842</v>
      </c>
      <c r="Z254" s="81">
        <v>19473</v>
      </c>
      <c r="AA254" s="81">
        <v>7201</v>
      </c>
      <c r="AB254" s="81">
        <v>31975</v>
      </c>
      <c r="AC254" s="81">
        <v>0</v>
      </c>
      <c r="AD254" s="81">
        <v>2.9816399707289798</v>
      </c>
      <c r="AE254" s="82"/>
      <c r="AF254" s="81">
        <v>67718129.672603622</v>
      </c>
      <c r="AG254" s="81">
        <v>2504891.545918399</v>
      </c>
      <c r="AH254" s="81">
        <v>1687076.6599146861</v>
      </c>
      <c r="AI254" s="81">
        <v>58116690.002263315</v>
      </c>
      <c r="AJ254" s="81">
        <v>64576714.85825894</v>
      </c>
      <c r="AK254" s="81">
        <v>0</v>
      </c>
      <c r="AL254" s="81">
        <v>0</v>
      </c>
      <c r="AM254" s="81">
        <v>4197162.812654498</v>
      </c>
      <c r="AN254" s="81">
        <v>0</v>
      </c>
      <c r="AO254" s="81">
        <v>0</v>
      </c>
      <c r="AP254" s="82"/>
      <c r="AQ254" s="81">
        <v>271</v>
      </c>
      <c r="AR254" s="81">
        <v>76</v>
      </c>
      <c r="AS254" s="81">
        <v>0</v>
      </c>
      <c r="AT254" s="81">
        <v>1</v>
      </c>
      <c r="AU254" s="81">
        <v>0</v>
      </c>
      <c r="AV254" s="81">
        <v>0</v>
      </c>
      <c r="AW254" s="81"/>
      <c r="AX254" s="82"/>
      <c r="AY254" s="81">
        <v>1257.3</v>
      </c>
      <c r="AZ254" s="81">
        <v>2906.5</v>
      </c>
      <c r="BA254" s="81">
        <v>0</v>
      </c>
      <c r="BB254" s="81">
        <v>640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1644</v>
      </c>
      <c r="B255" s="80">
        <v>493</v>
      </c>
      <c r="C255" s="80">
        <v>19</v>
      </c>
      <c r="D255" s="80">
        <v>29</v>
      </c>
      <c r="E255" s="80">
        <v>2022</v>
      </c>
      <c r="F255" s="80" t="s">
        <v>568</v>
      </c>
      <c r="G255" s="174" t="s">
        <v>1641</v>
      </c>
      <c r="H255" s="80" t="s">
        <v>1642</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300</v>
      </c>
      <c r="AR255" s="81">
        <v>77</v>
      </c>
      <c r="AS255" s="81">
        <v>0</v>
      </c>
      <c r="AT255" s="81">
        <v>1</v>
      </c>
      <c r="AU255" s="81">
        <v>0</v>
      </c>
      <c r="AV255" s="81">
        <v>0</v>
      </c>
      <c r="AW255" s="81"/>
      <c r="AX255" s="82"/>
      <c r="AY255" s="81">
        <v>1431.2999999999993</v>
      </c>
      <c r="AZ255" s="81">
        <v>2944.9999999999995</v>
      </c>
      <c r="BA255" s="81">
        <v>0</v>
      </c>
      <c r="BB255" s="81">
        <v>640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1960</v>
      </c>
      <c r="B256" s="80">
        <v>358</v>
      </c>
      <c r="C256" s="80">
        <v>1</v>
      </c>
      <c r="D256" s="80">
        <v>22</v>
      </c>
      <c r="E256" s="80">
        <v>1990</v>
      </c>
      <c r="F256" s="80" t="s">
        <v>562</v>
      </c>
      <c r="G256" s="80" t="s">
        <v>1961</v>
      </c>
      <c r="H256" s="80" t="s">
        <v>1962</v>
      </c>
      <c r="I256" s="177"/>
      <c r="J256" s="81">
        <v>189.91003497214305</v>
      </c>
      <c r="K256" s="81">
        <v>4.9828022752066357</v>
      </c>
      <c r="L256" s="81">
        <v>45.489751665154031</v>
      </c>
      <c r="M256" s="81">
        <v>38.796884444037694</v>
      </c>
      <c r="N256" s="81">
        <v>39.475595513049427</v>
      </c>
      <c r="O256" s="81">
        <v>24.387830816922627</v>
      </c>
      <c r="P256" s="81">
        <v>45.170918040419117</v>
      </c>
      <c r="Q256" s="81">
        <v>3.0961525254311852</v>
      </c>
      <c r="R256" s="81">
        <v>64.314545268138261</v>
      </c>
      <c r="S256" s="81">
        <v>3.1944433657794424</v>
      </c>
      <c r="T256" s="82"/>
      <c r="U256" s="81">
        <v>4890157</v>
      </c>
      <c r="V256" s="81">
        <v>1686</v>
      </c>
      <c r="W256" s="81">
        <v>513</v>
      </c>
      <c r="X256" s="81">
        <v>15221</v>
      </c>
      <c r="Y256" s="81">
        <v>17141</v>
      </c>
      <c r="Z256" s="81">
        <v>10031</v>
      </c>
      <c r="AA256" s="81">
        <v>10968</v>
      </c>
      <c r="AB256" s="81">
        <v>50271</v>
      </c>
      <c r="AC256" s="81">
        <v>11139395</v>
      </c>
      <c r="AD256" s="81">
        <v>3.1944433657794424</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1963</v>
      </c>
      <c r="B257" s="80">
        <v>359</v>
      </c>
      <c r="C257" s="80">
        <v>2</v>
      </c>
      <c r="D257" s="80">
        <v>22</v>
      </c>
      <c r="E257" s="80">
        <v>2005</v>
      </c>
      <c r="F257" s="80" t="s">
        <v>565</v>
      </c>
      <c r="G257" s="80" t="s">
        <v>1961</v>
      </c>
      <c r="H257" s="80" t="s">
        <v>1962</v>
      </c>
      <c r="I257" s="177"/>
      <c r="J257" s="81">
        <v>109.22878225121147</v>
      </c>
      <c r="K257" s="81">
        <v>3.1200367908211613</v>
      </c>
      <c r="L257" s="81">
        <v>23.62956802858946</v>
      </c>
      <c r="M257" s="81">
        <v>48.014818245512465</v>
      </c>
      <c r="N257" s="81">
        <v>53.628616570746921</v>
      </c>
      <c r="O257" s="81">
        <v>35.702125892791379</v>
      </c>
      <c r="P257" s="81">
        <v>43.291764140666608</v>
      </c>
      <c r="Q257" s="81">
        <v>2.4734201698805598</v>
      </c>
      <c r="R257" s="81">
        <v>99.323667427114614</v>
      </c>
      <c r="S257" s="81">
        <v>3.4053743439999997</v>
      </c>
      <c r="T257" s="82"/>
      <c r="U257" s="81">
        <v>3413954</v>
      </c>
      <c r="V257" s="81">
        <v>1422</v>
      </c>
      <c r="W257" s="81">
        <v>278</v>
      </c>
      <c r="X257" s="81">
        <v>10781</v>
      </c>
      <c r="Y257" s="81">
        <v>17348</v>
      </c>
      <c r="Z257" s="81">
        <v>16993</v>
      </c>
      <c r="AA257" s="81">
        <v>8609</v>
      </c>
      <c r="AB257" s="81">
        <v>41983</v>
      </c>
      <c r="AC257" s="81">
        <v>17563334</v>
      </c>
      <c r="AD257" s="81">
        <v>3.4053743439999997</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1964</v>
      </c>
      <c r="B258" s="80">
        <v>360</v>
      </c>
      <c r="C258" s="80">
        <v>3</v>
      </c>
      <c r="D258" s="80">
        <v>22</v>
      </c>
      <c r="E258" s="80">
        <v>2006</v>
      </c>
      <c r="F258" s="80" t="s">
        <v>566</v>
      </c>
      <c r="G258" s="80" t="s">
        <v>1961</v>
      </c>
      <c r="H258" s="80" t="s">
        <v>1962</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1965</v>
      </c>
      <c r="B259" s="80">
        <v>361</v>
      </c>
      <c r="C259" s="80">
        <v>4</v>
      </c>
      <c r="D259" s="80">
        <v>22</v>
      </c>
      <c r="E259" s="80">
        <v>2007</v>
      </c>
      <c r="F259" s="80" t="s">
        <v>567</v>
      </c>
      <c r="G259" s="80" t="s">
        <v>1961</v>
      </c>
      <c r="H259" s="80" t="s">
        <v>1962</v>
      </c>
      <c r="I259" s="177"/>
      <c r="J259" s="81">
        <v>86.215806495996077</v>
      </c>
      <c r="K259" s="81">
        <v>2.9537672202923551</v>
      </c>
      <c r="L259" s="81">
        <v>22.049845860007274</v>
      </c>
      <c r="M259" s="81">
        <v>53.151058283946249</v>
      </c>
      <c r="N259" s="81">
        <v>53.51339296658788</v>
      </c>
      <c r="O259" s="81">
        <v>34.268995206619522</v>
      </c>
      <c r="P259" s="81">
        <v>42.082678123005735</v>
      </c>
      <c r="Q259" s="81">
        <v>2.5312257845293185</v>
      </c>
      <c r="R259" s="81">
        <v>97.186372976486638</v>
      </c>
      <c r="S259" s="81">
        <v>6.7642650271035007</v>
      </c>
      <c r="T259" s="82"/>
      <c r="U259" s="81">
        <v>3481970</v>
      </c>
      <c r="V259" s="81">
        <v>1329</v>
      </c>
      <c r="W259" s="81">
        <v>249</v>
      </c>
      <c r="X259" s="81">
        <v>13485</v>
      </c>
      <c r="Y259" s="81">
        <v>17226</v>
      </c>
      <c r="Z259" s="81">
        <v>16956</v>
      </c>
      <c r="AA259" s="81">
        <v>8241</v>
      </c>
      <c r="AB259" s="81">
        <v>40692</v>
      </c>
      <c r="AC259" s="81">
        <v>17678491</v>
      </c>
      <c r="AD259" s="81">
        <v>6.7642650271035007</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1966</v>
      </c>
      <c r="B260" s="80">
        <v>362</v>
      </c>
      <c r="C260" s="80">
        <v>5</v>
      </c>
      <c r="D260" s="80">
        <v>22</v>
      </c>
      <c r="E260" s="80">
        <v>2008</v>
      </c>
      <c r="F260" s="80" t="s">
        <v>84</v>
      </c>
      <c r="G260" s="80" t="s">
        <v>1961</v>
      </c>
      <c r="H260" s="80" t="s">
        <v>1962</v>
      </c>
      <c r="I260" s="177"/>
      <c r="J260" s="81">
        <v>87.37192915261717</v>
      </c>
      <c r="K260" s="81">
        <v>2.186054536110964</v>
      </c>
      <c r="L260" s="81">
        <v>19.14492357705177</v>
      </c>
      <c r="M260" s="81">
        <v>56.498812720513946</v>
      </c>
      <c r="N260" s="81">
        <v>56.150735202981394</v>
      </c>
      <c r="O260" s="81">
        <v>33.023039076255792</v>
      </c>
      <c r="P260" s="81">
        <v>40.95847482317761</v>
      </c>
      <c r="Q260" s="81">
        <v>2.4467922861990239</v>
      </c>
      <c r="R260" s="81">
        <v>97.635952242067859</v>
      </c>
      <c r="S260" s="81">
        <v>6.6081799041</v>
      </c>
      <c r="T260" s="82"/>
      <c r="U260" s="81">
        <v>3830921</v>
      </c>
      <c r="V260" s="81">
        <v>1329</v>
      </c>
      <c r="W260" s="81">
        <v>249</v>
      </c>
      <c r="X260" s="81">
        <v>13485</v>
      </c>
      <c r="Y260" s="81">
        <v>17124</v>
      </c>
      <c r="Z260" s="81">
        <v>16913</v>
      </c>
      <c r="AA260" s="81">
        <v>8030</v>
      </c>
      <c r="AB260" s="81">
        <v>39981</v>
      </c>
      <c r="AC260" s="81">
        <v>18442088</v>
      </c>
      <c r="AD260" s="81">
        <v>6.6081799041</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1967</v>
      </c>
      <c r="B261" s="80">
        <v>363</v>
      </c>
      <c r="C261" s="80">
        <v>6</v>
      </c>
      <c r="D261" s="80">
        <v>22</v>
      </c>
      <c r="E261" s="80">
        <v>2009</v>
      </c>
      <c r="F261" s="80" t="s">
        <v>85</v>
      </c>
      <c r="G261" s="80" t="s">
        <v>1961</v>
      </c>
      <c r="H261" s="80" t="s">
        <v>1962</v>
      </c>
      <c r="I261" s="177"/>
      <c r="J261" s="81">
        <v>100.67358243335647</v>
      </c>
      <c r="K261" s="81">
        <v>1.9498388691011925</v>
      </c>
      <c r="L261" s="81">
        <v>14.067177962300748</v>
      </c>
      <c r="M261" s="81">
        <v>56.627584511001885</v>
      </c>
      <c r="N261" s="81">
        <v>51.607140920234613</v>
      </c>
      <c r="O261" s="81">
        <v>33.541406096436411</v>
      </c>
      <c r="P261" s="81">
        <v>39.012323409031687</v>
      </c>
      <c r="Q261" s="81">
        <v>2.3027212992632431</v>
      </c>
      <c r="R261" s="81">
        <v>101.61637407202655</v>
      </c>
      <c r="S261" s="81">
        <v>5.2929330080000012</v>
      </c>
      <c r="T261" s="82"/>
      <c r="U261" s="81">
        <v>3775930</v>
      </c>
      <c r="V261" s="81">
        <v>1071</v>
      </c>
      <c r="W261" s="81">
        <v>219</v>
      </c>
      <c r="X261" s="81">
        <v>13396</v>
      </c>
      <c r="Y261" s="81">
        <v>17067</v>
      </c>
      <c r="Z261" s="81">
        <v>16956</v>
      </c>
      <c r="AA261" s="81">
        <v>7852</v>
      </c>
      <c r="AB261" s="81">
        <v>39499</v>
      </c>
      <c r="AC261" s="81">
        <v>18725222</v>
      </c>
      <c r="AD261" s="81">
        <v>5.2929330080000012</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15.237</v>
      </c>
      <c r="BJ261" s="81">
        <v>0</v>
      </c>
      <c r="BK261" s="81">
        <v>0</v>
      </c>
      <c r="BL261" s="81">
        <v>0</v>
      </c>
      <c r="BM261" s="82"/>
      <c r="BN261" s="81">
        <v>0</v>
      </c>
      <c r="BO261" s="81">
        <v>0</v>
      </c>
      <c r="BP261" s="81">
        <v>4</v>
      </c>
      <c r="BQ261" s="81">
        <v>0</v>
      </c>
      <c r="BR261" s="81">
        <v>0</v>
      </c>
      <c r="BS261" s="81">
        <v>0</v>
      </c>
      <c r="BT261"/>
      <c r="BU261" s="80"/>
      <c r="BV261" s="80"/>
      <c r="BW261" s="80"/>
      <c r="BX261" s="80"/>
      <c r="BY261" s="80"/>
      <c r="BZ261" s="80"/>
      <c r="CA261" s="80"/>
      <c r="CB261" s="80"/>
      <c r="CC261" s="80"/>
    </row>
    <row r="262" spans="1:81">
      <c r="A262" s="80" t="s">
        <v>1968</v>
      </c>
      <c r="B262" s="80">
        <v>364</v>
      </c>
      <c r="C262" s="80">
        <v>7</v>
      </c>
      <c r="D262" s="80">
        <v>22</v>
      </c>
      <c r="E262" s="80">
        <v>2010</v>
      </c>
      <c r="F262" s="80" t="s">
        <v>86</v>
      </c>
      <c r="G262" s="80" t="s">
        <v>1961</v>
      </c>
      <c r="H262" s="80" t="s">
        <v>1962</v>
      </c>
      <c r="I262" s="177"/>
      <c r="J262" s="81">
        <v>83.443182946658666</v>
      </c>
      <c r="K262" s="81">
        <v>1.8807195980169384</v>
      </c>
      <c r="L262" s="81">
        <v>13.105161465224064</v>
      </c>
      <c r="M262" s="81">
        <v>50.557703307026131</v>
      </c>
      <c r="N262" s="81">
        <v>46.662339313709623</v>
      </c>
      <c r="O262" s="81">
        <v>33.500468474969907</v>
      </c>
      <c r="P262" s="81">
        <v>39.287968047637314</v>
      </c>
      <c r="Q262" s="81">
        <v>2.371957891809489</v>
      </c>
      <c r="R262" s="81">
        <v>105.39863226815929</v>
      </c>
      <c r="S262" s="81">
        <v>6.1408461889600012</v>
      </c>
      <c r="T262" s="82"/>
      <c r="U262" s="81">
        <v>3444270</v>
      </c>
      <c r="V262" s="81">
        <v>1071</v>
      </c>
      <c r="W262" s="81">
        <v>219</v>
      </c>
      <c r="X262" s="81">
        <v>13396</v>
      </c>
      <c r="Y262" s="81">
        <v>17023</v>
      </c>
      <c r="Z262" s="81">
        <v>17014</v>
      </c>
      <c r="AA262" s="81">
        <v>7710</v>
      </c>
      <c r="AB262" s="81">
        <v>38986</v>
      </c>
      <c r="AC262" s="81">
        <v>18405612</v>
      </c>
      <c r="AD262" s="81">
        <v>6.1408461889600012</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11.925000000000001</v>
      </c>
      <c r="BJ262" s="81">
        <v>0</v>
      </c>
      <c r="BK262" s="81">
        <v>0</v>
      </c>
      <c r="BL262" s="81">
        <v>0</v>
      </c>
      <c r="BM262" s="82"/>
      <c r="BN262" s="81">
        <v>0</v>
      </c>
      <c r="BO262" s="81">
        <v>0</v>
      </c>
      <c r="BP262" s="81">
        <v>3</v>
      </c>
      <c r="BQ262" s="81">
        <v>0</v>
      </c>
      <c r="BR262" s="81">
        <v>0</v>
      </c>
      <c r="BS262" s="81">
        <v>0</v>
      </c>
      <c r="BT262"/>
      <c r="BU262" s="80">
        <v>11.925000000000001</v>
      </c>
      <c r="BV262" s="80">
        <v>0</v>
      </c>
      <c r="BW262" s="80">
        <v>0</v>
      </c>
      <c r="BX262" s="80">
        <v>0</v>
      </c>
      <c r="BY262" s="80">
        <v>0</v>
      </c>
      <c r="BZ262" s="80">
        <v>0</v>
      </c>
      <c r="CA262" s="80">
        <v>0</v>
      </c>
      <c r="CB262" s="80">
        <v>0</v>
      </c>
      <c r="CC262" s="80">
        <v>0</v>
      </c>
    </row>
    <row r="263" spans="1:81">
      <c r="A263" s="80" t="s">
        <v>1969</v>
      </c>
      <c r="B263" s="80">
        <v>365</v>
      </c>
      <c r="C263" s="80">
        <v>8</v>
      </c>
      <c r="D263" s="80">
        <v>22</v>
      </c>
      <c r="E263" s="80">
        <v>2011</v>
      </c>
      <c r="F263" s="80" t="s">
        <v>87</v>
      </c>
      <c r="G263" s="80" t="s">
        <v>1961</v>
      </c>
      <c r="H263" s="80" t="s">
        <v>1962</v>
      </c>
      <c r="I263" s="177"/>
      <c r="J263" s="81">
        <v>71.214353144750746</v>
      </c>
      <c r="K263" s="81">
        <v>2.7041669504040362</v>
      </c>
      <c r="L263" s="81">
        <v>10.502659579688066</v>
      </c>
      <c r="M263" s="81">
        <v>70.161604075739191</v>
      </c>
      <c r="N263" s="81">
        <v>66.51860801419754</v>
      </c>
      <c r="O263" s="81">
        <v>32.845959702148242</v>
      </c>
      <c r="P263" s="81">
        <v>37.553843842106737</v>
      </c>
      <c r="Q263" s="81">
        <v>2.6948473256099716</v>
      </c>
      <c r="R263" s="81">
        <v>105.71705417491083</v>
      </c>
      <c r="S263" s="81">
        <v>5.0548145395000015</v>
      </c>
      <c r="T263" s="82"/>
      <c r="U263" s="81">
        <v>2767519</v>
      </c>
      <c r="V263" s="81">
        <v>1071</v>
      </c>
      <c r="W263" s="81">
        <v>219</v>
      </c>
      <c r="X263" s="81">
        <v>13396</v>
      </c>
      <c r="Y263" s="81">
        <v>16952</v>
      </c>
      <c r="Z263" s="81">
        <v>17044</v>
      </c>
      <c r="AA263" s="81">
        <v>7589</v>
      </c>
      <c r="AB263" s="81">
        <v>38400</v>
      </c>
      <c r="AC263" s="81">
        <v>18430685</v>
      </c>
      <c r="AD263" s="81">
        <v>5.0548145395000015</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10.698</v>
      </c>
      <c r="BJ263" s="81">
        <v>0</v>
      </c>
      <c r="BK263" s="81">
        <v>0</v>
      </c>
      <c r="BL263" s="81">
        <v>0</v>
      </c>
      <c r="BM263" s="82"/>
      <c r="BN263" s="81">
        <v>0</v>
      </c>
      <c r="BO263" s="81">
        <v>0</v>
      </c>
      <c r="BP263" s="81">
        <v>3</v>
      </c>
      <c r="BQ263" s="81">
        <v>0</v>
      </c>
      <c r="BR263" s="81">
        <v>0</v>
      </c>
      <c r="BS263" s="81">
        <v>0</v>
      </c>
      <c r="BT263"/>
      <c r="BU263" s="80">
        <v>10.698</v>
      </c>
      <c r="BV263" s="80">
        <v>0</v>
      </c>
      <c r="BW263" s="80">
        <v>0</v>
      </c>
      <c r="BX263" s="80">
        <v>0</v>
      </c>
      <c r="BY263" s="80">
        <v>0</v>
      </c>
      <c r="BZ263" s="80">
        <v>0</v>
      </c>
      <c r="CA263" s="80">
        <v>0</v>
      </c>
      <c r="CB263" s="80">
        <v>0</v>
      </c>
      <c r="CC263" s="80">
        <v>0</v>
      </c>
    </row>
    <row r="264" spans="1:81">
      <c r="A264" s="80" t="s">
        <v>1970</v>
      </c>
      <c r="B264" s="80">
        <v>366</v>
      </c>
      <c r="C264" s="80">
        <v>9</v>
      </c>
      <c r="D264" s="80">
        <v>22</v>
      </c>
      <c r="E264" s="80">
        <v>2012</v>
      </c>
      <c r="F264" s="80" t="s">
        <v>88</v>
      </c>
      <c r="G264" s="80" t="s">
        <v>1961</v>
      </c>
      <c r="H264" s="80" t="s">
        <v>1962</v>
      </c>
      <c r="I264" s="177"/>
      <c r="J264" s="81">
        <v>122.52023383281411</v>
      </c>
      <c r="K264" s="81">
        <v>2.7215140212227391</v>
      </c>
      <c r="L264" s="81">
        <v>10.438273946498018</v>
      </c>
      <c r="M264" s="81">
        <v>78.672381220289751</v>
      </c>
      <c r="N264" s="81">
        <v>75.392489511246339</v>
      </c>
      <c r="O264" s="81">
        <v>32.711766096186601</v>
      </c>
      <c r="P264" s="81">
        <v>37.011066047611678</v>
      </c>
      <c r="Q264" s="81">
        <v>2.8790128401123662</v>
      </c>
      <c r="R264" s="81">
        <v>108.65181622647145</v>
      </c>
      <c r="S264" s="81">
        <v>7.0688603611200005</v>
      </c>
      <c r="T264" s="82"/>
      <c r="U264" s="81">
        <v>3737573</v>
      </c>
      <c r="V264" s="81">
        <v>1071</v>
      </c>
      <c r="W264" s="81">
        <v>219</v>
      </c>
      <c r="X264" s="81">
        <v>13396</v>
      </c>
      <c r="Y264" s="81">
        <v>16898</v>
      </c>
      <c r="Z264" s="81">
        <v>17109</v>
      </c>
      <c r="AA264" s="81">
        <v>7437</v>
      </c>
      <c r="AB264" s="81">
        <v>37759</v>
      </c>
      <c r="AC264" s="81">
        <v>18451709</v>
      </c>
      <c r="AD264" s="81">
        <v>7.0688603611200005</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12.878</v>
      </c>
      <c r="BJ264" s="81">
        <v>0</v>
      </c>
      <c r="BK264" s="81">
        <v>0</v>
      </c>
      <c r="BL264" s="81">
        <v>0</v>
      </c>
      <c r="BM264" s="82"/>
      <c r="BN264" s="81">
        <v>0</v>
      </c>
      <c r="BO264" s="81">
        <v>0</v>
      </c>
      <c r="BP264" s="81">
        <v>3</v>
      </c>
      <c r="BQ264" s="81">
        <v>0</v>
      </c>
      <c r="BR264" s="81">
        <v>0</v>
      </c>
      <c r="BS264" s="81">
        <v>0</v>
      </c>
      <c r="BT264"/>
      <c r="BU264" s="80">
        <v>12.878</v>
      </c>
      <c r="BV264" s="80">
        <v>0</v>
      </c>
      <c r="BW264" s="80">
        <v>0</v>
      </c>
      <c r="BX264" s="80">
        <v>0</v>
      </c>
      <c r="BY264" s="80">
        <v>0</v>
      </c>
      <c r="BZ264" s="80">
        <v>0</v>
      </c>
      <c r="CA264" s="80">
        <v>0</v>
      </c>
      <c r="CB264" s="80">
        <v>0</v>
      </c>
      <c r="CC264" s="80">
        <v>0</v>
      </c>
    </row>
    <row r="265" spans="1:81">
      <c r="A265" s="80" t="s">
        <v>1971</v>
      </c>
      <c r="B265" s="80">
        <v>367</v>
      </c>
      <c r="C265" s="80">
        <v>10</v>
      </c>
      <c r="D265" s="80">
        <v>22</v>
      </c>
      <c r="E265" s="80">
        <v>2013</v>
      </c>
      <c r="F265" s="80" t="s">
        <v>89</v>
      </c>
      <c r="G265" s="80" t="s">
        <v>1961</v>
      </c>
      <c r="H265" s="80" t="s">
        <v>1962</v>
      </c>
      <c r="I265" s="177"/>
      <c r="J265" s="81">
        <v>105.30898180662628</v>
      </c>
      <c r="K265" s="81">
        <v>2.2683285584175468</v>
      </c>
      <c r="L265" s="81">
        <v>10.789032846392933</v>
      </c>
      <c r="M265" s="81">
        <v>79.888082840417113</v>
      </c>
      <c r="N265" s="81">
        <v>78.761930752462646</v>
      </c>
      <c r="O265" s="81">
        <v>31.434464586500383</v>
      </c>
      <c r="P265" s="81">
        <v>36.720918486311724</v>
      </c>
      <c r="Q265" s="81">
        <v>2.8915753402805056</v>
      </c>
      <c r="R265" s="81">
        <v>112.24012110731719</v>
      </c>
      <c r="S265" s="81">
        <v>8.0077284385099983</v>
      </c>
      <c r="T265" s="82"/>
      <c r="U265" s="81">
        <v>3554189</v>
      </c>
      <c r="V265" s="81">
        <v>1071</v>
      </c>
      <c r="W265" s="81">
        <v>219</v>
      </c>
      <c r="X265" s="81">
        <v>13396</v>
      </c>
      <c r="Y265" s="81">
        <v>16876</v>
      </c>
      <c r="Z265" s="81">
        <v>17175</v>
      </c>
      <c r="AA265" s="81">
        <v>7351</v>
      </c>
      <c r="AB265" s="81">
        <v>37380</v>
      </c>
      <c r="AC265" s="81">
        <v>18606248</v>
      </c>
      <c r="AD265" s="81">
        <v>8.0077284385099983</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15.164</v>
      </c>
      <c r="BJ265" s="81">
        <v>0</v>
      </c>
      <c r="BK265" s="81">
        <v>0</v>
      </c>
      <c r="BL265" s="81">
        <v>0</v>
      </c>
      <c r="BM265" s="82"/>
      <c r="BN265" s="81">
        <v>0</v>
      </c>
      <c r="BO265" s="81">
        <v>0</v>
      </c>
      <c r="BP265" s="81">
        <v>3</v>
      </c>
      <c r="BQ265" s="81">
        <v>0</v>
      </c>
      <c r="BR265" s="81">
        <v>0</v>
      </c>
      <c r="BS265" s="81">
        <v>0</v>
      </c>
      <c r="BT265"/>
      <c r="BU265" s="80">
        <v>15.164</v>
      </c>
      <c r="BV265" s="80">
        <v>0</v>
      </c>
      <c r="BW265" s="80">
        <v>0</v>
      </c>
      <c r="BX265" s="80">
        <v>0</v>
      </c>
      <c r="BY265" s="80">
        <v>0</v>
      </c>
      <c r="BZ265" s="80">
        <v>0</v>
      </c>
      <c r="CA265" s="80">
        <v>0</v>
      </c>
      <c r="CB265" s="80">
        <v>0</v>
      </c>
      <c r="CC265" s="80">
        <v>0</v>
      </c>
    </row>
    <row r="266" spans="1:81">
      <c r="A266" s="80" t="s">
        <v>1972</v>
      </c>
      <c r="B266" s="80">
        <v>368</v>
      </c>
      <c r="C266" s="80">
        <v>11</v>
      </c>
      <c r="D266" s="80">
        <v>22</v>
      </c>
      <c r="E266" s="80">
        <v>2014</v>
      </c>
      <c r="F266" s="80" t="s">
        <v>90</v>
      </c>
      <c r="G266" s="80" t="s">
        <v>1961</v>
      </c>
      <c r="H266" s="80" t="s">
        <v>1962</v>
      </c>
      <c r="I266" s="177"/>
      <c r="J266" s="81">
        <v>89.240743993657134</v>
      </c>
      <c r="K266" s="81">
        <v>2.3897428471697411</v>
      </c>
      <c r="L266" s="81">
        <v>13.694434264910061</v>
      </c>
      <c r="M266" s="81">
        <v>71.904031668173701</v>
      </c>
      <c r="N266" s="81">
        <v>71.873854205828607</v>
      </c>
      <c r="O266" s="81">
        <v>29.889750598568682</v>
      </c>
      <c r="P266" s="81">
        <v>36.153684004723395</v>
      </c>
      <c r="Q266" s="81">
        <v>2.7246087044977005</v>
      </c>
      <c r="R266" s="81">
        <v>112.57168023463466</v>
      </c>
      <c r="S266" s="81">
        <v>6.2767842046800002</v>
      </c>
      <c r="T266" s="82"/>
      <c r="U266" s="81">
        <v>3457373</v>
      </c>
      <c r="V266" s="81">
        <v>953</v>
      </c>
      <c r="W266" s="81">
        <v>237</v>
      </c>
      <c r="X266" s="81">
        <v>12573</v>
      </c>
      <c r="Y266" s="81">
        <v>16772</v>
      </c>
      <c r="Z266" s="81">
        <v>17200</v>
      </c>
      <c r="AA266" s="81">
        <v>7200</v>
      </c>
      <c r="AB266" s="81">
        <v>36710</v>
      </c>
      <c r="AC266" s="81">
        <v>18719889</v>
      </c>
      <c r="AD266" s="81">
        <v>6.2767842046800002</v>
      </c>
      <c r="AE266" s="82"/>
      <c r="AF266" s="81">
        <v>41582692.695786677</v>
      </c>
      <c r="AG266" s="81">
        <v>1832627.1206356157</v>
      </c>
      <c r="AH266" s="81">
        <v>3170300.7567558242</v>
      </c>
      <c r="AI266" s="81">
        <v>73665568.934895217</v>
      </c>
      <c r="AJ266" s="81">
        <v>90182118.715788454</v>
      </c>
      <c r="AK266" s="81">
        <v>0</v>
      </c>
      <c r="AL266" s="81">
        <v>0</v>
      </c>
      <c r="AM266" s="81">
        <v>5039734.4345785417</v>
      </c>
      <c r="AN266" s="81">
        <v>0</v>
      </c>
      <c r="AO266" s="81">
        <v>0</v>
      </c>
      <c r="AP266" s="82"/>
      <c r="AQ266" s="81">
        <v>351</v>
      </c>
      <c r="AR266" s="81">
        <v>60</v>
      </c>
      <c r="AS266" s="81">
        <v>0</v>
      </c>
      <c r="AT266" s="81">
        <v>0</v>
      </c>
      <c r="AU266" s="81">
        <v>0</v>
      </c>
      <c r="AV266" s="81">
        <v>0</v>
      </c>
      <c r="AW266" s="81" t="s">
        <v>564</v>
      </c>
      <c r="AX266" s="82"/>
      <c r="AY266" s="81">
        <v>1473.6489999999999</v>
      </c>
      <c r="AZ266" s="81">
        <v>1441.56</v>
      </c>
      <c r="BA266" s="81">
        <v>0</v>
      </c>
      <c r="BB266" s="81">
        <v>0</v>
      </c>
      <c r="BC266" s="81">
        <v>0</v>
      </c>
      <c r="BD266" s="81">
        <v>0</v>
      </c>
      <c r="BE266" s="81" t="s">
        <v>564</v>
      </c>
      <c r="BF266" s="82"/>
      <c r="BG266" s="81">
        <v>0</v>
      </c>
      <c r="BH266" s="81">
        <v>0</v>
      </c>
      <c r="BI266" s="81">
        <v>14.846</v>
      </c>
      <c r="BJ266" s="81">
        <v>0</v>
      </c>
      <c r="BK266" s="81">
        <v>0</v>
      </c>
      <c r="BL266" s="81">
        <v>0</v>
      </c>
      <c r="BM266" s="82"/>
      <c r="BN266" s="81">
        <v>0</v>
      </c>
      <c r="BO266" s="81">
        <v>0</v>
      </c>
      <c r="BP266" s="81">
        <v>3</v>
      </c>
      <c r="BQ266" s="81">
        <v>0</v>
      </c>
      <c r="BR266" s="81">
        <v>0</v>
      </c>
      <c r="BS266" s="81">
        <v>0</v>
      </c>
      <c r="BT266"/>
      <c r="BU266" s="80">
        <v>14.846</v>
      </c>
      <c r="BV266" s="80">
        <v>0</v>
      </c>
      <c r="BW266" s="80">
        <v>0</v>
      </c>
      <c r="BX266" s="80">
        <v>0</v>
      </c>
      <c r="BY266" s="80">
        <v>0</v>
      </c>
      <c r="BZ266" s="80">
        <v>0</v>
      </c>
      <c r="CA266" s="80">
        <v>0</v>
      </c>
      <c r="CB266" s="80">
        <v>0</v>
      </c>
      <c r="CC266" s="80">
        <v>0</v>
      </c>
    </row>
    <row r="267" spans="1:81">
      <c r="A267" s="80" t="s">
        <v>1973</v>
      </c>
      <c r="B267" s="80">
        <v>369</v>
      </c>
      <c r="C267" s="80">
        <v>12</v>
      </c>
      <c r="D267" s="80">
        <v>22</v>
      </c>
      <c r="E267" s="80">
        <v>2015</v>
      </c>
      <c r="F267" s="80" t="s">
        <v>91</v>
      </c>
      <c r="G267" s="80" t="s">
        <v>1961</v>
      </c>
      <c r="H267" s="80" t="s">
        <v>1962</v>
      </c>
      <c r="I267" s="177"/>
      <c r="J267" s="81">
        <v>81.083617059438552</v>
      </c>
      <c r="K267" s="81">
        <v>2.24346752693633</v>
      </c>
      <c r="L267" s="81">
        <v>10.988937391449547</v>
      </c>
      <c r="M267" s="81">
        <v>67.560103662413567</v>
      </c>
      <c r="N267" s="81">
        <v>61.879812784890014</v>
      </c>
      <c r="O267" s="81">
        <v>29.533949240355224</v>
      </c>
      <c r="P267" s="81">
        <v>35.900713760793082</v>
      </c>
      <c r="Q267" s="81">
        <v>2.6106564736564177</v>
      </c>
      <c r="R267" s="81">
        <v>111.88063821219623</v>
      </c>
      <c r="S267" s="81">
        <v>9.1474046966400024</v>
      </c>
      <c r="T267" s="82"/>
      <c r="U267" s="81">
        <v>2990487</v>
      </c>
      <c r="V267" s="81">
        <v>953</v>
      </c>
      <c r="W267" s="81">
        <v>237</v>
      </c>
      <c r="X267" s="81">
        <v>12573</v>
      </c>
      <c r="Y267" s="81">
        <v>16579</v>
      </c>
      <c r="Z267" s="81">
        <v>17159</v>
      </c>
      <c r="AA267" s="81">
        <v>7144</v>
      </c>
      <c r="AB267" s="81">
        <v>35931</v>
      </c>
      <c r="AC267" s="81">
        <v>19165466</v>
      </c>
      <c r="AD267" s="81">
        <v>9.1474046966400024</v>
      </c>
      <c r="AE267" s="82"/>
      <c r="AF267" s="81">
        <v>37450582.007897675</v>
      </c>
      <c r="AG267" s="81">
        <v>1613785.0039261521</v>
      </c>
      <c r="AH267" s="81">
        <v>2298727.4683309919</v>
      </c>
      <c r="AI267" s="81">
        <v>73871952.143633559</v>
      </c>
      <c r="AJ267" s="81">
        <v>79233795.867276311</v>
      </c>
      <c r="AK267" s="81">
        <v>0</v>
      </c>
      <c r="AL267" s="81">
        <v>0</v>
      </c>
      <c r="AM267" s="81">
        <v>4924192.8251238707</v>
      </c>
      <c r="AN267" s="81">
        <v>0</v>
      </c>
      <c r="AO267" s="81">
        <v>0</v>
      </c>
      <c r="AP267" s="82"/>
      <c r="AQ267" s="81">
        <v>380</v>
      </c>
      <c r="AR267" s="81">
        <v>84</v>
      </c>
      <c r="AS267" s="81">
        <v>0</v>
      </c>
      <c r="AT267" s="81">
        <v>0</v>
      </c>
      <c r="AU267" s="81">
        <v>0</v>
      </c>
      <c r="AV267" s="81">
        <v>0</v>
      </c>
      <c r="AW267" s="81" t="s">
        <v>564</v>
      </c>
      <c r="AX267" s="82"/>
      <c r="AY267" s="81">
        <v>1642.8890000000001</v>
      </c>
      <c r="AZ267" s="81">
        <v>2022.6599999999999</v>
      </c>
      <c r="BA267" s="81">
        <v>0</v>
      </c>
      <c r="BB267" s="81">
        <v>0</v>
      </c>
      <c r="BC267" s="81">
        <v>0</v>
      </c>
      <c r="BD267" s="81">
        <v>0</v>
      </c>
      <c r="BE267" s="81" t="s">
        <v>564</v>
      </c>
      <c r="BF267" s="82"/>
      <c r="BG267" s="81">
        <v>0</v>
      </c>
      <c r="BH267" s="81">
        <v>0</v>
      </c>
      <c r="BI267" s="81">
        <v>14.218999999999999</v>
      </c>
      <c r="BJ267" s="81">
        <v>0</v>
      </c>
      <c r="BK267" s="81">
        <v>0</v>
      </c>
      <c r="BL267" s="81">
        <v>0</v>
      </c>
      <c r="BM267" s="82"/>
      <c r="BN267" s="81">
        <v>0</v>
      </c>
      <c r="BO267" s="81">
        <v>0</v>
      </c>
      <c r="BP267" s="81">
        <v>3</v>
      </c>
      <c r="BQ267" s="81">
        <v>0</v>
      </c>
      <c r="BR267" s="81">
        <v>0</v>
      </c>
      <c r="BS267" s="81">
        <v>0</v>
      </c>
      <c r="BT267"/>
      <c r="BU267" s="80">
        <v>14.218999999999999</v>
      </c>
      <c r="BV267" s="80">
        <v>0</v>
      </c>
      <c r="BW267" s="80">
        <v>0</v>
      </c>
      <c r="BX267" s="80">
        <v>0</v>
      </c>
      <c r="BY267" s="80">
        <v>0</v>
      </c>
      <c r="BZ267" s="80">
        <v>0</v>
      </c>
      <c r="CA267" s="80">
        <v>0</v>
      </c>
      <c r="CB267" s="80">
        <v>0</v>
      </c>
      <c r="CC267" s="80">
        <v>0</v>
      </c>
    </row>
    <row r="268" spans="1:81">
      <c r="A268" s="80" t="s">
        <v>1974</v>
      </c>
      <c r="B268" s="80">
        <v>370</v>
      </c>
      <c r="C268" s="80">
        <v>13</v>
      </c>
      <c r="D268" s="80">
        <v>22</v>
      </c>
      <c r="E268" s="80">
        <v>2016</v>
      </c>
      <c r="F268" s="80" t="s">
        <v>92</v>
      </c>
      <c r="G268" s="80" t="s">
        <v>1961</v>
      </c>
      <c r="H268" s="80" t="s">
        <v>1962</v>
      </c>
      <c r="I268" s="177"/>
      <c r="J268" s="81">
        <v>103.08866419132843</v>
      </c>
      <c r="K268" s="81">
        <v>2.0825413126119146</v>
      </c>
      <c r="L268" s="81">
        <v>10.983990934196735</v>
      </c>
      <c r="M268" s="81">
        <v>51.426988391518947</v>
      </c>
      <c r="N268" s="81">
        <v>51.503941749844806</v>
      </c>
      <c r="O268" s="81">
        <v>29.129397423555066</v>
      </c>
      <c r="P268" s="81">
        <v>34.803025213676925</v>
      </c>
      <c r="Q268" s="81">
        <v>2.4894258216192826</v>
      </c>
      <c r="R268" s="81">
        <v>112.07761937638826</v>
      </c>
      <c r="S268" s="81">
        <v>2.1408545936399999</v>
      </c>
      <c r="T268" s="82"/>
      <c r="U268" s="81">
        <v>3934242</v>
      </c>
      <c r="V268" s="81">
        <v>953</v>
      </c>
      <c r="W268" s="81">
        <v>237</v>
      </c>
      <c r="X268" s="81">
        <v>12573</v>
      </c>
      <c r="Y268" s="81">
        <v>16436</v>
      </c>
      <c r="Z268" s="81">
        <v>17132</v>
      </c>
      <c r="AA268" s="81">
        <v>7163</v>
      </c>
      <c r="AB268" s="81">
        <v>35245</v>
      </c>
      <c r="AC268" s="81">
        <v>19141754.155677021</v>
      </c>
      <c r="AD268" s="81">
        <v>2.1408545936399999</v>
      </c>
      <c r="AE268" s="82"/>
      <c r="AF268" s="81">
        <v>47316804.969795801</v>
      </c>
      <c r="AG268" s="81">
        <v>1570518.4322149861</v>
      </c>
      <c r="AH268" s="81">
        <v>1866007.664341816</v>
      </c>
      <c r="AI268" s="81">
        <v>74204199.083683535</v>
      </c>
      <c r="AJ268" s="81">
        <v>81343720.064877152</v>
      </c>
      <c r="AK268" s="81">
        <v>0</v>
      </c>
      <c r="AL268" s="81">
        <v>0</v>
      </c>
      <c r="AM268" s="81">
        <v>4833931.9782486502</v>
      </c>
      <c r="AN268" s="81">
        <v>0</v>
      </c>
      <c r="AO268" s="81">
        <v>0</v>
      </c>
      <c r="AP268" s="82"/>
      <c r="AQ268" s="81">
        <v>415</v>
      </c>
      <c r="AR268" s="81">
        <v>90</v>
      </c>
      <c r="AS268" s="81">
        <v>0</v>
      </c>
      <c r="AT268" s="81">
        <v>0</v>
      </c>
      <c r="AU268" s="81">
        <v>0</v>
      </c>
      <c r="AV268" s="81">
        <v>0</v>
      </c>
      <c r="AW268" s="81" t="s">
        <v>564</v>
      </c>
      <c r="AX268" s="82"/>
      <c r="AY268" s="81">
        <v>1853.229</v>
      </c>
      <c r="AZ268" s="81">
        <v>2183.7600000000002</v>
      </c>
      <c r="BA268" s="81">
        <v>0</v>
      </c>
      <c r="BB268" s="81">
        <v>0</v>
      </c>
      <c r="BC268" s="81">
        <v>0</v>
      </c>
      <c r="BD268" s="81">
        <v>0</v>
      </c>
      <c r="BE268" s="81" t="s">
        <v>564</v>
      </c>
      <c r="BF268" s="82"/>
      <c r="BG268" s="81">
        <v>0</v>
      </c>
      <c r="BH268" s="81">
        <v>0</v>
      </c>
      <c r="BI268" s="81">
        <v>13.353</v>
      </c>
      <c r="BJ268" s="81">
        <v>0</v>
      </c>
      <c r="BK268" s="81">
        <v>0</v>
      </c>
      <c r="BL268" s="81">
        <v>0</v>
      </c>
      <c r="BM268" s="82"/>
      <c r="BN268" s="81">
        <v>0</v>
      </c>
      <c r="BO268" s="81">
        <v>0</v>
      </c>
      <c r="BP268" s="81">
        <v>3</v>
      </c>
      <c r="BQ268" s="81">
        <v>0</v>
      </c>
      <c r="BR268" s="81">
        <v>0</v>
      </c>
      <c r="BS268" s="81">
        <v>0</v>
      </c>
      <c r="BT268"/>
      <c r="BU268" s="80">
        <v>13.353</v>
      </c>
      <c r="BV268" s="80">
        <v>0</v>
      </c>
      <c r="BW268" s="80">
        <v>0</v>
      </c>
      <c r="BX268" s="80">
        <v>0</v>
      </c>
      <c r="BY268" s="80">
        <v>0</v>
      </c>
      <c r="BZ268" s="80">
        <v>0</v>
      </c>
      <c r="CA268" s="80">
        <v>0</v>
      </c>
      <c r="CB268" s="80">
        <v>0</v>
      </c>
      <c r="CC268" s="80">
        <v>0</v>
      </c>
    </row>
    <row r="269" spans="1:81">
      <c r="A269" s="80" t="s">
        <v>1975</v>
      </c>
      <c r="B269" s="80">
        <v>371</v>
      </c>
      <c r="C269" s="80">
        <v>14</v>
      </c>
      <c r="D269" s="80">
        <v>22</v>
      </c>
      <c r="E269" s="80">
        <v>2017</v>
      </c>
      <c r="F269" s="80" t="s">
        <v>71</v>
      </c>
      <c r="G269" s="80" t="s">
        <v>1961</v>
      </c>
      <c r="H269" s="80" t="s">
        <v>1962</v>
      </c>
      <c r="I269" s="177"/>
      <c r="J269" s="81">
        <v>86.344141140011089</v>
      </c>
      <c r="K269" s="81">
        <v>2.0934141539340501</v>
      </c>
      <c r="L269" s="81">
        <v>10.05691347013147</v>
      </c>
      <c r="M269" s="81">
        <v>49.916710525315978</v>
      </c>
      <c r="N269" s="81">
        <v>54.305284832644745</v>
      </c>
      <c r="O269" s="81">
        <v>28.508563477197782</v>
      </c>
      <c r="P269" s="81">
        <v>34.186669096080642</v>
      </c>
      <c r="Q269" s="81">
        <v>2.3595145611658253</v>
      </c>
      <c r="R269" s="81">
        <v>107.16152461663421</v>
      </c>
      <c r="S269" s="81">
        <v>8.6890686745000014</v>
      </c>
      <c r="T269" s="82"/>
      <c r="U269" s="81">
        <v>3708110</v>
      </c>
      <c r="V269" s="81">
        <v>953</v>
      </c>
      <c r="W269" s="81">
        <v>237</v>
      </c>
      <c r="X269" s="81">
        <v>12573</v>
      </c>
      <c r="Y269" s="81">
        <v>16267</v>
      </c>
      <c r="Z269" s="81">
        <v>17045</v>
      </c>
      <c r="AA269" s="81">
        <v>7081</v>
      </c>
      <c r="AB269" s="81">
        <v>34546</v>
      </c>
      <c r="AC269" s="81">
        <v>18665286</v>
      </c>
      <c r="AD269" s="81">
        <v>8.6890686745000014</v>
      </c>
      <c r="AE269" s="82"/>
      <c r="AF269" s="81">
        <v>38428552.923059411</v>
      </c>
      <c r="AG269" s="81">
        <v>1581076.1189461111</v>
      </c>
      <c r="AH269" s="81">
        <v>2178224.8291168571</v>
      </c>
      <c r="AI269" s="81">
        <v>72733027.994729966</v>
      </c>
      <c r="AJ269" s="81">
        <v>86162982.57853052</v>
      </c>
      <c r="AK269" s="81">
        <v>0</v>
      </c>
      <c r="AL269" s="81">
        <v>0</v>
      </c>
      <c r="AM269" s="81">
        <v>4745476.3116323743</v>
      </c>
      <c r="AN269" s="81">
        <v>0</v>
      </c>
      <c r="AO269" s="81">
        <v>0</v>
      </c>
      <c r="AP269" s="82"/>
      <c r="AQ269" s="81">
        <v>446</v>
      </c>
      <c r="AR269" s="81">
        <v>97</v>
      </c>
      <c r="AS269" s="81">
        <v>0</v>
      </c>
      <c r="AT269" s="81">
        <v>0</v>
      </c>
      <c r="AU269" s="81">
        <v>0</v>
      </c>
      <c r="AV269" s="81">
        <v>0</v>
      </c>
      <c r="AW269" s="81" t="s">
        <v>564</v>
      </c>
      <c r="AX269" s="82"/>
      <c r="AY269" s="81">
        <v>2028.809</v>
      </c>
      <c r="AZ269" s="81">
        <v>2291.7600000000002</v>
      </c>
      <c r="BA269" s="81">
        <v>0</v>
      </c>
      <c r="BB269" s="81">
        <v>0</v>
      </c>
      <c r="BC269" s="81">
        <v>0</v>
      </c>
      <c r="BD269" s="81">
        <v>0</v>
      </c>
      <c r="BE269" s="81" t="s">
        <v>564</v>
      </c>
      <c r="BF269" s="82"/>
      <c r="BG269" s="81">
        <v>0</v>
      </c>
      <c r="BH269" s="81">
        <v>0</v>
      </c>
      <c r="BI269" s="81">
        <v>12.045999999999999</v>
      </c>
      <c r="BJ269" s="81">
        <v>0</v>
      </c>
      <c r="BK269" s="81">
        <v>0</v>
      </c>
      <c r="BL269" s="81">
        <v>0</v>
      </c>
      <c r="BM269" s="82"/>
      <c r="BN269" s="81">
        <v>0</v>
      </c>
      <c r="BO269" s="81">
        <v>0</v>
      </c>
      <c r="BP269" s="81">
        <v>3</v>
      </c>
      <c r="BQ269" s="81">
        <v>0</v>
      </c>
      <c r="BR269" s="81">
        <v>0</v>
      </c>
      <c r="BS269" s="81">
        <v>0</v>
      </c>
      <c r="BT269"/>
      <c r="BU269" s="80">
        <v>12.045999999999999</v>
      </c>
      <c r="BV269" s="80">
        <v>0</v>
      </c>
      <c r="BW269" s="80">
        <v>0</v>
      </c>
      <c r="BX269" s="80">
        <v>0</v>
      </c>
      <c r="BY269" s="80">
        <v>0</v>
      </c>
      <c r="BZ269" s="80">
        <v>0</v>
      </c>
      <c r="CA269" s="80">
        <v>0</v>
      </c>
      <c r="CB269" s="80">
        <v>0</v>
      </c>
      <c r="CC269" s="80">
        <v>0</v>
      </c>
    </row>
    <row r="270" spans="1:81">
      <c r="A270" s="80" t="s">
        <v>1976</v>
      </c>
      <c r="B270" s="80">
        <v>372</v>
      </c>
      <c r="C270" s="80">
        <v>15</v>
      </c>
      <c r="D270" s="80">
        <v>22</v>
      </c>
      <c r="E270" s="80">
        <v>2018</v>
      </c>
      <c r="F270" s="80" t="s">
        <v>93</v>
      </c>
      <c r="G270" s="80" t="s">
        <v>1961</v>
      </c>
      <c r="H270" s="80" t="s">
        <v>1962</v>
      </c>
      <c r="I270" s="177"/>
      <c r="J270" s="81">
        <v>70.739568831419291</v>
      </c>
      <c r="K270" s="81">
        <v>1.9705476434573526</v>
      </c>
      <c r="L270" s="81">
        <v>9.0890909411680028</v>
      </c>
      <c r="M270" s="81">
        <v>49.855733823104913</v>
      </c>
      <c r="N270" s="81">
        <v>46.416884753011566</v>
      </c>
      <c r="O270" s="81">
        <v>27.835095415118467</v>
      </c>
      <c r="P270" s="81">
        <v>33.626492159710054</v>
      </c>
      <c r="Q270" s="81">
        <v>2.1453982608379554</v>
      </c>
      <c r="R270" s="81">
        <v>110.33914087416115</v>
      </c>
      <c r="S270" s="81">
        <v>9.0078624109866006</v>
      </c>
      <c r="T270" s="82"/>
      <c r="U270" s="81">
        <v>3144266</v>
      </c>
      <c r="V270" s="81">
        <v>953</v>
      </c>
      <c r="W270" s="81">
        <v>237</v>
      </c>
      <c r="X270" s="81">
        <v>12573</v>
      </c>
      <c r="Y270" s="81">
        <v>16159</v>
      </c>
      <c r="Z270" s="81">
        <v>16961</v>
      </c>
      <c r="AA270" s="81">
        <v>7035</v>
      </c>
      <c r="AB270" s="81">
        <v>33850</v>
      </c>
      <c r="AC270" s="81">
        <v>19143439</v>
      </c>
      <c r="AD270" s="81">
        <v>9.0078624109866006</v>
      </c>
      <c r="AE270" s="82"/>
      <c r="AF270" s="81">
        <v>34308384.831353873</v>
      </c>
      <c r="AG270" s="81">
        <v>1409904.9568410891</v>
      </c>
      <c r="AH270" s="81">
        <v>1907027.44779586</v>
      </c>
      <c r="AI270" s="81">
        <v>71455090.708476245</v>
      </c>
      <c r="AJ270" s="81">
        <v>74649728.177041337</v>
      </c>
      <c r="AK270" s="81">
        <v>0</v>
      </c>
      <c r="AL270" s="81">
        <v>0</v>
      </c>
      <c r="AM270" s="81">
        <v>4659490.097589314</v>
      </c>
      <c r="AN270" s="81">
        <v>0</v>
      </c>
      <c r="AO270" s="81">
        <v>0</v>
      </c>
      <c r="AP270" s="82"/>
      <c r="AQ270" s="81">
        <v>473</v>
      </c>
      <c r="AR270" s="81">
        <v>100</v>
      </c>
      <c r="AS270" s="81">
        <v>0</v>
      </c>
      <c r="AT270" s="81">
        <v>0</v>
      </c>
      <c r="AU270" s="81">
        <v>0</v>
      </c>
      <c r="AV270" s="81">
        <v>0</v>
      </c>
      <c r="AW270" s="81" t="s">
        <v>564</v>
      </c>
      <c r="AX270" s="82"/>
      <c r="AY270" s="81">
        <v>2176.2689999999998</v>
      </c>
      <c r="AZ270" s="81">
        <v>2324.36</v>
      </c>
      <c r="BA270" s="81">
        <v>0</v>
      </c>
      <c r="BB270" s="81">
        <v>0</v>
      </c>
      <c r="BC270" s="81">
        <v>0</v>
      </c>
      <c r="BD270" s="81">
        <v>0</v>
      </c>
      <c r="BE270" s="81" t="s">
        <v>564</v>
      </c>
      <c r="BF270" s="82"/>
      <c r="BG270" s="81">
        <v>0</v>
      </c>
      <c r="BH270" s="81">
        <v>0</v>
      </c>
      <c r="BI270" s="81">
        <v>11.318</v>
      </c>
      <c r="BJ270" s="81">
        <v>0</v>
      </c>
      <c r="BK270" s="81">
        <v>0</v>
      </c>
      <c r="BL270" s="81">
        <v>0</v>
      </c>
      <c r="BM270" s="82"/>
      <c r="BN270" s="81">
        <v>0</v>
      </c>
      <c r="BO270" s="81">
        <v>0</v>
      </c>
      <c r="BP270" s="81">
        <v>3</v>
      </c>
      <c r="BQ270" s="81">
        <v>0</v>
      </c>
      <c r="BR270" s="81">
        <v>0</v>
      </c>
      <c r="BS270" s="81">
        <v>0</v>
      </c>
      <c r="BT270"/>
      <c r="BU270" s="80">
        <v>11.318</v>
      </c>
      <c r="BV270" s="80">
        <v>0</v>
      </c>
      <c r="BW270" s="80">
        <v>0</v>
      </c>
      <c r="BX270" s="80">
        <v>0</v>
      </c>
      <c r="BY270" s="80">
        <v>0</v>
      </c>
      <c r="BZ270" s="80">
        <v>0</v>
      </c>
      <c r="CA270" s="80">
        <v>0</v>
      </c>
      <c r="CB270" s="80">
        <v>0</v>
      </c>
      <c r="CC270" s="80">
        <v>0</v>
      </c>
    </row>
    <row r="271" spans="1:81">
      <c r="A271" s="80" t="s">
        <v>1977</v>
      </c>
      <c r="B271" s="80">
        <v>373</v>
      </c>
      <c r="C271" s="80">
        <v>16</v>
      </c>
      <c r="D271" s="80">
        <v>22</v>
      </c>
      <c r="E271" s="80">
        <v>2019</v>
      </c>
      <c r="F271" s="80" t="s">
        <v>73</v>
      </c>
      <c r="G271" s="80" t="s">
        <v>1961</v>
      </c>
      <c r="H271" s="80" t="s">
        <v>1962</v>
      </c>
      <c r="I271" s="177"/>
      <c r="J271" s="81">
        <v>75.667580510007824</v>
      </c>
      <c r="K271" s="81">
        <v>1.6520887704722622</v>
      </c>
      <c r="L271" s="81">
        <v>8.9483321960494813</v>
      </c>
      <c r="M271" s="81">
        <v>40.018687054258031</v>
      </c>
      <c r="N271" s="81">
        <v>37.638975923567287</v>
      </c>
      <c r="O271" s="81">
        <v>26.955515893680701</v>
      </c>
      <c r="P271" s="81">
        <v>33.143228512273147</v>
      </c>
      <c r="Q271" s="81">
        <v>2.0499042923787778</v>
      </c>
      <c r="R271" s="81">
        <v>108.41002379446147</v>
      </c>
      <c r="S271" s="81">
        <v>7.3447502753843734</v>
      </c>
      <c r="T271" s="82"/>
      <c r="U271" s="81">
        <v>3541598</v>
      </c>
      <c r="V271" s="81">
        <v>953</v>
      </c>
      <c r="W271" s="81">
        <v>237</v>
      </c>
      <c r="X271" s="81">
        <v>12573</v>
      </c>
      <c r="Y271" s="81">
        <v>16002</v>
      </c>
      <c r="Z271" s="81">
        <v>16876</v>
      </c>
      <c r="AA271" s="81">
        <v>6882</v>
      </c>
      <c r="AB271" s="81">
        <v>33219</v>
      </c>
      <c r="AC271" s="81">
        <v>19116809</v>
      </c>
      <c r="AD271" s="81">
        <v>7.3447502753843734</v>
      </c>
      <c r="AE271" s="82"/>
      <c r="AF271" s="81">
        <v>37742899.360650867</v>
      </c>
      <c r="AG271" s="81">
        <v>1360852.935010388</v>
      </c>
      <c r="AH271" s="81">
        <v>2225834.9388668151</v>
      </c>
      <c r="AI271" s="81">
        <v>71689833.945789546</v>
      </c>
      <c r="AJ271" s="81">
        <v>74253956.820441112</v>
      </c>
      <c r="AK271" s="81">
        <v>0</v>
      </c>
      <c r="AL271" s="81">
        <v>0</v>
      </c>
      <c r="AM271" s="81">
        <v>4524177.7275018878</v>
      </c>
      <c r="AN271" s="81">
        <v>0</v>
      </c>
      <c r="AO271" s="81">
        <v>0</v>
      </c>
      <c r="AP271" s="82"/>
      <c r="AQ271" s="81">
        <v>492</v>
      </c>
      <c r="AR271" s="81">
        <v>111</v>
      </c>
      <c r="AS271" s="81">
        <v>0</v>
      </c>
      <c r="AT271" s="81">
        <v>0</v>
      </c>
      <c r="AU271" s="81">
        <v>0</v>
      </c>
      <c r="AV271" s="81">
        <v>0</v>
      </c>
      <c r="AW271" s="81" t="s">
        <v>564</v>
      </c>
      <c r="AX271" s="82"/>
      <c r="AY271" s="81">
        <v>2284.096</v>
      </c>
      <c r="AZ271" s="81">
        <v>2601.7600000000002</v>
      </c>
      <c r="BA271" s="81">
        <v>0</v>
      </c>
      <c r="BB271" s="81">
        <v>0</v>
      </c>
      <c r="BC271" s="81">
        <v>0</v>
      </c>
      <c r="BD271" s="81">
        <v>0</v>
      </c>
      <c r="BE271" s="81" t="s">
        <v>564</v>
      </c>
      <c r="BF271" s="82"/>
      <c r="BG271" s="81">
        <v>0</v>
      </c>
      <c r="BH271" s="81">
        <v>0</v>
      </c>
      <c r="BI271" s="81">
        <v>11.198</v>
      </c>
      <c r="BJ271" s="81">
        <v>0</v>
      </c>
      <c r="BK271" s="81">
        <v>0</v>
      </c>
      <c r="BL271" s="81">
        <v>0</v>
      </c>
      <c r="BM271" s="82"/>
      <c r="BN271" s="81">
        <v>0</v>
      </c>
      <c r="BO271" s="81">
        <v>0</v>
      </c>
      <c r="BP271" s="81">
        <v>3</v>
      </c>
      <c r="BQ271" s="81">
        <v>0</v>
      </c>
      <c r="BR271" s="81">
        <v>0</v>
      </c>
      <c r="BS271" s="81">
        <v>0</v>
      </c>
      <c r="BT271"/>
      <c r="BU271" s="80">
        <v>11.198</v>
      </c>
      <c r="BV271" s="80">
        <v>0</v>
      </c>
      <c r="BW271" s="80">
        <v>0</v>
      </c>
      <c r="BX271" s="80">
        <v>0</v>
      </c>
      <c r="BY271" s="80">
        <v>0</v>
      </c>
      <c r="BZ271" s="80">
        <v>0</v>
      </c>
      <c r="CA271" s="80">
        <v>0</v>
      </c>
      <c r="CB271" s="80">
        <v>0</v>
      </c>
      <c r="CC271" s="80">
        <v>0</v>
      </c>
    </row>
    <row r="272" spans="1:81">
      <c r="A272" s="80" t="s">
        <v>1978</v>
      </c>
      <c r="B272" s="80">
        <v>374</v>
      </c>
      <c r="C272" s="80">
        <v>17</v>
      </c>
      <c r="D272" s="80">
        <v>22</v>
      </c>
      <c r="E272" s="80">
        <v>2020</v>
      </c>
      <c r="F272" s="80" t="s">
        <v>218</v>
      </c>
      <c r="G272" s="80" t="s">
        <v>1961</v>
      </c>
      <c r="H272" s="80" t="s">
        <v>1962</v>
      </c>
      <c r="I272" s="177"/>
      <c r="J272" s="81">
        <v>92.628592715127141</v>
      </c>
      <c r="K272" s="81">
        <v>1.7552329406421194</v>
      </c>
      <c r="L272" s="81">
        <v>13.19663006611491</v>
      </c>
      <c r="M272" s="81">
        <v>45.512515732086804</v>
      </c>
      <c r="N272" s="81">
        <v>51.108539521726655</v>
      </c>
      <c r="O272" s="81">
        <v>23.465707310100608</v>
      </c>
      <c r="P272" s="81">
        <v>30.779877373276523</v>
      </c>
      <c r="Q272" s="81">
        <v>1.9212559655648214</v>
      </c>
      <c r="R272" s="81">
        <v>106.60657860061454</v>
      </c>
      <c r="S272" s="81">
        <v>5.7349784530499992</v>
      </c>
      <c r="T272" s="82"/>
      <c r="U272" s="81">
        <v>3783135</v>
      </c>
      <c r="V272" s="81">
        <v>812</v>
      </c>
      <c r="W272" s="81">
        <v>287</v>
      </c>
      <c r="X272" s="81">
        <v>11377</v>
      </c>
      <c r="Y272" s="81">
        <v>15854</v>
      </c>
      <c r="Z272" s="81">
        <v>16768</v>
      </c>
      <c r="AA272" s="81">
        <v>6944</v>
      </c>
      <c r="AB272" s="81">
        <v>32584</v>
      </c>
      <c r="AC272" s="81">
        <v>18896865</v>
      </c>
      <c r="AD272" s="81">
        <v>5.7349784530499992</v>
      </c>
      <c r="AE272" s="82"/>
      <c r="AF272" s="81">
        <v>44467595.447675131</v>
      </c>
      <c r="AG272" s="81">
        <v>1197354.0269618111</v>
      </c>
      <c r="AH272" s="81">
        <v>3739973.3193424246</v>
      </c>
      <c r="AI272" s="81">
        <v>62919270.54495579</v>
      </c>
      <c r="AJ272" s="81">
        <v>76349813.25416486</v>
      </c>
      <c r="AK272" s="81"/>
      <c r="AL272" s="81"/>
      <c r="AM272" s="81">
        <v>4252574.0157905808</v>
      </c>
      <c r="AN272" s="81"/>
      <c r="AO272" s="81"/>
      <c r="AP272" s="82"/>
      <c r="AQ272" s="81">
        <v>520</v>
      </c>
      <c r="AR272" s="81">
        <v>116</v>
      </c>
      <c r="AS272" s="81">
        <v>0</v>
      </c>
      <c r="AT272" s="81">
        <v>0</v>
      </c>
      <c r="AU272" s="81">
        <v>0</v>
      </c>
      <c r="AV272" s="81">
        <v>0</v>
      </c>
      <c r="AW272" s="81">
        <v>0</v>
      </c>
      <c r="AX272" s="82"/>
      <c r="AY272" s="81">
        <v>2457.6759999999999</v>
      </c>
      <c r="AZ272" s="81">
        <v>2667.0600000000009</v>
      </c>
      <c r="BA272" s="81">
        <v>0</v>
      </c>
      <c r="BB272" s="81">
        <v>0</v>
      </c>
      <c r="BC272" s="81">
        <v>0</v>
      </c>
      <c r="BD272" s="81">
        <v>0</v>
      </c>
      <c r="BE272" s="81">
        <v>0</v>
      </c>
      <c r="BF272" s="82"/>
      <c r="BG272" s="81">
        <v>0</v>
      </c>
      <c r="BH272" s="81">
        <v>0</v>
      </c>
      <c r="BI272" s="81">
        <v>9.766</v>
      </c>
      <c r="BJ272" s="81">
        <v>0</v>
      </c>
      <c r="BK272" s="81">
        <v>0</v>
      </c>
      <c r="BL272" s="81">
        <v>0</v>
      </c>
      <c r="BM272" s="82"/>
      <c r="BN272" s="81">
        <v>0</v>
      </c>
      <c r="BO272" s="81">
        <v>0</v>
      </c>
      <c r="BP272" s="81">
        <v>3</v>
      </c>
      <c r="BQ272" s="81">
        <v>0</v>
      </c>
      <c r="BR272" s="81">
        <v>0</v>
      </c>
      <c r="BS272" s="81">
        <v>0</v>
      </c>
      <c r="BT272"/>
      <c r="BU272" s="80">
        <v>9.766</v>
      </c>
      <c r="BV272" s="80">
        <v>0</v>
      </c>
      <c r="BW272" s="80">
        <v>0</v>
      </c>
      <c r="BX272" s="80">
        <v>0</v>
      </c>
      <c r="BY272" s="80">
        <v>0</v>
      </c>
      <c r="BZ272" s="80">
        <v>0</v>
      </c>
      <c r="CA272" s="80">
        <v>0</v>
      </c>
      <c r="CB272" s="80">
        <v>0</v>
      </c>
      <c r="CC272" s="80">
        <v>0</v>
      </c>
    </row>
    <row r="273" spans="1:81">
      <c r="A273" s="80" t="s">
        <v>1979</v>
      </c>
      <c r="B273" s="80">
        <v>374</v>
      </c>
      <c r="C273" s="80">
        <v>18</v>
      </c>
      <c r="D273" s="80">
        <v>22</v>
      </c>
      <c r="E273" s="80">
        <v>2021</v>
      </c>
      <c r="F273" s="80" t="s">
        <v>75</v>
      </c>
      <c r="G273" s="174" t="s">
        <v>1961</v>
      </c>
      <c r="H273" s="80" t="s">
        <v>1962</v>
      </c>
      <c r="I273" s="177"/>
      <c r="J273" s="81">
        <v>73.496602887717941</v>
      </c>
      <c r="K273" s="81">
        <v>1.793481717821656</v>
      </c>
      <c r="L273" s="81">
        <v>12.229919419332365</v>
      </c>
      <c r="M273" s="81">
        <v>49.26860595777066</v>
      </c>
      <c r="N273" s="81">
        <v>46.221025879275793</v>
      </c>
      <c r="O273" s="81">
        <v>22.503794375226061</v>
      </c>
      <c r="P273" s="81">
        <v>31.421602986139394</v>
      </c>
      <c r="Q273" s="81">
        <v>1.9033784421279833</v>
      </c>
      <c r="R273" s="81">
        <v>112.16963480354451</v>
      </c>
      <c r="S273" s="81">
        <v>5.6703786344400013</v>
      </c>
      <c r="T273" s="82"/>
      <c r="U273" s="81">
        <v>3768557</v>
      </c>
      <c r="V273" s="81">
        <v>812</v>
      </c>
      <c r="W273" s="81">
        <v>287</v>
      </c>
      <c r="X273" s="81">
        <v>11377</v>
      </c>
      <c r="Y273" s="81">
        <v>15708</v>
      </c>
      <c r="Z273" s="81">
        <v>16558</v>
      </c>
      <c r="AA273" s="81">
        <v>6913</v>
      </c>
      <c r="AB273" s="81">
        <v>31898</v>
      </c>
      <c r="AC273" s="81">
        <v>19271834</v>
      </c>
      <c r="AD273" s="81">
        <v>5.6703786344400013</v>
      </c>
      <c r="AE273" s="82"/>
      <c r="AF273" s="81">
        <v>35023968.242030084</v>
      </c>
      <c r="AG273" s="81">
        <v>1279908.1205524467</v>
      </c>
      <c r="AH273" s="81">
        <v>3676848.3068089606</v>
      </c>
      <c r="AI273" s="81">
        <v>76755563.704223394</v>
      </c>
      <c r="AJ273" s="81">
        <v>73422384.970220134</v>
      </c>
      <c r="AK273" s="81">
        <v>0</v>
      </c>
      <c r="AL273" s="81">
        <v>0</v>
      </c>
      <c r="AM273" s="81">
        <v>4187055.4932932979</v>
      </c>
      <c r="AN273" s="81">
        <v>0</v>
      </c>
      <c r="AO273" s="81">
        <v>0</v>
      </c>
      <c r="AP273" s="82"/>
      <c r="AQ273" s="81">
        <v>544</v>
      </c>
      <c r="AR273" s="81">
        <v>116</v>
      </c>
      <c r="AS273" s="81">
        <v>0</v>
      </c>
      <c r="AT273" s="81">
        <v>0</v>
      </c>
      <c r="AU273" s="81">
        <v>0</v>
      </c>
      <c r="AV273" s="81">
        <v>0</v>
      </c>
      <c r="AW273" s="81"/>
      <c r="AX273" s="82"/>
      <c r="AY273" s="81">
        <v>2592.1940000000009</v>
      </c>
      <c r="AZ273" s="81">
        <v>2667.0600000000009</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1980</v>
      </c>
      <c r="B274" s="80">
        <v>374</v>
      </c>
      <c r="C274" s="80">
        <v>19</v>
      </c>
      <c r="D274" s="80">
        <v>22</v>
      </c>
      <c r="E274" s="80">
        <v>2022</v>
      </c>
      <c r="F274" s="80" t="s">
        <v>568</v>
      </c>
      <c r="G274" s="174" t="s">
        <v>1961</v>
      </c>
      <c r="H274" s="80" t="s">
        <v>1962</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573</v>
      </c>
      <c r="AR274" s="81">
        <v>116</v>
      </c>
      <c r="AS274" s="81">
        <v>0</v>
      </c>
      <c r="AT274" s="81">
        <v>0</v>
      </c>
      <c r="AU274" s="81">
        <v>0</v>
      </c>
      <c r="AV274" s="81">
        <v>0</v>
      </c>
      <c r="AW274" s="81"/>
      <c r="AX274" s="82"/>
      <c r="AY274" s="81">
        <v>2771.0080000000016</v>
      </c>
      <c r="AZ274" s="81">
        <v>2667.0600000000009</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1981</v>
      </c>
      <c r="B275" s="80">
        <v>86</v>
      </c>
      <c r="C275" s="80">
        <v>1</v>
      </c>
      <c r="D275" s="80">
        <v>6</v>
      </c>
      <c r="E275" s="80">
        <v>1990</v>
      </c>
      <c r="F275" s="80" t="s">
        <v>562</v>
      </c>
      <c r="G275" s="80" t="s">
        <v>1982</v>
      </c>
      <c r="H275" s="80" t="s">
        <v>1983</v>
      </c>
      <c r="I275" s="177"/>
      <c r="J275" s="81">
        <v>101.92793460680794</v>
      </c>
      <c r="K275" s="81">
        <v>5.5512743176976853</v>
      </c>
      <c r="L275" s="81">
        <v>9.616065335147514</v>
      </c>
      <c r="M275" s="81">
        <v>42.014523576944988</v>
      </c>
      <c r="N275" s="81">
        <v>28.218439002259068</v>
      </c>
      <c r="O275" s="81">
        <v>27.922862818498288</v>
      </c>
      <c r="P275" s="81">
        <v>41.118384912066411</v>
      </c>
      <c r="Q275" s="81">
        <v>2.4553165160597485</v>
      </c>
      <c r="R275" s="81">
        <v>0</v>
      </c>
      <c r="S275" s="81">
        <v>2.6207296106961313</v>
      </c>
      <c r="T275" s="82"/>
      <c r="U275" s="81">
        <v>2465446</v>
      </c>
      <c r="V275" s="81">
        <v>1886</v>
      </c>
      <c r="W275" s="81">
        <v>93</v>
      </c>
      <c r="X275" s="81">
        <v>14154</v>
      </c>
      <c r="Y275" s="81">
        <v>12700</v>
      </c>
      <c r="Z275" s="81">
        <v>11485</v>
      </c>
      <c r="AA275" s="81">
        <v>9984</v>
      </c>
      <c r="AB275" s="81">
        <v>39866</v>
      </c>
      <c r="AC275" s="81">
        <v>0</v>
      </c>
      <c r="AD275" s="81">
        <v>2.6207296106961313</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1984</v>
      </c>
      <c r="B276" s="80">
        <v>87</v>
      </c>
      <c r="C276" s="80">
        <v>2</v>
      </c>
      <c r="D276" s="80">
        <v>6</v>
      </c>
      <c r="E276" s="80">
        <v>2005</v>
      </c>
      <c r="F276" s="80" t="s">
        <v>565</v>
      </c>
      <c r="G276" s="80" t="s">
        <v>1982</v>
      </c>
      <c r="H276" s="80" t="s">
        <v>1983</v>
      </c>
      <c r="I276" s="177"/>
      <c r="J276" s="81">
        <v>61.803812322460601</v>
      </c>
      <c r="K276" s="81">
        <v>3.5938016727771802</v>
      </c>
      <c r="L276" s="81">
        <v>3.7519873059814151</v>
      </c>
      <c r="M276" s="81">
        <v>70.043910585950385</v>
      </c>
      <c r="N276" s="81">
        <v>39.389068630400473</v>
      </c>
      <c r="O276" s="81">
        <v>39.494413142628872</v>
      </c>
      <c r="P276" s="81">
        <v>42.849241751959596</v>
      </c>
      <c r="Q276" s="81">
        <v>2.1931035377129753</v>
      </c>
      <c r="R276" s="81">
        <v>0</v>
      </c>
      <c r="S276" s="81">
        <v>6.6117497192668582</v>
      </c>
      <c r="T276" s="82"/>
      <c r="U276" s="81">
        <v>1568880</v>
      </c>
      <c r="V276" s="81">
        <v>1519</v>
      </c>
      <c r="W276" s="81">
        <v>40</v>
      </c>
      <c r="X276" s="81">
        <v>13111</v>
      </c>
      <c r="Y276" s="81">
        <v>15002</v>
      </c>
      <c r="Z276" s="81">
        <v>18798</v>
      </c>
      <c r="AA276" s="81">
        <v>8521</v>
      </c>
      <c r="AB276" s="81">
        <v>37225</v>
      </c>
      <c r="AC276" s="81">
        <v>0</v>
      </c>
      <c r="AD276" s="81">
        <v>6.6117497192668582</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1985</v>
      </c>
      <c r="B277" s="80">
        <v>88</v>
      </c>
      <c r="C277" s="80">
        <v>3</v>
      </c>
      <c r="D277" s="80">
        <v>6</v>
      </c>
      <c r="E277" s="80">
        <v>2006</v>
      </c>
      <c r="F277" s="80" t="s">
        <v>566</v>
      </c>
      <c r="G277" s="80" t="s">
        <v>1982</v>
      </c>
      <c r="H277" s="80" t="s">
        <v>1983</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1986</v>
      </c>
      <c r="B278" s="80">
        <v>89</v>
      </c>
      <c r="C278" s="80">
        <v>4</v>
      </c>
      <c r="D278" s="80">
        <v>6</v>
      </c>
      <c r="E278" s="80">
        <v>2007</v>
      </c>
      <c r="F278" s="80" t="s">
        <v>567</v>
      </c>
      <c r="G278" s="80" t="s">
        <v>1982</v>
      </c>
      <c r="H278" s="80" t="s">
        <v>1983</v>
      </c>
      <c r="I278" s="177"/>
      <c r="J278" s="81">
        <v>61.153480640211797</v>
      </c>
      <c r="K278" s="81">
        <v>3.3621901299038814</v>
      </c>
      <c r="L278" s="81">
        <v>4.7263624801297963</v>
      </c>
      <c r="M278" s="81">
        <v>67.670124510799099</v>
      </c>
      <c r="N278" s="81">
        <v>47.628643265841575</v>
      </c>
      <c r="O278" s="81">
        <v>38.193882484943131</v>
      </c>
      <c r="P278" s="81">
        <v>42.715884297893815</v>
      </c>
      <c r="Q278" s="81">
        <v>2.2721440143394873</v>
      </c>
      <c r="R278" s="81">
        <v>0</v>
      </c>
      <c r="S278" s="81">
        <v>6.7454683364588934</v>
      </c>
      <c r="T278" s="82"/>
      <c r="U278" s="81">
        <v>1744197</v>
      </c>
      <c r="V278" s="81">
        <v>1386</v>
      </c>
      <c r="W278" s="81">
        <v>58</v>
      </c>
      <c r="X278" s="81">
        <v>15167</v>
      </c>
      <c r="Y278" s="81">
        <v>15203</v>
      </c>
      <c r="Z278" s="81">
        <v>18898</v>
      </c>
      <c r="AA278" s="81">
        <v>8365</v>
      </c>
      <c r="AB278" s="81">
        <v>36527</v>
      </c>
      <c r="AC278" s="81">
        <v>0</v>
      </c>
      <c r="AD278" s="81">
        <v>6.7454683364588934</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1987</v>
      </c>
      <c r="B279" s="80">
        <v>90</v>
      </c>
      <c r="C279" s="80">
        <v>5</v>
      </c>
      <c r="D279" s="80">
        <v>6</v>
      </c>
      <c r="E279" s="80">
        <v>2008</v>
      </c>
      <c r="F279" s="80" t="s">
        <v>84</v>
      </c>
      <c r="G279" s="80" t="s">
        <v>1982</v>
      </c>
      <c r="H279" s="80" t="s">
        <v>1983</v>
      </c>
      <c r="I279" s="177"/>
      <c r="J279" s="81">
        <v>49.21274705880478</v>
      </c>
      <c r="K279" s="81">
        <v>2.6458260383265273</v>
      </c>
      <c r="L279" s="81">
        <v>4.1472812251149005</v>
      </c>
      <c r="M279" s="81">
        <v>76.391882690221749</v>
      </c>
      <c r="N279" s="81">
        <v>45.541330163482179</v>
      </c>
      <c r="O279" s="81">
        <v>37.316639438621223</v>
      </c>
      <c r="P279" s="81">
        <v>41.682771638232559</v>
      </c>
      <c r="Q279" s="81">
        <v>2.2263539326088466</v>
      </c>
      <c r="R279" s="81">
        <v>0</v>
      </c>
      <c r="S279" s="81">
        <v>7.8168271573918524</v>
      </c>
      <c r="T279" s="82"/>
      <c r="U279" s="81">
        <v>1621499</v>
      </c>
      <c r="V279" s="81">
        <v>1386</v>
      </c>
      <c r="W279" s="81">
        <v>58</v>
      </c>
      <c r="X279" s="81">
        <v>15167</v>
      </c>
      <c r="Y279" s="81">
        <v>15336</v>
      </c>
      <c r="Z279" s="81">
        <v>19112</v>
      </c>
      <c r="AA279" s="81">
        <v>8172</v>
      </c>
      <c r="AB279" s="81">
        <v>36379</v>
      </c>
      <c r="AC279" s="81">
        <v>0</v>
      </c>
      <c r="AD279" s="81">
        <v>7.8168271573918524</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1988</v>
      </c>
      <c r="B280" s="80">
        <v>91</v>
      </c>
      <c r="C280" s="80">
        <v>6</v>
      </c>
      <c r="D280" s="80">
        <v>6</v>
      </c>
      <c r="E280" s="80">
        <v>2009</v>
      </c>
      <c r="F280" s="80" t="s">
        <v>85</v>
      </c>
      <c r="G280" s="80" t="s">
        <v>1982</v>
      </c>
      <c r="H280" s="80" t="s">
        <v>1983</v>
      </c>
      <c r="I280" s="177"/>
      <c r="J280" s="81">
        <v>53.935628366528789</v>
      </c>
      <c r="K280" s="81">
        <v>1.6084366731884867</v>
      </c>
      <c r="L280" s="81">
        <v>9.9804524168652442</v>
      </c>
      <c r="M280" s="81">
        <v>70.607793478793624</v>
      </c>
      <c r="N280" s="81">
        <v>42.022569425371422</v>
      </c>
      <c r="O280" s="81">
        <v>38.176196995466285</v>
      </c>
      <c r="P280" s="81">
        <v>39.9563302159237</v>
      </c>
      <c r="Q280" s="81">
        <v>2.1026418162618645</v>
      </c>
      <c r="R280" s="81">
        <v>0</v>
      </c>
      <c r="S280" s="81">
        <v>4.3339169685493744</v>
      </c>
      <c r="T280" s="82"/>
      <c r="U280" s="81">
        <v>1535632</v>
      </c>
      <c r="V280" s="81">
        <v>1083</v>
      </c>
      <c r="W280" s="81">
        <v>180</v>
      </c>
      <c r="X280" s="81">
        <v>15956</v>
      </c>
      <c r="Y280" s="81">
        <v>15358</v>
      </c>
      <c r="Z280" s="81">
        <v>19299</v>
      </c>
      <c r="AA280" s="81">
        <v>8042</v>
      </c>
      <c r="AB280" s="81">
        <v>36067</v>
      </c>
      <c r="AC280" s="81">
        <v>0</v>
      </c>
      <c r="AD280" s="81">
        <v>4.3339169685493744</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7.41</v>
      </c>
      <c r="BJ280" s="81">
        <v>0</v>
      </c>
      <c r="BK280" s="81">
        <v>23.85</v>
      </c>
      <c r="BL280" s="81">
        <v>0</v>
      </c>
      <c r="BM280" s="82"/>
      <c r="BN280" s="81">
        <v>0</v>
      </c>
      <c r="BO280" s="81">
        <v>0</v>
      </c>
      <c r="BP280" s="81">
        <v>1</v>
      </c>
      <c r="BQ280" s="81">
        <v>0</v>
      </c>
      <c r="BR280" s="81">
        <v>2</v>
      </c>
      <c r="BS280" s="81">
        <v>0</v>
      </c>
      <c r="BT280"/>
      <c r="BU280" s="80"/>
      <c r="BV280" s="80"/>
      <c r="BW280" s="80"/>
      <c r="BX280" s="80"/>
      <c r="BY280" s="80"/>
      <c r="BZ280" s="80"/>
      <c r="CA280" s="80"/>
      <c r="CB280" s="80"/>
      <c r="CC280" s="80"/>
    </row>
    <row r="281" spans="1:81">
      <c r="A281" s="80" t="s">
        <v>1989</v>
      </c>
      <c r="B281" s="80">
        <v>92</v>
      </c>
      <c r="C281" s="80">
        <v>7</v>
      </c>
      <c r="D281" s="80">
        <v>6</v>
      </c>
      <c r="E281" s="80">
        <v>2010</v>
      </c>
      <c r="F281" s="80" t="s">
        <v>86</v>
      </c>
      <c r="G281" s="80" t="s">
        <v>1982</v>
      </c>
      <c r="H281" s="80" t="s">
        <v>1983</v>
      </c>
      <c r="I281" s="177"/>
      <c r="J281" s="81">
        <v>61.945429030487084</v>
      </c>
      <c r="K281" s="81">
        <v>1.7141515338751248</v>
      </c>
      <c r="L281" s="81">
        <v>9.4490598506013406</v>
      </c>
      <c r="M281" s="81">
        <v>70.480926280053623</v>
      </c>
      <c r="N281" s="81">
        <v>43.410568446440621</v>
      </c>
      <c r="O281" s="81">
        <v>38.194550809772316</v>
      </c>
      <c r="P281" s="81">
        <v>40.429408364455831</v>
      </c>
      <c r="Q281" s="81">
        <v>2.1818897531439978</v>
      </c>
      <c r="R281" s="81">
        <v>0</v>
      </c>
      <c r="S281" s="81">
        <v>5.7591916117924997</v>
      </c>
      <c r="T281" s="82"/>
      <c r="U281" s="81">
        <v>1600465</v>
      </c>
      <c r="V281" s="81">
        <v>1083</v>
      </c>
      <c r="W281" s="81">
        <v>180</v>
      </c>
      <c r="X281" s="81">
        <v>15956</v>
      </c>
      <c r="Y281" s="81">
        <v>15531</v>
      </c>
      <c r="Z281" s="81">
        <v>19398</v>
      </c>
      <c r="AA281" s="81">
        <v>7934</v>
      </c>
      <c r="AB281" s="81">
        <v>35862</v>
      </c>
      <c r="AC281" s="81">
        <v>0</v>
      </c>
      <c r="AD281" s="81">
        <v>5.7591916117924997</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7.6369999999999996</v>
      </c>
      <c r="BJ281" s="81">
        <v>0</v>
      </c>
      <c r="BK281" s="81">
        <v>30.446999999999999</v>
      </c>
      <c r="BL281" s="81">
        <v>0</v>
      </c>
      <c r="BM281" s="82"/>
      <c r="BN281" s="81">
        <v>0</v>
      </c>
      <c r="BO281" s="81">
        <v>0</v>
      </c>
      <c r="BP281" s="81">
        <v>1</v>
      </c>
      <c r="BQ281" s="81">
        <v>0</v>
      </c>
      <c r="BR281" s="81">
        <v>4</v>
      </c>
      <c r="BS281" s="81">
        <v>0</v>
      </c>
      <c r="BT281"/>
      <c r="BU281" s="80">
        <v>38.084000000000003</v>
      </c>
      <c r="BV281" s="80">
        <v>0</v>
      </c>
      <c r="BW281" s="80">
        <v>0</v>
      </c>
      <c r="BX281" s="80">
        <v>0</v>
      </c>
      <c r="BY281" s="80">
        <v>0</v>
      </c>
      <c r="BZ281" s="80">
        <v>0</v>
      </c>
      <c r="CA281" s="80">
        <v>0</v>
      </c>
      <c r="CB281" s="80">
        <v>0</v>
      </c>
      <c r="CC281" s="80">
        <v>0</v>
      </c>
    </row>
    <row r="282" spans="1:81">
      <c r="A282" s="80" t="s">
        <v>1990</v>
      </c>
      <c r="B282" s="80">
        <v>93</v>
      </c>
      <c r="C282" s="80">
        <v>8</v>
      </c>
      <c r="D282" s="80">
        <v>6</v>
      </c>
      <c r="E282" s="80">
        <v>2011</v>
      </c>
      <c r="F282" s="80" t="s">
        <v>87</v>
      </c>
      <c r="G282" s="80" t="s">
        <v>1982</v>
      </c>
      <c r="H282" s="80" t="s">
        <v>1983</v>
      </c>
      <c r="I282" s="177"/>
      <c r="J282" s="81">
        <v>60.376917458558459</v>
      </c>
      <c r="K282" s="81">
        <v>2.7059533273164402</v>
      </c>
      <c r="L282" s="81">
        <v>9.2122837639159201</v>
      </c>
      <c r="M282" s="81">
        <v>81.655655833799017</v>
      </c>
      <c r="N282" s="81">
        <v>45.861893330231368</v>
      </c>
      <c r="O282" s="81">
        <v>37.580911766697547</v>
      </c>
      <c r="P282" s="81">
        <v>38.711782893240347</v>
      </c>
      <c r="Q282" s="81">
        <v>2.4891546820848975</v>
      </c>
      <c r="R282" s="81">
        <v>0</v>
      </c>
      <c r="S282" s="81">
        <v>3.7816302778799997</v>
      </c>
      <c r="T282" s="82"/>
      <c r="U282" s="81">
        <v>1633160</v>
      </c>
      <c r="V282" s="81">
        <v>1083</v>
      </c>
      <c r="W282" s="81">
        <v>180</v>
      </c>
      <c r="X282" s="81">
        <v>15956</v>
      </c>
      <c r="Y282" s="81">
        <v>15615</v>
      </c>
      <c r="Z282" s="81">
        <v>19501</v>
      </c>
      <c r="AA282" s="81">
        <v>7823</v>
      </c>
      <c r="AB282" s="81">
        <v>35469</v>
      </c>
      <c r="AC282" s="81">
        <v>0</v>
      </c>
      <c r="AD282" s="81">
        <v>3.7816302778799997</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7.484</v>
      </c>
      <c r="BJ282" s="81">
        <v>0</v>
      </c>
      <c r="BK282" s="81">
        <v>24.737000000000002</v>
      </c>
      <c r="BL282" s="81">
        <v>0</v>
      </c>
      <c r="BM282" s="82"/>
      <c r="BN282" s="81">
        <v>0</v>
      </c>
      <c r="BO282" s="81">
        <v>0</v>
      </c>
      <c r="BP282" s="81">
        <v>1</v>
      </c>
      <c r="BQ282" s="81">
        <v>0</v>
      </c>
      <c r="BR282" s="81">
        <v>3</v>
      </c>
      <c r="BS282" s="81">
        <v>0</v>
      </c>
      <c r="BT282"/>
      <c r="BU282" s="80">
        <v>32.220999999999997</v>
      </c>
      <c r="BV282" s="80">
        <v>0</v>
      </c>
      <c r="BW282" s="80">
        <v>0</v>
      </c>
      <c r="BX282" s="80">
        <v>0</v>
      </c>
      <c r="BY282" s="80">
        <v>0</v>
      </c>
      <c r="BZ282" s="80">
        <v>0</v>
      </c>
      <c r="CA282" s="80">
        <v>0</v>
      </c>
      <c r="CB282" s="80">
        <v>0</v>
      </c>
      <c r="CC282" s="80">
        <v>0</v>
      </c>
    </row>
    <row r="283" spans="1:81">
      <c r="A283" s="80" t="s">
        <v>1991</v>
      </c>
      <c r="B283" s="80">
        <v>94</v>
      </c>
      <c r="C283" s="80">
        <v>9</v>
      </c>
      <c r="D283" s="80">
        <v>6</v>
      </c>
      <c r="E283" s="80">
        <v>2012</v>
      </c>
      <c r="F283" s="80" t="s">
        <v>88</v>
      </c>
      <c r="G283" s="80" t="s">
        <v>1982</v>
      </c>
      <c r="H283" s="80" t="s">
        <v>1983</v>
      </c>
      <c r="I283" s="177"/>
      <c r="J283" s="81">
        <v>61.925681640788149</v>
      </c>
      <c r="K283" s="81">
        <v>2.6847768107585259</v>
      </c>
      <c r="L283" s="81">
        <v>9.2490476157690686</v>
      </c>
      <c r="M283" s="81">
        <v>91.250424769729577</v>
      </c>
      <c r="N283" s="81">
        <v>51.234331426349947</v>
      </c>
      <c r="O283" s="81">
        <v>37.596830236449435</v>
      </c>
      <c r="P283" s="81">
        <v>38.240289298083646</v>
      </c>
      <c r="Q283" s="81">
        <v>2.7052457842418165</v>
      </c>
      <c r="R283" s="81">
        <v>0</v>
      </c>
      <c r="S283" s="81">
        <v>5.2681848100000011</v>
      </c>
      <c r="T283" s="82"/>
      <c r="U283" s="81">
        <v>1683111</v>
      </c>
      <c r="V283" s="81">
        <v>1083</v>
      </c>
      <c r="W283" s="81">
        <v>180</v>
      </c>
      <c r="X283" s="81">
        <v>15956</v>
      </c>
      <c r="Y283" s="81">
        <v>15868</v>
      </c>
      <c r="Z283" s="81">
        <v>19664</v>
      </c>
      <c r="AA283" s="81">
        <v>7684</v>
      </c>
      <c r="AB283" s="81">
        <v>35480</v>
      </c>
      <c r="AC283" s="81">
        <v>0</v>
      </c>
      <c r="AD283" s="81">
        <v>5.2681848100000011</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7.2450000000000001</v>
      </c>
      <c r="BJ283" s="81">
        <v>0</v>
      </c>
      <c r="BK283" s="81">
        <v>33.346000000000004</v>
      </c>
      <c r="BL283" s="81">
        <v>0</v>
      </c>
      <c r="BM283" s="82"/>
      <c r="BN283" s="81">
        <v>0</v>
      </c>
      <c r="BO283" s="81">
        <v>0</v>
      </c>
      <c r="BP283" s="81">
        <v>1</v>
      </c>
      <c r="BQ283" s="81">
        <v>0</v>
      </c>
      <c r="BR283" s="81">
        <v>4</v>
      </c>
      <c r="BS283" s="81">
        <v>0</v>
      </c>
      <c r="BT283"/>
      <c r="BU283" s="80">
        <v>40.591000000000001</v>
      </c>
      <c r="BV283" s="80">
        <v>0</v>
      </c>
      <c r="BW283" s="80">
        <v>0</v>
      </c>
      <c r="BX283" s="80">
        <v>0</v>
      </c>
      <c r="BY283" s="80">
        <v>0</v>
      </c>
      <c r="BZ283" s="80">
        <v>0</v>
      </c>
      <c r="CA283" s="80">
        <v>0</v>
      </c>
      <c r="CB283" s="80">
        <v>0</v>
      </c>
      <c r="CC283" s="80">
        <v>0</v>
      </c>
    </row>
    <row r="284" spans="1:81">
      <c r="A284" s="80" t="s">
        <v>1992</v>
      </c>
      <c r="B284" s="80">
        <v>95</v>
      </c>
      <c r="C284" s="80">
        <v>10</v>
      </c>
      <c r="D284" s="80">
        <v>6</v>
      </c>
      <c r="E284" s="80">
        <v>2013</v>
      </c>
      <c r="F284" s="80" t="s">
        <v>89</v>
      </c>
      <c r="G284" s="80" t="s">
        <v>1982</v>
      </c>
      <c r="H284" s="80" t="s">
        <v>1983</v>
      </c>
      <c r="I284" s="177"/>
      <c r="J284" s="81">
        <v>64.974044121904129</v>
      </c>
      <c r="K284" s="81">
        <v>2.3929068791170542</v>
      </c>
      <c r="L284" s="81">
        <v>9.2513962836406876</v>
      </c>
      <c r="M284" s="81">
        <v>90.47357209206011</v>
      </c>
      <c r="N284" s="81">
        <v>54.053614335024079</v>
      </c>
      <c r="O284" s="81">
        <v>36.324880270641813</v>
      </c>
      <c r="P284" s="81">
        <v>37.655051496370255</v>
      </c>
      <c r="Q284" s="81">
        <v>2.7316026863559446</v>
      </c>
      <c r="R284" s="81">
        <v>0</v>
      </c>
      <c r="S284" s="81">
        <v>6.4308230864062512</v>
      </c>
      <c r="T284" s="82"/>
      <c r="U284" s="81">
        <v>1720245</v>
      </c>
      <c r="V284" s="81">
        <v>1083</v>
      </c>
      <c r="W284" s="81">
        <v>180</v>
      </c>
      <c r="X284" s="81">
        <v>15956</v>
      </c>
      <c r="Y284" s="81">
        <v>15929</v>
      </c>
      <c r="Z284" s="81">
        <v>19847</v>
      </c>
      <c r="AA284" s="81">
        <v>7538</v>
      </c>
      <c r="AB284" s="81">
        <v>35312</v>
      </c>
      <c r="AC284" s="81">
        <v>0</v>
      </c>
      <c r="AD284" s="81">
        <v>6.4308230864062512</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7.6479999999999997</v>
      </c>
      <c r="BJ284" s="81">
        <v>0</v>
      </c>
      <c r="BK284" s="81">
        <v>34.073999999999998</v>
      </c>
      <c r="BL284" s="81">
        <v>0</v>
      </c>
      <c r="BM284" s="82"/>
      <c r="BN284" s="81">
        <v>0</v>
      </c>
      <c r="BO284" s="81">
        <v>0</v>
      </c>
      <c r="BP284" s="81">
        <v>1</v>
      </c>
      <c r="BQ284" s="81">
        <v>0</v>
      </c>
      <c r="BR284" s="81">
        <v>3</v>
      </c>
      <c r="BS284" s="81">
        <v>0</v>
      </c>
      <c r="BT284"/>
      <c r="BU284" s="80">
        <v>41.722000000000001</v>
      </c>
      <c r="BV284" s="80">
        <v>0</v>
      </c>
      <c r="BW284" s="80">
        <v>0</v>
      </c>
      <c r="BX284" s="80">
        <v>0</v>
      </c>
      <c r="BY284" s="80">
        <v>0</v>
      </c>
      <c r="BZ284" s="80">
        <v>0</v>
      </c>
      <c r="CA284" s="80">
        <v>0</v>
      </c>
      <c r="CB284" s="80">
        <v>0</v>
      </c>
      <c r="CC284" s="80">
        <v>0</v>
      </c>
    </row>
    <row r="285" spans="1:81">
      <c r="A285" s="80" t="s">
        <v>1993</v>
      </c>
      <c r="B285" s="80">
        <v>96</v>
      </c>
      <c r="C285" s="80">
        <v>11</v>
      </c>
      <c r="D285" s="80">
        <v>6</v>
      </c>
      <c r="E285" s="80">
        <v>2014</v>
      </c>
      <c r="F285" s="80" t="s">
        <v>90</v>
      </c>
      <c r="G285" s="80" t="s">
        <v>1982</v>
      </c>
      <c r="H285" s="80" t="s">
        <v>1983</v>
      </c>
      <c r="I285" s="177"/>
      <c r="J285" s="81">
        <v>57.385609602965303</v>
      </c>
      <c r="K285" s="81">
        <v>2.0896694672227007</v>
      </c>
      <c r="L285" s="81">
        <v>7.5644709816079185</v>
      </c>
      <c r="M285" s="81">
        <v>79.69494389807457</v>
      </c>
      <c r="N285" s="81">
        <v>44.541687170550738</v>
      </c>
      <c r="O285" s="81">
        <v>34.61128852742398</v>
      </c>
      <c r="P285" s="81">
        <v>37.449191014892648</v>
      </c>
      <c r="Q285" s="81">
        <v>2.5888606979456359</v>
      </c>
      <c r="R285" s="81">
        <v>0</v>
      </c>
      <c r="S285" s="81">
        <v>4.8020700727999994</v>
      </c>
      <c r="T285" s="82"/>
      <c r="U285" s="81">
        <v>1672553</v>
      </c>
      <c r="V285" s="81">
        <v>874</v>
      </c>
      <c r="W285" s="81">
        <v>132</v>
      </c>
      <c r="X285" s="81">
        <v>15283</v>
      </c>
      <c r="Y285" s="81">
        <v>15955</v>
      </c>
      <c r="Z285" s="81">
        <v>19917</v>
      </c>
      <c r="AA285" s="81">
        <v>7458</v>
      </c>
      <c r="AB285" s="81">
        <v>34881</v>
      </c>
      <c r="AC285" s="81">
        <v>0</v>
      </c>
      <c r="AD285" s="81">
        <v>4.8020700727999994</v>
      </c>
      <c r="AE285" s="82"/>
      <c r="AF285" s="81">
        <v>18050300.940724842</v>
      </c>
      <c r="AG285" s="81">
        <v>2014004.0948965431</v>
      </c>
      <c r="AH285" s="81">
        <v>1880264.6230298223</v>
      </c>
      <c r="AI285" s="81">
        <v>110804570.78642732</v>
      </c>
      <c r="AJ285" s="81">
        <v>61320249.412377663</v>
      </c>
      <c r="AK285" s="81">
        <v>0</v>
      </c>
      <c r="AL285" s="81">
        <v>0</v>
      </c>
      <c r="AM285" s="81">
        <v>4788640.0657187179</v>
      </c>
      <c r="AN285" s="81">
        <v>0</v>
      </c>
      <c r="AO285" s="81">
        <v>0</v>
      </c>
      <c r="AP285" s="82"/>
      <c r="AQ285" s="81">
        <v>536</v>
      </c>
      <c r="AR285" s="81">
        <v>109</v>
      </c>
      <c r="AS285" s="81">
        <v>1</v>
      </c>
      <c r="AT285" s="81">
        <v>0</v>
      </c>
      <c r="AU285" s="81">
        <v>0</v>
      </c>
      <c r="AV285" s="81">
        <v>0</v>
      </c>
      <c r="AW285" s="81" t="s">
        <v>564</v>
      </c>
      <c r="AX285" s="82"/>
      <c r="AY285" s="81">
        <v>2221.1999999999998</v>
      </c>
      <c r="AZ285" s="81">
        <v>32045.200000000001</v>
      </c>
      <c r="BA285" s="81">
        <v>1500</v>
      </c>
      <c r="BB285" s="81">
        <v>0</v>
      </c>
      <c r="BC285" s="81">
        <v>0</v>
      </c>
      <c r="BD285" s="81">
        <v>0</v>
      </c>
      <c r="BE285" s="81" t="s">
        <v>564</v>
      </c>
      <c r="BF285" s="82"/>
      <c r="BG285" s="81">
        <v>0</v>
      </c>
      <c r="BH285" s="81">
        <v>0</v>
      </c>
      <c r="BI285" s="81">
        <v>7.2919999999999998</v>
      </c>
      <c r="BJ285" s="81">
        <v>0</v>
      </c>
      <c r="BK285" s="81">
        <v>33.424999999999997</v>
      </c>
      <c r="BL285" s="81">
        <v>0</v>
      </c>
      <c r="BM285" s="82"/>
      <c r="BN285" s="81">
        <v>0</v>
      </c>
      <c r="BO285" s="81">
        <v>0</v>
      </c>
      <c r="BP285" s="81">
        <v>1</v>
      </c>
      <c r="BQ285" s="81">
        <v>0</v>
      </c>
      <c r="BR285" s="81">
        <v>3</v>
      </c>
      <c r="BS285" s="81">
        <v>0</v>
      </c>
      <c r="BT285"/>
      <c r="BU285" s="80">
        <v>40.716999999999999</v>
      </c>
      <c r="BV285" s="80">
        <v>0</v>
      </c>
      <c r="BW285" s="80">
        <v>0</v>
      </c>
      <c r="BX285" s="80">
        <v>0</v>
      </c>
      <c r="BY285" s="80">
        <v>0</v>
      </c>
      <c r="BZ285" s="80">
        <v>0</v>
      </c>
      <c r="CA285" s="80">
        <v>0</v>
      </c>
      <c r="CB285" s="80">
        <v>0</v>
      </c>
      <c r="CC285" s="80">
        <v>0</v>
      </c>
    </row>
    <row r="286" spans="1:81">
      <c r="A286" s="80" t="s">
        <v>1994</v>
      </c>
      <c r="B286" s="80">
        <v>97</v>
      </c>
      <c r="C286" s="80">
        <v>12</v>
      </c>
      <c r="D286" s="80">
        <v>6</v>
      </c>
      <c r="E286" s="80">
        <v>2015</v>
      </c>
      <c r="F286" s="80" t="s">
        <v>91</v>
      </c>
      <c r="G286" s="80" t="s">
        <v>1982</v>
      </c>
      <c r="H286" s="80" t="s">
        <v>1983</v>
      </c>
      <c r="I286" s="177"/>
      <c r="J286" s="81">
        <v>55.414622560591376</v>
      </c>
      <c r="K286" s="81">
        <v>2.0752154458884702</v>
      </c>
      <c r="L286" s="81">
        <v>7.9458502290249022</v>
      </c>
      <c r="M286" s="81">
        <v>80.967198691113069</v>
      </c>
      <c r="N286" s="81">
        <v>41.733161749163429</v>
      </c>
      <c r="O286" s="81">
        <v>34.463445750896476</v>
      </c>
      <c r="P286" s="81">
        <v>36.865570569593793</v>
      </c>
      <c r="Q286" s="81">
        <v>2.5032686951903527</v>
      </c>
      <c r="R286" s="81">
        <v>0</v>
      </c>
      <c r="S286" s="81">
        <v>5.9475051328000008</v>
      </c>
      <c r="T286" s="82"/>
      <c r="U286" s="81">
        <v>1596826</v>
      </c>
      <c r="V286" s="81">
        <v>874</v>
      </c>
      <c r="W286" s="81">
        <v>132</v>
      </c>
      <c r="X286" s="81">
        <v>15283</v>
      </c>
      <c r="Y286" s="81">
        <v>16084</v>
      </c>
      <c r="Z286" s="81">
        <v>20023</v>
      </c>
      <c r="AA286" s="81">
        <v>7336</v>
      </c>
      <c r="AB286" s="81">
        <v>34453</v>
      </c>
      <c r="AC286" s="81">
        <v>0</v>
      </c>
      <c r="AD286" s="81">
        <v>5.9475051328000008</v>
      </c>
      <c r="AE286" s="82"/>
      <c r="AF286" s="81">
        <v>17149911.861982722</v>
      </c>
      <c r="AG286" s="81">
        <v>1785815.4594711219</v>
      </c>
      <c r="AH286" s="81">
        <v>1660465.7612764142</v>
      </c>
      <c r="AI286" s="81">
        <v>114878238.94545664</v>
      </c>
      <c r="AJ286" s="81">
        <v>56007295.025306351</v>
      </c>
      <c r="AK286" s="81">
        <v>0</v>
      </c>
      <c r="AL286" s="81">
        <v>0</v>
      </c>
      <c r="AM286" s="81">
        <v>4721639.1251006853</v>
      </c>
      <c r="AN286" s="81">
        <v>0</v>
      </c>
      <c r="AO286" s="81">
        <v>0</v>
      </c>
      <c r="AP286" s="82"/>
      <c r="AQ286" s="81">
        <v>571</v>
      </c>
      <c r="AR286" s="81">
        <v>161</v>
      </c>
      <c r="AS286" s="81">
        <v>1</v>
      </c>
      <c r="AT286" s="81">
        <v>0</v>
      </c>
      <c r="AU286" s="81">
        <v>0</v>
      </c>
      <c r="AV286" s="81">
        <v>0</v>
      </c>
      <c r="AW286" s="81" t="s">
        <v>564</v>
      </c>
      <c r="AX286" s="82"/>
      <c r="AY286" s="81">
        <v>2405.5</v>
      </c>
      <c r="AZ286" s="81">
        <v>34131.599999999999</v>
      </c>
      <c r="BA286" s="81">
        <v>1500</v>
      </c>
      <c r="BB286" s="81">
        <v>0</v>
      </c>
      <c r="BC286" s="81">
        <v>0</v>
      </c>
      <c r="BD286" s="81">
        <v>0</v>
      </c>
      <c r="BE286" s="81" t="s">
        <v>564</v>
      </c>
      <c r="BF286" s="82"/>
      <c r="BG286" s="81">
        <v>0</v>
      </c>
      <c r="BH286" s="81">
        <v>0</v>
      </c>
      <c r="BI286" s="81">
        <v>4.7789999999999999</v>
      </c>
      <c r="BJ286" s="81">
        <v>0</v>
      </c>
      <c r="BK286" s="81">
        <v>31.850999999999999</v>
      </c>
      <c r="BL286" s="81">
        <v>0</v>
      </c>
      <c r="BM286" s="82"/>
      <c r="BN286" s="81">
        <v>0</v>
      </c>
      <c r="BO286" s="81">
        <v>0</v>
      </c>
      <c r="BP286" s="81">
        <v>1</v>
      </c>
      <c r="BQ286" s="81">
        <v>0</v>
      </c>
      <c r="BR286" s="81">
        <v>3</v>
      </c>
      <c r="BS286" s="81">
        <v>0</v>
      </c>
      <c r="BT286"/>
      <c r="BU286" s="80">
        <v>36.630000000000003</v>
      </c>
      <c r="BV286" s="80">
        <v>0</v>
      </c>
      <c r="BW286" s="80">
        <v>0</v>
      </c>
      <c r="BX286" s="80">
        <v>0</v>
      </c>
      <c r="BY286" s="80">
        <v>0</v>
      </c>
      <c r="BZ286" s="80">
        <v>0</v>
      </c>
      <c r="CA286" s="80">
        <v>0</v>
      </c>
      <c r="CB286" s="80">
        <v>0</v>
      </c>
      <c r="CC286" s="80">
        <v>0</v>
      </c>
    </row>
    <row r="287" spans="1:81">
      <c r="A287" s="80" t="s">
        <v>1995</v>
      </c>
      <c r="B287" s="80">
        <v>98</v>
      </c>
      <c r="C287" s="80">
        <v>13</v>
      </c>
      <c r="D287" s="80">
        <v>6</v>
      </c>
      <c r="E287" s="80">
        <v>2016</v>
      </c>
      <c r="F287" s="80" t="s">
        <v>92</v>
      </c>
      <c r="G287" s="80" t="s">
        <v>1982</v>
      </c>
      <c r="H287" s="80" t="s">
        <v>1983</v>
      </c>
      <c r="I287" s="177"/>
      <c r="J287" s="81">
        <v>52.483785658754144</v>
      </c>
      <c r="K287" s="81">
        <v>1.999895626239699</v>
      </c>
      <c r="L287" s="81">
        <v>9.2424261811729185</v>
      </c>
      <c r="M287" s="81">
        <v>69.633769574267859</v>
      </c>
      <c r="N287" s="81">
        <v>43.816762230019634</v>
      </c>
      <c r="O287" s="81">
        <v>34.182664359278021</v>
      </c>
      <c r="P287" s="81">
        <v>35.973977199785558</v>
      </c>
      <c r="Q287" s="81">
        <v>2.4003588344987858</v>
      </c>
      <c r="R287" s="81">
        <v>0</v>
      </c>
      <c r="S287" s="81">
        <v>5.673430724000001</v>
      </c>
      <c r="T287" s="82"/>
      <c r="U287" s="81">
        <v>1428851</v>
      </c>
      <c r="V287" s="81">
        <v>874</v>
      </c>
      <c r="W287" s="81">
        <v>132</v>
      </c>
      <c r="X287" s="81">
        <v>15283</v>
      </c>
      <c r="Y287" s="81">
        <v>16113</v>
      </c>
      <c r="Z287" s="81">
        <v>20104</v>
      </c>
      <c r="AA287" s="81">
        <v>7404</v>
      </c>
      <c r="AB287" s="81">
        <v>33984</v>
      </c>
      <c r="AC287" s="81">
        <v>0</v>
      </c>
      <c r="AD287" s="81">
        <v>5.673430724000001</v>
      </c>
      <c r="AE287" s="82"/>
      <c r="AF287" s="81">
        <v>16856291.157631889</v>
      </c>
      <c r="AG287" s="81">
        <v>1701600.320966474</v>
      </c>
      <c r="AH287" s="81">
        <v>1528999.734260357</v>
      </c>
      <c r="AI287" s="81">
        <v>106900358.8782554</v>
      </c>
      <c r="AJ287" s="81">
        <v>59637117.603692643</v>
      </c>
      <c r="AK287" s="81">
        <v>0</v>
      </c>
      <c r="AL287" s="81">
        <v>0</v>
      </c>
      <c r="AM287" s="81">
        <v>4660982.9578323755</v>
      </c>
      <c r="AN287" s="81">
        <v>0</v>
      </c>
      <c r="AO287" s="81">
        <v>0</v>
      </c>
      <c r="AP287" s="82"/>
      <c r="AQ287" s="81">
        <v>609</v>
      </c>
      <c r="AR287" s="81">
        <v>192</v>
      </c>
      <c r="AS287" s="81">
        <v>1</v>
      </c>
      <c r="AT287" s="81">
        <v>0</v>
      </c>
      <c r="AU287" s="81">
        <v>0</v>
      </c>
      <c r="AV287" s="81">
        <v>0</v>
      </c>
      <c r="AW287" s="81" t="s">
        <v>564</v>
      </c>
      <c r="AX287" s="82"/>
      <c r="AY287" s="81">
        <v>2589.8000000000002</v>
      </c>
      <c r="AZ287" s="81">
        <v>36273.9</v>
      </c>
      <c r="BA287" s="81">
        <v>1500</v>
      </c>
      <c r="BB287" s="81">
        <v>0</v>
      </c>
      <c r="BC287" s="81">
        <v>0</v>
      </c>
      <c r="BD287" s="81">
        <v>0</v>
      </c>
      <c r="BE287" s="81" t="s">
        <v>564</v>
      </c>
      <c r="BF287" s="82"/>
      <c r="BG287" s="81">
        <v>0</v>
      </c>
      <c r="BH287" s="81">
        <v>0</v>
      </c>
      <c r="BI287" s="81">
        <v>3.49</v>
      </c>
      <c r="BJ287" s="81">
        <v>0</v>
      </c>
      <c r="BK287" s="81">
        <v>31.881999999999998</v>
      </c>
      <c r="BL287" s="81">
        <v>0</v>
      </c>
      <c r="BM287" s="82"/>
      <c r="BN287" s="81">
        <v>0</v>
      </c>
      <c r="BO287" s="81">
        <v>0</v>
      </c>
      <c r="BP287" s="81">
        <v>1</v>
      </c>
      <c r="BQ287" s="81">
        <v>0</v>
      </c>
      <c r="BR287" s="81">
        <v>3</v>
      </c>
      <c r="BS287" s="81">
        <v>0</v>
      </c>
      <c r="BT287"/>
      <c r="BU287" s="80">
        <v>35.372</v>
      </c>
      <c r="BV287" s="80">
        <v>0</v>
      </c>
      <c r="BW287" s="80">
        <v>0</v>
      </c>
      <c r="BX287" s="80">
        <v>0</v>
      </c>
      <c r="BY287" s="80">
        <v>0</v>
      </c>
      <c r="BZ287" s="80">
        <v>0</v>
      </c>
      <c r="CA287" s="80">
        <v>0</v>
      </c>
      <c r="CB287" s="80">
        <v>0</v>
      </c>
      <c r="CC287" s="80">
        <v>0</v>
      </c>
    </row>
    <row r="288" spans="1:81">
      <c r="A288" s="80" t="s">
        <v>1996</v>
      </c>
      <c r="B288" s="80">
        <v>99</v>
      </c>
      <c r="C288" s="80">
        <v>14</v>
      </c>
      <c r="D288" s="80">
        <v>6</v>
      </c>
      <c r="E288" s="80">
        <v>2017</v>
      </c>
      <c r="F288" s="80" t="s">
        <v>71</v>
      </c>
      <c r="G288" s="80" t="s">
        <v>1982</v>
      </c>
      <c r="H288" s="80" t="s">
        <v>1983</v>
      </c>
      <c r="I288" s="177"/>
      <c r="J288" s="81">
        <v>55.749700942109072</v>
      </c>
      <c r="K288" s="81">
        <v>2.0018408183413956</v>
      </c>
      <c r="L288" s="81">
        <v>8.4778006552395837</v>
      </c>
      <c r="M288" s="81">
        <v>70.651488638662784</v>
      </c>
      <c r="N288" s="81">
        <v>48.544567858147502</v>
      </c>
      <c r="O288" s="81">
        <v>33.746980655876776</v>
      </c>
      <c r="P288" s="81">
        <v>35.277784364505195</v>
      </c>
      <c r="Q288" s="81">
        <v>2.2923067128422225</v>
      </c>
      <c r="R288" s="81">
        <v>0</v>
      </c>
      <c r="S288" s="81">
        <v>5.3167565651200004</v>
      </c>
      <c r="T288" s="82"/>
      <c r="U288" s="81">
        <v>1616927</v>
      </c>
      <c r="V288" s="81">
        <v>874</v>
      </c>
      <c r="W288" s="81">
        <v>132</v>
      </c>
      <c r="X288" s="81">
        <v>15283</v>
      </c>
      <c r="Y288" s="81">
        <v>16135</v>
      </c>
      <c r="Z288" s="81">
        <v>20177</v>
      </c>
      <c r="AA288" s="81">
        <v>7307</v>
      </c>
      <c r="AB288" s="81">
        <v>33562</v>
      </c>
      <c r="AC288" s="81">
        <v>0</v>
      </c>
      <c r="AD288" s="81">
        <v>5.3167565651200004</v>
      </c>
      <c r="AE288" s="82"/>
      <c r="AF288" s="81">
        <v>17884539.15041922</v>
      </c>
      <c r="AG288" s="81">
        <v>1719477.7736585471</v>
      </c>
      <c r="AH288" s="81">
        <v>1880095.3679000749</v>
      </c>
      <c r="AI288" s="81">
        <v>113696722.50907589</v>
      </c>
      <c r="AJ288" s="81">
        <v>67523693.596918568</v>
      </c>
      <c r="AK288" s="81">
        <v>0</v>
      </c>
      <c r="AL288" s="81">
        <v>0</v>
      </c>
      <c r="AM288" s="81">
        <v>4610307.2995717516</v>
      </c>
      <c r="AN288" s="81">
        <v>0</v>
      </c>
      <c r="AO288" s="81">
        <v>0</v>
      </c>
      <c r="AP288" s="82"/>
      <c r="AQ288" s="81">
        <v>635</v>
      </c>
      <c r="AR288" s="81">
        <v>207</v>
      </c>
      <c r="AS288" s="81">
        <v>1</v>
      </c>
      <c r="AT288" s="81">
        <v>0</v>
      </c>
      <c r="AU288" s="81">
        <v>0</v>
      </c>
      <c r="AV288" s="81">
        <v>0</v>
      </c>
      <c r="AW288" s="81" t="s">
        <v>564</v>
      </c>
      <c r="AX288" s="82"/>
      <c r="AY288" s="81">
        <v>2725.6</v>
      </c>
      <c r="AZ288" s="81">
        <v>36767.5</v>
      </c>
      <c r="BA288" s="81">
        <v>1500</v>
      </c>
      <c r="BB288" s="81">
        <v>0</v>
      </c>
      <c r="BC288" s="81">
        <v>0</v>
      </c>
      <c r="BD288" s="81">
        <v>0</v>
      </c>
      <c r="BE288" s="81" t="s">
        <v>564</v>
      </c>
      <c r="BF288" s="82"/>
      <c r="BG288" s="81">
        <v>0</v>
      </c>
      <c r="BH288" s="81">
        <v>0</v>
      </c>
      <c r="BI288" s="81">
        <v>3.3239999999999998</v>
      </c>
      <c r="BJ288" s="81">
        <v>0</v>
      </c>
      <c r="BK288" s="81">
        <v>31.998999999999999</v>
      </c>
      <c r="BL288" s="81">
        <v>0</v>
      </c>
      <c r="BM288" s="82"/>
      <c r="BN288" s="81">
        <v>0</v>
      </c>
      <c r="BO288" s="81">
        <v>0</v>
      </c>
      <c r="BP288" s="81">
        <v>1</v>
      </c>
      <c r="BQ288" s="81">
        <v>0</v>
      </c>
      <c r="BR288" s="81">
        <v>3</v>
      </c>
      <c r="BS288" s="81">
        <v>0</v>
      </c>
      <c r="BT288"/>
      <c r="BU288" s="80">
        <v>35.323</v>
      </c>
      <c r="BV288" s="80">
        <v>0</v>
      </c>
      <c r="BW288" s="80">
        <v>0</v>
      </c>
      <c r="BX288" s="80">
        <v>0</v>
      </c>
      <c r="BY288" s="80">
        <v>0</v>
      </c>
      <c r="BZ288" s="80">
        <v>0</v>
      </c>
      <c r="CA288" s="80">
        <v>0</v>
      </c>
      <c r="CB288" s="80">
        <v>0</v>
      </c>
      <c r="CC288" s="80">
        <v>0</v>
      </c>
    </row>
    <row r="289" spans="1:81">
      <c r="A289" s="80" t="s">
        <v>1997</v>
      </c>
      <c r="B289" s="80">
        <v>100</v>
      </c>
      <c r="C289" s="80">
        <v>15</v>
      </c>
      <c r="D289" s="80">
        <v>6</v>
      </c>
      <c r="E289" s="80">
        <v>2018</v>
      </c>
      <c r="F289" s="80" t="s">
        <v>93</v>
      </c>
      <c r="G289" s="80" t="s">
        <v>1982</v>
      </c>
      <c r="H289" s="80" t="s">
        <v>1983</v>
      </c>
      <c r="I289" s="177"/>
      <c r="J289" s="81">
        <v>47.318166211845103</v>
      </c>
      <c r="K289" s="81">
        <v>1.8902510142561004</v>
      </c>
      <c r="L289" s="81">
        <v>7.9284028114533855</v>
      </c>
      <c r="M289" s="81">
        <v>72.082673597981639</v>
      </c>
      <c r="N289" s="81">
        <v>40.553139058866201</v>
      </c>
      <c r="O289" s="81">
        <v>33.168746738692256</v>
      </c>
      <c r="P289" s="81">
        <v>34.338695049801991</v>
      </c>
      <c r="Q289" s="81">
        <v>2.0964692369866431</v>
      </c>
      <c r="R289" s="81">
        <v>0</v>
      </c>
      <c r="S289" s="81">
        <v>5.6699873796600002</v>
      </c>
      <c r="T289" s="82"/>
      <c r="U289" s="81">
        <v>1522477</v>
      </c>
      <c r="V289" s="81">
        <v>874</v>
      </c>
      <c r="W289" s="81">
        <v>132</v>
      </c>
      <c r="X289" s="81">
        <v>15283</v>
      </c>
      <c r="Y289" s="81">
        <v>16096</v>
      </c>
      <c r="Z289" s="81">
        <v>20211</v>
      </c>
      <c r="AA289" s="81">
        <v>7184</v>
      </c>
      <c r="AB289" s="81">
        <v>33078</v>
      </c>
      <c r="AC289" s="81">
        <v>0</v>
      </c>
      <c r="AD289" s="81">
        <v>5.6699873796600002</v>
      </c>
      <c r="AE289" s="82"/>
      <c r="AF289" s="81">
        <v>15673519.090114061</v>
      </c>
      <c r="AG289" s="81">
        <v>1567882.8192615539</v>
      </c>
      <c r="AH289" s="81">
        <v>1775546.073604764</v>
      </c>
      <c r="AI289" s="81">
        <v>113395886.87175789</v>
      </c>
      <c r="AJ289" s="81">
        <v>59375285.70229362</v>
      </c>
      <c r="AK289" s="81">
        <v>0</v>
      </c>
      <c r="AL289" s="81">
        <v>0</v>
      </c>
      <c r="AM289" s="81">
        <v>4553223.4401199212</v>
      </c>
      <c r="AN289" s="81">
        <v>0</v>
      </c>
      <c r="AO289" s="81">
        <v>0</v>
      </c>
      <c r="AP289" s="82"/>
      <c r="AQ289" s="81">
        <v>654</v>
      </c>
      <c r="AR289" s="81">
        <v>234</v>
      </c>
      <c r="AS289" s="81">
        <v>1</v>
      </c>
      <c r="AT289" s="81">
        <v>0</v>
      </c>
      <c r="AU289" s="81">
        <v>0</v>
      </c>
      <c r="AV289" s="81">
        <v>0</v>
      </c>
      <c r="AW289" s="81" t="s">
        <v>564</v>
      </c>
      <c r="AX289" s="82"/>
      <c r="AY289" s="81">
        <v>2823.3000000000011</v>
      </c>
      <c r="AZ289" s="81">
        <v>37683</v>
      </c>
      <c r="BA289" s="81">
        <v>1500</v>
      </c>
      <c r="BB289" s="81">
        <v>0</v>
      </c>
      <c r="BC289" s="81">
        <v>0</v>
      </c>
      <c r="BD289" s="81">
        <v>0</v>
      </c>
      <c r="BE289" s="81" t="s">
        <v>564</v>
      </c>
      <c r="BF289" s="82"/>
      <c r="BG289" s="81">
        <v>0</v>
      </c>
      <c r="BH289" s="81">
        <v>0</v>
      </c>
      <c r="BI289" s="81">
        <v>3.169</v>
      </c>
      <c r="BJ289" s="81">
        <v>0</v>
      </c>
      <c r="BK289" s="81">
        <v>32.112000000000002</v>
      </c>
      <c r="BL289" s="81">
        <v>0</v>
      </c>
      <c r="BM289" s="82"/>
      <c r="BN289" s="81">
        <v>0</v>
      </c>
      <c r="BO289" s="81">
        <v>0</v>
      </c>
      <c r="BP289" s="81">
        <v>1</v>
      </c>
      <c r="BQ289" s="81">
        <v>0</v>
      </c>
      <c r="BR289" s="81">
        <v>3</v>
      </c>
      <c r="BS289" s="81">
        <v>0</v>
      </c>
      <c r="BT289"/>
      <c r="BU289" s="80">
        <v>35.280999999999999</v>
      </c>
      <c r="BV289" s="80">
        <v>0</v>
      </c>
      <c r="BW289" s="80">
        <v>0</v>
      </c>
      <c r="BX289" s="80">
        <v>0</v>
      </c>
      <c r="BY289" s="80">
        <v>0</v>
      </c>
      <c r="BZ289" s="80">
        <v>0</v>
      </c>
      <c r="CA289" s="80">
        <v>0</v>
      </c>
      <c r="CB289" s="80">
        <v>0</v>
      </c>
      <c r="CC289" s="80">
        <v>0</v>
      </c>
    </row>
    <row r="290" spans="1:81">
      <c r="A290" s="80" t="s">
        <v>1998</v>
      </c>
      <c r="B290" s="80">
        <v>101</v>
      </c>
      <c r="C290" s="80">
        <v>16</v>
      </c>
      <c r="D290" s="80">
        <v>6</v>
      </c>
      <c r="E290" s="80">
        <v>2019</v>
      </c>
      <c r="F290" s="80" t="s">
        <v>73</v>
      </c>
      <c r="G290" s="80" t="s">
        <v>1982</v>
      </c>
      <c r="H290" s="80" t="s">
        <v>1983</v>
      </c>
      <c r="I290" s="177"/>
      <c r="J290" s="81">
        <v>43.909431273249091</v>
      </c>
      <c r="K290" s="81">
        <v>1.7225605632592742</v>
      </c>
      <c r="L290" s="81">
        <v>7.9943043356176702</v>
      </c>
      <c r="M290" s="81">
        <v>65.801702331741339</v>
      </c>
      <c r="N290" s="81">
        <v>38.734776852040298</v>
      </c>
      <c r="O290" s="81">
        <v>32.204142655154669</v>
      </c>
      <c r="P290" s="81">
        <v>33.398472788813478</v>
      </c>
      <c r="Q290" s="81">
        <v>2.0162112930820255</v>
      </c>
      <c r="R290" s="81">
        <v>0</v>
      </c>
      <c r="S290" s="81">
        <v>4.7682666351199989</v>
      </c>
      <c r="T290" s="82"/>
      <c r="U290" s="81">
        <v>1418340</v>
      </c>
      <c r="V290" s="81">
        <v>874</v>
      </c>
      <c r="W290" s="81">
        <v>132</v>
      </c>
      <c r="X290" s="81">
        <v>15283</v>
      </c>
      <c r="Y290" s="81">
        <v>16165</v>
      </c>
      <c r="Z290" s="81">
        <v>20162</v>
      </c>
      <c r="AA290" s="81">
        <v>6935</v>
      </c>
      <c r="AB290" s="81">
        <v>32673</v>
      </c>
      <c r="AC290" s="81">
        <v>0</v>
      </c>
      <c r="AD290" s="81">
        <v>4.7682666351199989</v>
      </c>
      <c r="AE290" s="82"/>
      <c r="AF290" s="81">
        <v>14718955.059146849</v>
      </c>
      <c r="AG290" s="81">
        <v>1514342.6042274591</v>
      </c>
      <c r="AH290" s="81">
        <v>1850348.162571298</v>
      </c>
      <c r="AI290" s="81">
        <v>107719469.2580134</v>
      </c>
      <c r="AJ290" s="81">
        <v>56327653.142925896</v>
      </c>
      <c r="AK290" s="81">
        <v>0</v>
      </c>
      <c r="AL290" s="81">
        <v>0</v>
      </c>
      <c r="AM290" s="81">
        <v>4449816.6377876876</v>
      </c>
      <c r="AN290" s="81">
        <v>0</v>
      </c>
      <c r="AO290" s="81">
        <v>0</v>
      </c>
      <c r="AP290" s="82"/>
      <c r="AQ290" s="81">
        <v>682</v>
      </c>
      <c r="AR290" s="81">
        <v>252</v>
      </c>
      <c r="AS290" s="81">
        <v>1</v>
      </c>
      <c r="AT290" s="81">
        <v>0</v>
      </c>
      <c r="AU290" s="81">
        <v>0</v>
      </c>
      <c r="AV290" s="81">
        <v>0</v>
      </c>
      <c r="AW290" s="81" t="s">
        <v>564</v>
      </c>
      <c r="AX290" s="82"/>
      <c r="AY290" s="81">
        <v>2966.2000000000012</v>
      </c>
      <c r="AZ290" s="81">
        <v>38427.800000000003</v>
      </c>
      <c r="BA290" s="81">
        <v>1500</v>
      </c>
      <c r="BB290" s="81">
        <v>0</v>
      </c>
      <c r="BC290" s="81">
        <v>0</v>
      </c>
      <c r="BD290" s="81">
        <v>0</v>
      </c>
      <c r="BE290" s="81" t="s">
        <v>564</v>
      </c>
      <c r="BF290" s="82"/>
      <c r="BG290" s="81">
        <v>0</v>
      </c>
      <c r="BH290" s="81">
        <v>0</v>
      </c>
      <c r="BI290" s="81">
        <v>3.0289999999999999</v>
      </c>
      <c r="BJ290" s="81">
        <v>0</v>
      </c>
      <c r="BK290" s="81">
        <v>31.193999999999999</v>
      </c>
      <c r="BL290" s="81">
        <v>0</v>
      </c>
      <c r="BM290" s="82"/>
      <c r="BN290" s="81">
        <v>0</v>
      </c>
      <c r="BO290" s="81">
        <v>0</v>
      </c>
      <c r="BP290" s="81">
        <v>1</v>
      </c>
      <c r="BQ290" s="81">
        <v>0</v>
      </c>
      <c r="BR290" s="81">
        <v>3</v>
      </c>
      <c r="BS290" s="81">
        <v>0</v>
      </c>
      <c r="BT290"/>
      <c r="BU290" s="80">
        <v>34.222999999999999</v>
      </c>
      <c r="BV290" s="80">
        <v>0</v>
      </c>
      <c r="BW290" s="80">
        <v>0</v>
      </c>
      <c r="BX290" s="80">
        <v>0</v>
      </c>
      <c r="BY290" s="80">
        <v>0</v>
      </c>
      <c r="BZ290" s="80">
        <v>0</v>
      </c>
      <c r="CA290" s="80">
        <v>0</v>
      </c>
      <c r="CB290" s="80">
        <v>0</v>
      </c>
      <c r="CC290" s="80">
        <v>0</v>
      </c>
    </row>
    <row r="291" spans="1:81">
      <c r="A291" s="80" t="s">
        <v>1999</v>
      </c>
      <c r="B291" s="80">
        <v>102</v>
      </c>
      <c r="C291" s="80">
        <v>17</v>
      </c>
      <c r="D291" s="80">
        <v>6</v>
      </c>
      <c r="E291" s="80">
        <v>2020</v>
      </c>
      <c r="F291" s="80" t="s">
        <v>218</v>
      </c>
      <c r="G291" s="80" t="s">
        <v>1982</v>
      </c>
      <c r="H291" s="80" t="s">
        <v>1983</v>
      </c>
      <c r="I291" s="177"/>
      <c r="J291" s="81">
        <v>41.409637695898851</v>
      </c>
      <c r="K291" s="81">
        <v>2.0999192788871484</v>
      </c>
      <c r="L291" s="81">
        <v>13.505350382440845</v>
      </c>
      <c r="M291" s="81">
        <v>62.672851900927448</v>
      </c>
      <c r="N291" s="81">
        <v>37.891998162417458</v>
      </c>
      <c r="O291" s="81">
        <v>28.092235719403604</v>
      </c>
      <c r="P291" s="81">
        <v>31.418169761201618</v>
      </c>
      <c r="Q291" s="81">
        <v>1.9039207932754751</v>
      </c>
      <c r="R291" s="81">
        <v>0</v>
      </c>
      <c r="S291" s="81">
        <v>4.943644804799999</v>
      </c>
      <c r="T291" s="82"/>
      <c r="U291" s="81">
        <v>1420848</v>
      </c>
      <c r="V291" s="81">
        <v>1000</v>
      </c>
      <c r="W291" s="81">
        <v>237</v>
      </c>
      <c r="X291" s="81">
        <v>15274</v>
      </c>
      <c r="Y291" s="81">
        <v>16176</v>
      </c>
      <c r="Z291" s="81">
        <v>20074</v>
      </c>
      <c r="AA291" s="81">
        <v>7088</v>
      </c>
      <c r="AB291" s="81">
        <v>32290</v>
      </c>
      <c r="AC291" s="81">
        <v>0</v>
      </c>
      <c r="AD291" s="81">
        <v>4.943644804799999</v>
      </c>
      <c r="AE291" s="82"/>
      <c r="AF291" s="81">
        <v>14429787.186235391</v>
      </c>
      <c r="AG291" s="81">
        <v>1688304.1073744958</v>
      </c>
      <c r="AH291" s="81">
        <v>3307126.9504128355</v>
      </c>
      <c r="AI291" s="81">
        <v>104926442.88415973</v>
      </c>
      <c r="AJ291" s="81">
        <v>55281862.440457121</v>
      </c>
      <c r="AK291" s="81"/>
      <c r="AL291" s="81"/>
      <c r="AM291" s="81">
        <v>4214203.7493824521</v>
      </c>
      <c r="AN291" s="81"/>
      <c r="AO291" s="81"/>
      <c r="AP291" s="82"/>
      <c r="AQ291" s="81">
        <v>711</v>
      </c>
      <c r="AR291" s="81">
        <v>270</v>
      </c>
      <c r="AS291" s="81">
        <v>1</v>
      </c>
      <c r="AT291" s="81">
        <v>0</v>
      </c>
      <c r="AU291" s="81">
        <v>0</v>
      </c>
      <c r="AV291" s="81">
        <v>0</v>
      </c>
      <c r="AW291" s="81">
        <v>1</v>
      </c>
      <c r="AX291" s="82"/>
      <c r="AY291" s="81">
        <v>3109.2000000000021</v>
      </c>
      <c r="AZ291" s="81">
        <v>39302.299999999967</v>
      </c>
      <c r="BA291" s="81">
        <v>1500</v>
      </c>
      <c r="BB291" s="81">
        <v>0</v>
      </c>
      <c r="BC291" s="81">
        <v>0</v>
      </c>
      <c r="BD291" s="81">
        <v>0</v>
      </c>
      <c r="BE291" s="81">
        <v>1500</v>
      </c>
      <c r="BF291" s="82"/>
      <c r="BG291" s="81">
        <v>0</v>
      </c>
      <c r="BH291" s="81">
        <v>0</v>
      </c>
      <c r="BI291" s="81">
        <v>2.7949999999999999</v>
      </c>
      <c r="BJ291" s="81">
        <v>0</v>
      </c>
      <c r="BK291" s="81">
        <v>30.545000000000002</v>
      </c>
      <c r="BL291" s="81">
        <v>0</v>
      </c>
      <c r="BM291" s="82"/>
      <c r="BN291" s="81">
        <v>0</v>
      </c>
      <c r="BO291" s="81">
        <v>0</v>
      </c>
      <c r="BP291" s="81">
        <v>1</v>
      </c>
      <c r="BQ291" s="81">
        <v>0</v>
      </c>
      <c r="BR291" s="81">
        <v>3</v>
      </c>
      <c r="BS291" s="81">
        <v>0</v>
      </c>
      <c r="BT291"/>
      <c r="BU291" s="80">
        <v>33.340000000000003</v>
      </c>
      <c r="BV291" s="80">
        <v>0</v>
      </c>
      <c r="BW291" s="80">
        <v>0</v>
      </c>
      <c r="BX291" s="80">
        <v>0</v>
      </c>
      <c r="BY291" s="80">
        <v>0</v>
      </c>
      <c r="BZ291" s="80">
        <v>0</v>
      </c>
      <c r="CA291" s="80">
        <v>0</v>
      </c>
      <c r="CB291" s="80">
        <v>0</v>
      </c>
      <c r="CC291" s="80">
        <v>0</v>
      </c>
    </row>
    <row r="292" spans="1:81">
      <c r="A292" s="80" t="s">
        <v>2000</v>
      </c>
      <c r="B292" s="80">
        <v>102</v>
      </c>
      <c r="C292" s="80">
        <v>18</v>
      </c>
      <c r="D292" s="80">
        <v>6</v>
      </c>
      <c r="E292" s="80">
        <v>2021</v>
      </c>
      <c r="F292" s="80" t="s">
        <v>75</v>
      </c>
      <c r="G292" s="174" t="s">
        <v>1982</v>
      </c>
      <c r="H292" s="80" t="s">
        <v>1983</v>
      </c>
      <c r="I292" s="177"/>
      <c r="J292" s="81">
        <v>43.304593315419453</v>
      </c>
      <c r="K292" s="81">
        <v>2.2848826817235541</v>
      </c>
      <c r="L292" s="81">
        <v>12.546783703912464</v>
      </c>
      <c r="M292" s="81">
        <v>68.775044653780455</v>
      </c>
      <c r="N292" s="81">
        <v>36.424413979521816</v>
      </c>
      <c r="O292" s="81">
        <v>27.132851244535154</v>
      </c>
      <c r="P292" s="81">
        <v>31.926130388347048</v>
      </c>
      <c r="Q292" s="81">
        <v>1.9000368786205795</v>
      </c>
      <c r="R292" s="81">
        <v>0</v>
      </c>
      <c r="S292" s="81">
        <v>5.4794523923999998</v>
      </c>
      <c r="T292" s="82"/>
      <c r="U292" s="81">
        <v>1439969</v>
      </c>
      <c r="V292" s="81">
        <v>1000</v>
      </c>
      <c r="W292" s="81">
        <v>237</v>
      </c>
      <c r="X292" s="81">
        <v>15274</v>
      </c>
      <c r="Y292" s="81">
        <v>16149</v>
      </c>
      <c r="Z292" s="81">
        <v>19964</v>
      </c>
      <c r="AA292" s="81">
        <v>7024</v>
      </c>
      <c r="AB292" s="81">
        <v>31842</v>
      </c>
      <c r="AC292" s="81">
        <v>0</v>
      </c>
      <c r="AD292" s="81">
        <v>5.4794523923999998</v>
      </c>
      <c r="AE292" s="82"/>
      <c r="AF292" s="81">
        <v>14397211.781317957</v>
      </c>
      <c r="AG292" s="81">
        <v>1832056.1813185527</v>
      </c>
      <c r="AH292" s="81">
        <v>2696750.91960622</v>
      </c>
      <c r="AI292" s="81">
        <v>114144463.21345356</v>
      </c>
      <c r="AJ292" s="81">
        <v>52920629.301826052</v>
      </c>
      <c r="AK292" s="81">
        <v>0</v>
      </c>
      <c r="AL292" s="81">
        <v>0</v>
      </c>
      <c r="AM292" s="81">
        <v>4179704.7155760606</v>
      </c>
      <c r="AN292" s="81">
        <v>0</v>
      </c>
      <c r="AO292" s="81">
        <v>0</v>
      </c>
      <c r="AP292" s="82"/>
      <c r="AQ292" s="81">
        <v>745</v>
      </c>
      <c r="AR292" s="81">
        <v>279</v>
      </c>
      <c r="AS292" s="81">
        <v>1</v>
      </c>
      <c r="AT292" s="81">
        <v>0</v>
      </c>
      <c r="AU292" s="81">
        <v>0</v>
      </c>
      <c r="AV292" s="81">
        <v>0</v>
      </c>
      <c r="AW292" s="81"/>
      <c r="AX292" s="82"/>
      <c r="AY292" s="81">
        <v>3301.1000000000022</v>
      </c>
      <c r="AZ292" s="81">
        <v>39692.799999999967</v>
      </c>
      <c r="BA292" s="81">
        <v>1500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2001</v>
      </c>
      <c r="B293" s="80">
        <v>102</v>
      </c>
      <c r="C293" s="80">
        <v>19</v>
      </c>
      <c r="D293" s="80">
        <v>6</v>
      </c>
      <c r="E293" s="80">
        <v>2022</v>
      </c>
      <c r="F293" s="80" t="s">
        <v>568</v>
      </c>
      <c r="G293" s="174" t="s">
        <v>1982</v>
      </c>
      <c r="H293" s="80" t="s">
        <v>1983</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787</v>
      </c>
      <c r="AR293" s="81">
        <v>284</v>
      </c>
      <c r="AS293" s="81">
        <v>1</v>
      </c>
      <c r="AT293" s="81">
        <v>0</v>
      </c>
      <c r="AU293" s="81">
        <v>0</v>
      </c>
      <c r="AV293" s="81">
        <v>0</v>
      </c>
      <c r="AW293" s="81"/>
      <c r="AX293" s="82"/>
      <c r="AY293" s="81">
        <v>3541.2000000000035</v>
      </c>
      <c r="AZ293" s="81">
        <v>39940.199999999968</v>
      </c>
      <c r="BA293" s="81">
        <v>1500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2002</v>
      </c>
      <c r="B294" s="80">
        <v>205</v>
      </c>
      <c r="C294" s="80">
        <v>1</v>
      </c>
      <c r="D294" s="80">
        <v>13</v>
      </c>
      <c r="E294" s="80">
        <v>1990</v>
      </c>
      <c r="F294" s="80" t="s">
        <v>562</v>
      </c>
      <c r="G294" s="80" t="s">
        <v>2003</v>
      </c>
      <c r="H294" s="80" t="s">
        <v>2004</v>
      </c>
      <c r="I294" s="177"/>
      <c r="J294" s="81">
        <v>116.21998705121075</v>
      </c>
      <c r="K294" s="81">
        <v>5.0800931453132394</v>
      </c>
      <c r="L294" s="81">
        <v>8.4772598940340593</v>
      </c>
      <c r="M294" s="81">
        <v>18.029201743538611</v>
      </c>
      <c r="N294" s="81">
        <v>27.583038190413472</v>
      </c>
      <c r="O294" s="81">
        <v>34.027722072938793</v>
      </c>
      <c r="P294" s="81">
        <v>44.845562230317633</v>
      </c>
      <c r="Q294" s="81">
        <v>2.1957178827583927</v>
      </c>
      <c r="R294" s="81">
        <v>0</v>
      </c>
      <c r="S294" s="81">
        <v>2.1403242189695444</v>
      </c>
      <c r="T294" s="82"/>
      <c r="U294" s="81">
        <v>4903693</v>
      </c>
      <c r="V294" s="81">
        <v>1797</v>
      </c>
      <c r="W294" s="81">
        <v>90</v>
      </c>
      <c r="X294" s="81">
        <v>6447</v>
      </c>
      <c r="Y294" s="81">
        <v>9097</v>
      </c>
      <c r="Z294" s="81">
        <v>13996</v>
      </c>
      <c r="AA294" s="81">
        <v>10889</v>
      </c>
      <c r="AB294" s="81">
        <v>35651</v>
      </c>
      <c r="AC294" s="81">
        <v>0</v>
      </c>
      <c r="AD294" s="81">
        <v>2.1403242189695444</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2005</v>
      </c>
      <c r="B295" s="80">
        <v>206</v>
      </c>
      <c r="C295" s="80">
        <v>2</v>
      </c>
      <c r="D295" s="80">
        <v>13</v>
      </c>
      <c r="E295" s="80">
        <v>2005</v>
      </c>
      <c r="F295" s="80" t="s">
        <v>565</v>
      </c>
      <c r="G295" s="80" t="s">
        <v>2003</v>
      </c>
      <c r="H295" s="80" t="s">
        <v>2004</v>
      </c>
      <c r="I295" s="177"/>
      <c r="J295" s="81">
        <v>81.353006384166761</v>
      </c>
      <c r="K295" s="81">
        <v>3.4004076265642893</v>
      </c>
      <c r="L295" s="81">
        <v>8.511577337418414</v>
      </c>
      <c r="M295" s="81">
        <v>32.124132959399773</v>
      </c>
      <c r="N295" s="81">
        <v>42.021278371322872</v>
      </c>
      <c r="O295" s="81">
        <v>48.263946095992679</v>
      </c>
      <c r="P295" s="81">
        <v>54.379967175882065</v>
      </c>
      <c r="Q295" s="81">
        <v>2.0871747221103445</v>
      </c>
      <c r="R295" s="81">
        <v>0</v>
      </c>
      <c r="S295" s="81">
        <v>1.9247175177329578</v>
      </c>
      <c r="T295" s="82"/>
      <c r="U295" s="81">
        <v>3591255</v>
      </c>
      <c r="V295" s="81">
        <v>1543</v>
      </c>
      <c r="W295" s="81">
        <v>102</v>
      </c>
      <c r="X295" s="81">
        <v>5403</v>
      </c>
      <c r="Y295" s="81">
        <v>11347</v>
      </c>
      <c r="Z295" s="81">
        <v>22972</v>
      </c>
      <c r="AA295" s="81">
        <v>10814</v>
      </c>
      <c r="AB295" s="81">
        <v>35427</v>
      </c>
      <c r="AC295" s="81">
        <v>0</v>
      </c>
      <c r="AD295" s="81">
        <v>1.9247175177329578</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2006</v>
      </c>
      <c r="B296" s="80">
        <v>207</v>
      </c>
      <c r="C296" s="80">
        <v>3</v>
      </c>
      <c r="D296" s="80">
        <v>13</v>
      </c>
      <c r="E296" s="80">
        <v>2006</v>
      </c>
      <c r="F296" s="80" t="s">
        <v>566</v>
      </c>
      <c r="G296" s="80" t="s">
        <v>2003</v>
      </c>
      <c r="H296" s="80" t="s">
        <v>2004</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2007</v>
      </c>
      <c r="B297" s="80">
        <v>208</v>
      </c>
      <c r="C297" s="80">
        <v>4</v>
      </c>
      <c r="D297" s="80">
        <v>13</v>
      </c>
      <c r="E297" s="80">
        <v>2007</v>
      </c>
      <c r="F297" s="80" t="s">
        <v>567</v>
      </c>
      <c r="G297" s="80" t="s">
        <v>2003</v>
      </c>
      <c r="H297" s="80" t="s">
        <v>2004</v>
      </c>
      <c r="I297" s="177"/>
      <c r="J297" s="81">
        <v>86.86374620527674</v>
      </c>
      <c r="K297" s="81">
        <v>3.0114777412876874</v>
      </c>
      <c r="L297" s="81">
        <v>13.388012908918606</v>
      </c>
      <c r="M297" s="81">
        <v>37.795054425589399</v>
      </c>
      <c r="N297" s="81">
        <v>43.640764387535228</v>
      </c>
      <c r="O297" s="81">
        <v>46.654015413399684</v>
      </c>
      <c r="P297" s="81">
        <v>54.231044978318273</v>
      </c>
      <c r="Q297" s="81">
        <v>2.1905939061236728</v>
      </c>
      <c r="R297" s="81">
        <v>0</v>
      </c>
      <c r="S297" s="81">
        <v>1.7735691334620052</v>
      </c>
      <c r="T297" s="82"/>
      <c r="U297" s="81">
        <v>4264093</v>
      </c>
      <c r="V297" s="81">
        <v>1272</v>
      </c>
      <c r="W297" s="81">
        <v>157</v>
      </c>
      <c r="X297" s="81">
        <v>7683</v>
      </c>
      <c r="Y297" s="81">
        <v>11578</v>
      </c>
      <c r="Z297" s="81">
        <v>23084</v>
      </c>
      <c r="AA297" s="81">
        <v>10620</v>
      </c>
      <c r="AB297" s="81">
        <v>35216</v>
      </c>
      <c r="AC297" s="81">
        <v>0</v>
      </c>
      <c r="AD297" s="81">
        <v>1.7735691334620052</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2008</v>
      </c>
      <c r="B298" s="80">
        <v>209</v>
      </c>
      <c r="C298" s="80">
        <v>5</v>
      </c>
      <c r="D298" s="80">
        <v>13</v>
      </c>
      <c r="E298" s="80">
        <v>2008</v>
      </c>
      <c r="F298" s="80" t="s">
        <v>84</v>
      </c>
      <c r="G298" s="80" t="s">
        <v>2003</v>
      </c>
      <c r="H298" s="80" t="s">
        <v>2004</v>
      </c>
      <c r="I298" s="177"/>
      <c r="J298" s="81">
        <v>83.093707974497249</v>
      </c>
      <c r="K298" s="81">
        <v>2.2599529924142883</v>
      </c>
      <c r="L298" s="81">
        <v>11.965079783665747</v>
      </c>
      <c r="M298" s="81">
        <v>38.975191152520743</v>
      </c>
      <c r="N298" s="81">
        <v>42.843555945945909</v>
      </c>
      <c r="O298" s="81">
        <v>45.694920091149669</v>
      </c>
      <c r="P298" s="81">
        <v>53.144003634207657</v>
      </c>
      <c r="Q298" s="81">
        <v>2.141287494105141</v>
      </c>
      <c r="R298" s="81">
        <v>0</v>
      </c>
      <c r="S298" s="81">
        <v>1.8402698286050272</v>
      </c>
      <c r="T298" s="82"/>
      <c r="U298" s="81">
        <v>4275887</v>
      </c>
      <c r="V298" s="81">
        <v>1272</v>
      </c>
      <c r="W298" s="81">
        <v>157</v>
      </c>
      <c r="X298" s="81">
        <v>7683</v>
      </c>
      <c r="Y298" s="81">
        <v>11687</v>
      </c>
      <c r="Z298" s="81">
        <v>23403</v>
      </c>
      <c r="AA298" s="81">
        <v>10419</v>
      </c>
      <c r="AB298" s="81">
        <v>34989</v>
      </c>
      <c r="AC298" s="81">
        <v>0</v>
      </c>
      <c r="AD298" s="81">
        <v>1.8402698286050272</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2009</v>
      </c>
      <c r="B299" s="80">
        <v>210</v>
      </c>
      <c r="C299" s="80">
        <v>6</v>
      </c>
      <c r="D299" s="80">
        <v>13</v>
      </c>
      <c r="E299" s="80">
        <v>2009</v>
      </c>
      <c r="F299" s="80" t="s">
        <v>85</v>
      </c>
      <c r="G299" s="80" t="s">
        <v>2003</v>
      </c>
      <c r="H299" s="80" t="s">
        <v>2004</v>
      </c>
      <c r="I299" s="177"/>
      <c r="J299" s="81">
        <v>86.658621939845318</v>
      </c>
      <c r="K299" s="81">
        <v>2.4846684379193138</v>
      </c>
      <c r="L299" s="81">
        <v>14.893845766903674</v>
      </c>
      <c r="M299" s="81">
        <v>42.489863397200118</v>
      </c>
      <c r="N299" s="81">
        <v>37.48931820770219</v>
      </c>
      <c r="O299" s="81">
        <v>46.52989821894181</v>
      </c>
      <c r="P299" s="81">
        <v>51.478181716884535</v>
      </c>
      <c r="Q299" s="81">
        <v>2.0321592711136516</v>
      </c>
      <c r="R299" s="81">
        <v>0</v>
      </c>
      <c r="S299" s="81">
        <v>1.7795629098519719</v>
      </c>
      <c r="T299" s="82"/>
      <c r="U299" s="81">
        <v>3891593</v>
      </c>
      <c r="V299" s="81">
        <v>1539</v>
      </c>
      <c r="W299" s="81">
        <v>304</v>
      </c>
      <c r="X299" s="81">
        <v>9073</v>
      </c>
      <c r="Y299" s="81">
        <v>11848</v>
      </c>
      <c r="Z299" s="81">
        <v>23522</v>
      </c>
      <c r="AA299" s="81">
        <v>10361</v>
      </c>
      <c r="AB299" s="81">
        <v>34858</v>
      </c>
      <c r="AC299" s="81">
        <v>0</v>
      </c>
      <c r="AD299" s="81">
        <v>1.7795629098519719</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20.75</v>
      </c>
      <c r="BJ299" s="81">
        <v>0</v>
      </c>
      <c r="BK299" s="81">
        <v>7.7</v>
      </c>
      <c r="BL299" s="81">
        <v>0</v>
      </c>
      <c r="BM299" s="82"/>
      <c r="BN299" s="81">
        <v>0</v>
      </c>
      <c r="BO299" s="81">
        <v>0</v>
      </c>
      <c r="BP299" s="81">
        <v>4</v>
      </c>
      <c r="BQ299" s="81">
        <v>0</v>
      </c>
      <c r="BR299" s="81">
        <v>1</v>
      </c>
      <c r="BS299" s="81">
        <v>0</v>
      </c>
      <c r="BT299"/>
      <c r="BU299" s="80"/>
      <c r="BV299" s="80"/>
      <c r="BW299" s="80"/>
      <c r="BX299" s="80"/>
      <c r="BY299" s="80"/>
      <c r="BZ299" s="80"/>
      <c r="CA299" s="80"/>
      <c r="CB299" s="80"/>
      <c r="CC299" s="80"/>
    </row>
    <row r="300" spans="1:81">
      <c r="A300" s="80" t="s">
        <v>2010</v>
      </c>
      <c r="B300" s="80">
        <v>211</v>
      </c>
      <c r="C300" s="80">
        <v>7</v>
      </c>
      <c r="D300" s="80">
        <v>13</v>
      </c>
      <c r="E300" s="80">
        <v>2010</v>
      </c>
      <c r="F300" s="80" t="s">
        <v>86</v>
      </c>
      <c r="G300" s="80" t="s">
        <v>2003</v>
      </c>
      <c r="H300" s="80" t="s">
        <v>2004</v>
      </c>
      <c r="I300" s="177"/>
      <c r="J300" s="81">
        <v>76.755871868820421</v>
      </c>
      <c r="K300" s="81">
        <v>2.6606139059265765</v>
      </c>
      <c r="L300" s="81">
        <v>14.304058680312465</v>
      </c>
      <c r="M300" s="81">
        <v>40.649889558711784</v>
      </c>
      <c r="N300" s="81">
        <v>42.051152921575131</v>
      </c>
      <c r="O300" s="81">
        <v>46.643505213563067</v>
      </c>
      <c r="P300" s="81">
        <v>52.017065866443794</v>
      </c>
      <c r="Q300" s="81">
        <v>2.1052297484325639</v>
      </c>
      <c r="R300" s="81">
        <v>0</v>
      </c>
      <c r="S300" s="81">
        <v>2.0413851020030296</v>
      </c>
      <c r="T300" s="82"/>
      <c r="U300" s="81">
        <v>3764871</v>
      </c>
      <c r="V300" s="81">
        <v>1539</v>
      </c>
      <c r="W300" s="81">
        <v>304</v>
      </c>
      <c r="X300" s="81">
        <v>9073</v>
      </c>
      <c r="Y300" s="81">
        <v>11945</v>
      </c>
      <c r="Z300" s="81">
        <v>23689</v>
      </c>
      <c r="AA300" s="81">
        <v>10208</v>
      </c>
      <c r="AB300" s="81">
        <v>34602</v>
      </c>
      <c r="AC300" s="81">
        <v>0</v>
      </c>
      <c r="AD300" s="81">
        <v>2.0413851020030296</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23.8</v>
      </c>
      <c r="BJ300" s="81">
        <v>0</v>
      </c>
      <c r="BK300" s="81">
        <v>7.6310000000000002</v>
      </c>
      <c r="BL300" s="81">
        <v>0</v>
      </c>
      <c r="BM300" s="82"/>
      <c r="BN300" s="81">
        <v>0</v>
      </c>
      <c r="BO300" s="81">
        <v>0</v>
      </c>
      <c r="BP300" s="81">
        <v>5</v>
      </c>
      <c r="BQ300" s="81">
        <v>0</v>
      </c>
      <c r="BR300" s="81">
        <v>1</v>
      </c>
      <c r="BS300" s="81">
        <v>0</v>
      </c>
      <c r="BT300"/>
      <c r="BU300" s="80">
        <v>31.431000000000001</v>
      </c>
      <c r="BV300" s="80">
        <v>0</v>
      </c>
      <c r="BW300" s="80">
        <v>0</v>
      </c>
      <c r="BX300" s="80">
        <v>0</v>
      </c>
      <c r="BY300" s="80">
        <v>0</v>
      </c>
      <c r="BZ300" s="80">
        <v>0</v>
      </c>
      <c r="CA300" s="80">
        <v>0</v>
      </c>
      <c r="CB300" s="80">
        <v>0</v>
      </c>
      <c r="CC300" s="80">
        <v>0</v>
      </c>
    </row>
    <row r="301" spans="1:81">
      <c r="A301" s="80" t="s">
        <v>2011</v>
      </c>
      <c r="B301" s="80">
        <v>212</v>
      </c>
      <c r="C301" s="80">
        <v>8</v>
      </c>
      <c r="D301" s="80">
        <v>13</v>
      </c>
      <c r="E301" s="80">
        <v>2011</v>
      </c>
      <c r="F301" s="80" t="s">
        <v>87</v>
      </c>
      <c r="G301" s="80" t="s">
        <v>2003</v>
      </c>
      <c r="H301" s="80" t="s">
        <v>2004</v>
      </c>
      <c r="I301" s="177"/>
      <c r="J301" s="81">
        <v>91.522638720969439</v>
      </c>
      <c r="K301" s="81">
        <v>3.82072749243155</v>
      </c>
      <c r="L301" s="81">
        <v>15.240662893122201</v>
      </c>
      <c r="M301" s="81">
        <v>49.488957644345753</v>
      </c>
      <c r="N301" s="81">
        <v>45.11158949088032</v>
      </c>
      <c r="O301" s="81">
        <v>46.004385708148497</v>
      </c>
      <c r="P301" s="81">
        <v>50.642513885903327</v>
      </c>
      <c r="Q301" s="81">
        <v>2.3984141197928746</v>
      </c>
      <c r="R301" s="81">
        <v>0</v>
      </c>
      <c r="S301" s="81">
        <v>3.0444421597891749</v>
      </c>
      <c r="T301" s="82"/>
      <c r="U301" s="81">
        <v>4163906</v>
      </c>
      <c r="V301" s="81">
        <v>1539</v>
      </c>
      <c r="W301" s="81">
        <v>304</v>
      </c>
      <c r="X301" s="81">
        <v>9073</v>
      </c>
      <c r="Y301" s="81">
        <v>11987</v>
      </c>
      <c r="Z301" s="81">
        <v>23872</v>
      </c>
      <c r="AA301" s="81">
        <v>10234</v>
      </c>
      <c r="AB301" s="81">
        <v>34176</v>
      </c>
      <c r="AC301" s="81">
        <v>0</v>
      </c>
      <c r="AD301" s="81">
        <v>3.0444421597891749</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25.834</v>
      </c>
      <c r="BJ301" s="81">
        <v>0</v>
      </c>
      <c r="BK301" s="81">
        <v>6.4329999999999998</v>
      </c>
      <c r="BL301" s="81">
        <v>0</v>
      </c>
      <c r="BM301" s="82"/>
      <c r="BN301" s="81">
        <v>0</v>
      </c>
      <c r="BO301" s="81">
        <v>0</v>
      </c>
      <c r="BP301" s="81">
        <v>5</v>
      </c>
      <c r="BQ301" s="81">
        <v>0</v>
      </c>
      <c r="BR301" s="81">
        <v>1</v>
      </c>
      <c r="BS301" s="81">
        <v>0</v>
      </c>
      <c r="BT301"/>
      <c r="BU301" s="80">
        <v>32.267000000000003</v>
      </c>
      <c r="BV301" s="80">
        <v>0</v>
      </c>
      <c r="BW301" s="80">
        <v>0</v>
      </c>
      <c r="BX301" s="80">
        <v>0</v>
      </c>
      <c r="BY301" s="80">
        <v>0</v>
      </c>
      <c r="BZ301" s="80">
        <v>0</v>
      </c>
      <c r="CA301" s="80">
        <v>0</v>
      </c>
      <c r="CB301" s="80">
        <v>0</v>
      </c>
      <c r="CC301" s="80">
        <v>0</v>
      </c>
    </row>
    <row r="302" spans="1:81">
      <c r="A302" s="80" t="s">
        <v>2012</v>
      </c>
      <c r="B302" s="80">
        <v>213</v>
      </c>
      <c r="C302" s="80">
        <v>9</v>
      </c>
      <c r="D302" s="80">
        <v>13</v>
      </c>
      <c r="E302" s="80">
        <v>2012</v>
      </c>
      <c r="F302" s="80" t="s">
        <v>88</v>
      </c>
      <c r="G302" s="80" t="s">
        <v>2003</v>
      </c>
      <c r="H302" s="80" t="s">
        <v>2004</v>
      </c>
      <c r="I302" s="177"/>
      <c r="J302" s="81">
        <v>91.98490600744843</v>
      </c>
      <c r="K302" s="81">
        <v>3.620352171785433</v>
      </c>
      <c r="L302" s="81">
        <v>15.271161397179426</v>
      </c>
      <c r="M302" s="81">
        <v>54.102184545063118</v>
      </c>
      <c r="N302" s="81">
        <v>50.791304889672446</v>
      </c>
      <c r="O302" s="81">
        <v>46.54290268744348</v>
      </c>
      <c r="P302" s="81">
        <v>50.582287926304296</v>
      </c>
      <c r="Q302" s="81">
        <v>2.6086407558135645</v>
      </c>
      <c r="R302" s="81">
        <v>0</v>
      </c>
      <c r="S302" s="81">
        <v>2.8247772342159747</v>
      </c>
      <c r="T302" s="82"/>
      <c r="U302" s="81">
        <v>4105118</v>
      </c>
      <c r="V302" s="81">
        <v>1539</v>
      </c>
      <c r="W302" s="81">
        <v>304</v>
      </c>
      <c r="X302" s="81">
        <v>9073</v>
      </c>
      <c r="Y302" s="81">
        <v>12359</v>
      </c>
      <c r="Z302" s="81">
        <v>24343</v>
      </c>
      <c r="AA302" s="81">
        <v>10164</v>
      </c>
      <c r="AB302" s="81">
        <v>34213</v>
      </c>
      <c r="AC302" s="81">
        <v>0</v>
      </c>
      <c r="AD302" s="81">
        <v>2.8247772342159747</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28.975999999999999</v>
      </c>
      <c r="BJ302" s="81">
        <v>0</v>
      </c>
      <c r="BK302" s="81">
        <v>6.7880000000000003</v>
      </c>
      <c r="BL302" s="81">
        <v>0</v>
      </c>
      <c r="BM302" s="82"/>
      <c r="BN302" s="81">
        <v>0</v>
      </c>
      <c r="BO302" s="81">
        <v>0</v>
      </c>
      <c r="BP302" s="81">
        <v>5</v>
      </c>
      <c r="BQ302" s="81">
        <v>0</v>
      </c>
      <c r="BR302" s="81">
        <v>1</v>
      </c>
      <c r="BS302" s="81">
        <v>0</v>
      </c>
      <c r="BT302"/>
      <c r="BU302" s="80">
        <v>35.764000000000003</v>
      </c>
      <c r="BV302" s="80">
        <v>0</v>
      </c>
      <c r="BW302" s="80">
        <v>0</v>
      </c>
      <c r="BX302" s="80">
        <v>0</v>
      </c>
      <c r="BY302" s="80">
        <v>0</v>
      </c>
      <c r="BZ302" s="80">
        <v>0</v>
      </c>
      <c r="CA302" s="80">
        <v>0</v>
      </c>
      <c r="CB302" s="80">
        <v>0</v>
      </c>
      <c r="CC302" s="80">
        <v>0</v>
      </c>
    </row>
    <row r="303" spans="1:81">
      <c r="A303" s="80" t="s">
        <v>2013</v>
      </c>
      <c r="B303" s="80">
        <v>214</v>
      </c>
      <c r="C303" s="80">
        <v>10</v>
      </c>
      <c r="D303" s="80">
        <v>13</v>
      </c>
      <c r="E303" s="80">
        <v>2013</v>
      </c>
      <c r="F303" s="80" t="s">
        <v>89</v>
      </c>
      <c r="G303" s="80" t="s">
        <v>2003</v>
      </c>
      <c r="H303" s="80" t="s">
        <v>2004</v>
      </c>
      <c r="I303" s="177"/>
      <c r="J303" s="81">
        <v>97.082026072480559</v>
      </c>
      <c r="K303" s="81">
        <v>3.2278874201154859</v>
      </c>
      <c r="L303" s="81">
        <v>14.653505094505491</v>
      </c>
      <c r="M303" s="81">
        <v>52.803599539984027</v>
      </c>
      <c r="N303" s="81">
        <v>51.018034600723738</v>
      </c>
      <c r="O303" s="81">
        <v>45.977594461570661</v>
      </c>
      <c r="P303" s="81">
        <v>51.027640094908755</v>
      </c>
      <c r="Q303" s="81">
        <v>2.6395487897552545</v>
      </c>
      <c r="R303" s="81">
        <v>0</v>
      </c>
      <c r="S303" s="81">
        <v>2.8548208888705573</v>
      </c>
      <c r="T303" s="82"/>
      <c r="U303" s="81">
        <v>4059929</v>
      </c>
      <c r="V303" s="81">
        <v>1539</v>
      </c>
      <c r="W303" s="81">
        <v>304</v>
      </c>
      <c r="X303" s="81">
        <v>9073</v>
      </c>
      <c r="Y303" s="81">
        <v>12560</v>
      </c>
      <c r="Z303" s="81">
        <v>25121</v>
      </c>
      <c r="AA303" s="81">
        <v>10215</v>
      </c>
      <c r="AB303" s="81">
        <v>34122</v>
      </c>
      <c r="AC303" s="81">
        <v>0</v>
      </c>
      <c r="AD303" s="81">
        <v>2.8548208888705573</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29.831</v>
      </c>
      <c r="BJ303" s="81">
        <v>0</v>
      </c>
      <c r="BK303" s="81">
        <v>7.07</v>
      </c>
      <c r="BL303" s="81">
        <v>0</v>
      </c>
      <c r="BM303" s="82"/>
      <c r="BN303" s="81">
        <v>0</v>
      </c>
      <c r="BO303" s="81">
        <v>0</v>
      </c>
      <c r="BP303" s="81">
        <v>5</v>
      </c>
      <c r="BQ303" s="81">
        <v>0</v>
      </c>
      <c r="BR303" s="81">
        <v>1</v>
      </c>
      <c r="BS303" s="81">
        <v>0</v>
      </c>
      <c r="BT303"/>
      <c r="BU303" s="80">
        <v>36.901000000000003</v>
      </c>
      <c r="BV303" s="80">
        <v>0</v>
      </c>
      <c r="BW303" s="80">
        <v>0</v>
      </c>
      <c r="BX303" s="80">
        <v>0</v>
      </c>
      <c r="BY303" s="80">
        <v>0</v>
      </c>
      <c r="BZ303" s="80">
        <v>0</v>
      </c>
      <c r="CA303" s="80">
        <v>0</v>
      </c>
      <c r="CB303" s="80">
        <v>0</v>
      </c>
      <c r="CC303" s="80">
        <v>0</v>
      </c>
    </row>
    <row r="304" spans="1:81">
      <c r="A304" s="80" t="s">
        <v>2014</v>
      </c>
      <c r="B304" s="80">
        <v>215</v>
      </c>
      <c r="C304" s="80">
        <v>11</v>
      </c>
      <c r="D304" s="80">
        <v>13</v>
      </c>
      <c r="E304" s="80">
        <v>2014</v>
      </c>
      <c r="F304" s="80" t="s">
        <v>90</v>
      </c>
      <c r="G304" s="80" t="s">
        <v>2003</v>
      </c>
      <c r="H304" s="80" t="s">
        <v>2004</v>
      </c>
      <c r="I304" s="177"/>
      <c r="J304" s="81">
        <v>89.562102591406401</v>
      </c>
      <c r="K304" s="81">
        <v>3.0767400146769299</v>
      </c>
      <c r="L304" s="81">
        <v>17.52819616008297</v>
      </c>
      <c r="M304" s="81">
        <v>51.058885396813757</v>
      </c>
      <c r="N304" s="81">
        <v>49.823388964801907</v>
      </c>
      <c r="O304" s="81">
        <v>44.026559965973114</v>
      </c>
      <c r="P304" s="81">
        <v>51.082142691673759</v>
      </c>
      <c r="Q304" s="81">
        <v>2.5066993839745395</v>
      </c>
      <c r="R304" s="81">
        <v>0</v>
      </c>
      <c r="S304" s="81">
        <v>2.863113284856369</v>
      </c>
      <c r="T304" s="82"/>
      <c r="U304" s="81">
        <v>4163281</v>
      </c>
      <c r="V304" s="81">
        <v>1270</v>
      </c>
      <c r="W304" s="81">
        <v>308</v>
      </c>
      <c r="X304" s="81">
        <v>9057</v>
      </c>
      <c r="Y304" s="81">
        <v>12632</v>
      </c>
      <c r="Z304" s="81">
        <v>25335</v>
      </c>
      <c r="AA304" s="81">
        <v>10173</v>
      </c>
      <c r="AB304" s="81">
        <v>33774</v>
      </c>
      <c r="AC304" s="81">
        <v>0</v>
      </c>
      <c r="AD304" s="81">
        <v>2.863113284856369</v>
      </c>
      <c r="AE304" s="82"/>
      <c r="AF304" s="81">
        <v>50641212.949399203</v>
      </c>
      <c r="AG304" s="81">
        <v>2614585.8289295994</v>
      </c>
      <c r="AH304" s="81">
        <v>3749539.6493898262</v>
      </c>
      <c r="AI304" s="81">
        <v>65535956.877345502</v>
      </c>
      <c r="AJ304" s="81">
        <v>71024246.379527986</v>
      </c>
      <c r="AK304" s="81">
        <v>0</v>
      </c>
      <c r="AL304" s="81">
        <v>0</v>
      </c>
      <c r="AM304" s="81">
        <v>4636665.5078576868</v>
      </c>
      <c r="AN304" s="81">
        <v>0</v>
      </c>
      <c r="AO304" s="81">
        <v>0</v>
      </c>
      <c r="AP304" s="82"/>
      <c r="AQ304" s="81">
        <v>295</v>
      </c>
      <c r="AR304" s="81">
        <v>219</v>
      </c>
      <c r="AS304" s="81">
        <v>0</v>
      </c>
      <c r="AT304" s="81">
        <v>0</v>
      </c>
      <c r="AU304" s="81">
        <v>0</v>
      </c>
      <c r="AV304" s="81">
        <v>0</v>
      </c>
      <c r="AW304" s="81" t="s">
        <v>564</v>
      </c>
      <c r="AX304" s="82"/>
      <c r="AY304" s="81">
        <v>1324.3999999999999</v>
      </c>
      <c r="AZ304" s="81">
        <v>21276.7</v>
      </c>
      <c r="BA304" s="81">
        <v>0</v>
      </c>
      <c r="BB304" s="81">
        <v>0</v>
      </c>
      <c r="BC304" s="81">
        <v>0</v>
      </c>
      <c r="BD304" s="81">
        <v>0</v>
      </c>
      <c r="BE304" s="81" t="s">
        <v>564</v>
      </c>
      <c r="BF304" s="82"/>
      <c r="BG304" s="81">
        <v>0</v>
      </c>
      <c r="BH304" s="81">
        <v>0</v>
      </c>
      <c r="BI304" s="81">
        <v>28.623000000000001</v>
      </c>
      <c r="BJ304" s="81">
        <v>0</v>
      </c>
      <c r="BK304" s="81">
        <v>7.1</v>
      </c>
      <c r="BL304" s="81">
        <v>0</v>
      </c>
      <c r="BM304" s="82"/>
      <c r="BN304" s="81">
        <v>0</v>
      </c>
      <c r="BO304" s="81">
        <v>0</v>
      </c>
      <c r="BP304" s="81">
        <v>5</v>
      </c>
      <c r="BQ304" s="81">
        <v>0</v>
      </c>
      <c r="BR304" s="81">
        <v>1</v>
      </c>
      <c r="BS304" s="81">
        <v>0</v>
      </c>
      <c r="BT304"/>
      <c r="BU304" s="80">
        <v>35.722999999999999</v>
      </c>
      <c r="BV304" s="80">
        <v>0</v>
      </c>
      <c r="BW304" s="80">
        <v>0</v>
      </c>
      <c r="BX304" s="80">
        <v>0</v>
      </c>
      <c r="BY304" s="80">
        <v>0</v>
      </c>
      <c r="BZ304" s="80">
        <v>0</v>
      </c>
      <c r="CA304" s="80">
        <v>0</v>
      </c>
      <c r="CB304" s="80">
        <v>0</v>
      </c>
      <c r="CC304" s="80">
        <v>0</v>
      </c>
    </row>
    <row r="305" spans="1:81">
      <c r="A305" s="80" t="s">
        <v>2015</v>
      </c>
      <c r="B305" s="80">
        <v>216</v>
      </c>
      <c r="C305" s="80">
        <v>12</v>
      </c>
      <c r="D305" s="80">
        <v>13</v>
      </c>
      <c r="E305" s="80">
        <v>2015</v>
      </c>
      <c r="F305" s="80" t="s">
        <v>91</v>
      </c>
      <c r="G305" s="80" t="s">
        <v>2003</v>
      </c>
      <c r="H305" s="80" t="s">
        <v>2004</v>
      </c>
      <c r="I305" s="177"/>
      <c r="J305" s="81">
        <v>78.692145398291814</v>
      </c>
      <c r="K305" s="81">
        <v>2.9438622748746202</v>
      </c>
      <c r="L305" s="81">
        <v>17.650424941954604</v>
      </c>
      <c r="M305" s="81">
        <v>56.812670572257815</v>
      </c>
      <c r="N305" s="81">
        <v>47.311744389455939</v>
      </c>
      <c r="O305" s="81">
        <v>42.558216033394906</v>
      </c>
      <c r="P305" s="81">
        <v>50.670058349674783</v>
      </c>
      <c r="Q305" s="81">
        <v>2.4393300990806521</v>
      </c>
      <c r="R305" s="81">
        <v>0</v>
      </c>
      <c r="S305" s="81">
        <v>4.0659555670815601</v>
      </c>
      <c r="T305" s="82"/>
      <c r="U305" s="81">
        <v>4087021</v>
      </c>
      <c r="V305" s="81">
        <v>1270</v>
      </c>
      <c r="W305" s="81">
        <v>308</v>
      </c>
      <c r="X305" s="81">
        <v>9057</v>
      </c>
      <c r="Y305" s="81">
        <v>12718</v>
      </c>
      <c r="Z305" s="81">
        <v>24726</v>
      </c>
      <c r="AA305" s="81">
        <v>10083</v>
      </c>
      <c r="AB305" s="81">
        <v>33573</v>
      </c>
      <c r="AC305" s="81">
        <v>0</v>
      </c>
      <c r="AD305" s="81">
        <v>4.0659555670815601</v>
      </c>
      <c r="AE305" s="82"/>
      <c r="AF305" s="81">
        <v>44160394.749507539</v>
      </c>
      <c r="AG305" s="81">
        <v>2306321.6569934185</v>
      </c>
      <c r="AH305" s="81">
        <v>3378396.9510130002</v>
      </c>
      <c r="AI305" s="81">
        <v>69464189.698815987</v>
      </c>
      <c r="AJ305" s="81">
        <v>68568979.586128846</v>
      </c>
      <c r="AK305" s="81">
        <v>0</v>
      </c>
      <c r="AL305" s="81">
        <v>0</v>
      </c>
      <c r="AM305" s="81">
        <v>4601038.816561847</v>
      </c>
      <c r="AN305" s="81">
        <v>0</v>
      </c>
      <c r="AO305" s="81">
        <v>0</v>
      </c>
      <c r="AP305" s="82"/>
      <c r="AQ305" s="81">
        <v>342</v>
      </c>
      <c r="AR305" s="81">
        <v>345</v>
      </c>
      <c r="AS305" s="81">
        <v>0</v>
      </c>
      <c r="AT305" s="81">
        <v>0</v>
      </c>
      <c r="AU305" s="81">
        <v>0</v>
      </c>
      <c r="AV305" s="81">
        <v>0</v>
      </c>
      <c r="AW305" s="81" t="s">
        <v>564</v>
      </c>
      <c r="AX305" s="82"/>
      <c r="AY305" s="81">
        <v>1554.8</v>
      </c>
      <c r="AZ305" s="81">
        <v>35421</v>
      </c>
      <c r="BA305" s="81">
        <v>0</v>
      </c>
      <c r="BB305" s="81">
        <v>0</v>
      </c>
      <c r="BC305" s="81">
        <v>0</v>
      </c>
      <c r="BD305" s="81">
        <v>0</v>
      </c>
      <c r="BE305" s="81" t="s">
        <v>564</v>
      </c>
      <c r="BF305" s="82"/>
      <c r="BG305" s="81">
        <v>0</v>
      </c>
      <c r="BH305" s="81">
        <v>0</v>
      </c>
      <c r="BI305" s="81">
        <v>26.199000000000002</v>
      </c>
      <c r="BJ305" s="81">
        <v>0</v>
      </c>
      <c r="BK305" s="81">
        <v>7.0220000000000002</v>
      </c>
      <c r="BL305" s="81">
        <v>0</v>
      </c>
      <c r="BM305" s="82"/>
      <c r="BN305" s="81">
        <v>0</v>
      </c>
      <c r="BO305" s="81">
        <v>0</v>
      </c>
      <c r="BP305" s="81">
        <v>5</v>
      </c>
      <c r="BQ305" s="81">
        <v>0</v>
      </c>
      <c r="BR305" s="81">
        <v>1</v>
      </c>
      <c r="BS305" s="81">
        <v>0</v>
      </c>
      <c r="BT305"/>
      <c r="BU305" s="80">
        <v>33.220999999999997</v>
      </c>
      <c r="BV305" s="80">
        <v>0</v>
      </c>
      <c r="BW305" s="80">
        <v>0</v>
      </c>
      <c r="BX305" s="80">
        <v>0</v>
      </c>
      <c r="BY305" s="80">
        <v>0</v>
      </c>
      <c r="BZ305" s="80">
        <v>0</v>
      </c>
      <c r="CA305" s="80">
        <v>0</v>
      </c>
      <c r="CB305" s="80">
        <v>0</v>
      </c>
      <c r="CC305" s="80">
        <v>0</v>
      </c>
    </row>
    <row r="306" spans="1:81">
      <c r="A306" s="80" t="s">
        <v>2016</v>
      </c>
      <c r="B306" s="80">
        <v>217</v>
      </c>
      <c r="C306" s="80">
        <v>13</v>
      </c>
      <c r="D306" s="80">
        <v>13</v>
      </c>
      <c r="E306" s="80">
        <v>2016</v>
      </c>
      <c r="F306" s="80" t="s">
        <v>92</v>
      </c>
      <c r="G306" s="80" t="s">
        <v>2003</v>
      </c>
      <c r="H306" s="80" t="s">
        <v>2004</v>
      </c>
      <c r="I306" s="177"/>
      <c r="J306" s="81">
        <v>114.12251535832861</v>
      </c>
      <c r="K306" s="81">
        <v>2.7348519976437666</v>
      </c>
      <c r="L306" s="81">
        <v>17.526197701365216</v>
      </c>
      <c r="M306" s="81">
        <v>41.557001828360804</v>
      </c>
      <c r="N306" s="81">
        <v>42.084466313306777</v>
      </c>
      <c r="O306" s="81">
        <v>42.221643522164335</v>
      </c>
      <c r="P306" s="81">
        <v>49.835910877660794</v>
      </c>
      <c r="Q306" s="81">
        <v>2.3490093502508862</v>
      </c>
      <c r="R306" s="81">
        <v>0</v>
      </c>
      <c r="S306" s="81">
        <v>5.8284631137618703</v>
      </c>
      <c r="T306" s="82"/>
      <c r="U306" s="81">
        <v>5341110</v>
      </c>
      <c r="V306" s="81">
        <v>1270</v>
      </c>
      <c r="W306" s="81">
        <v>308</v>
      </c>
      <c r="X306" s="81">
        <v>9057</v>
      </c>
      <c r="Y306" s="81">
        <v>12849</v>
      </c>
      <c r="Z306" s="81">
        <v>24832</v>
      </c>
      <c r="AA306" s="81">
        <v>10257</v>
      </c>
      <c r="AB306" s="81">
        <v>33257</v>
      </c>
      <c r="AC306" s="81">
        <v>0</v>
      </c>
      <c r="AD306" s="81">
        <v>5.8284631137618703</v>
      </c>
      <c r="AE306" s="82"/>
      <c r="AF306" s="81">
        <v>64149602.503686003</v>
      </c>
      <c r="AG306" s="81">
        <v>2056223.126650088</v>
      </c>
      <c r="AH306" s="81">
        <v>3029416.6531470269</v>
      </c>
      <c r="AI306" s="81">
        <v>64646440.5619874</v>
      </c>
      <c r="AJ306" s="81">
        <v>60628100.041765288</v>
      </c>
      <c r="AK306" s="81">
        <v>0</v>
      </c>
      <c r="AL306" s="81">
        <v>0</v>
      </c>
      <c r="AM306" s="81">
        <v>4561273.2529611392</v>
      </c>
      <c r="AN306" s="81">
        <v>0</v>
      </c>
      <c r="AO306" s="81">
        <v>0</v>
      </c>
      <c r="AP306" s="82"/>
      <c r="AQ306" s="81">
        <v>401</v>
      </c>
      <c r="AR306" s="81">
        <v>445</v>
      </c>
      <c r="AS306" s="81">
        <v>0</v>
      </c>
      <c r="AT306" s="81">
        <v>0</v>
      </c>
      <c r="AU306" s="81">
        <v>0</v>
      </c>
      <c r="AV306" s="81">
        <v>0</v>
      </c>
      <c r="AW306" s="81" t="s">
        <v>564</v>
      </c>
      <c r="AX306" s="82"/>
      <c r="AY306" s="81">
        <v>1864.3</v>
      </c>
      <c r="AZ306" s="81">
        <v>47140.6</v>
      </c>
      <c r="BA306" s="81">
        <v>0</v>
      </c>
      <c r="BB306" s="81">
        <v>0</v>
      </c>
      <c r="BC306" s="81">
        <v>0</v>
      </c>
      <c r="BD306" s="81">
        <v>0</v>
      </c>
      <c r="BE306" s="81" t="s">
        <v>564</v>
      </c>
      <c r="BF306" s="82"/>
      <c r="BG306" s="81">
        <v>0</v>
      </c>
      <c r="BH306" s="81">
        <v>0</v>
      </c>
      <c r="BI306" s="81">
        <v>23.300999999999998</v>
      </c>
      <c r="BJ306" s="81">
        <v>0</v>
      </c>
      <c r="BK306" s="81">
        <v>11.24</v>
      </c>
      <c r="BL306" s="81">
        <v>0</v>
      </c>
      <c r="BM306" s="82"/>
      <c r="BN306" s="81">
        <v>0</v>
      </c>
      <c r="BO306" s="81">
        <v>0</v>
      </c>
      <c r="BP306" s="81">
        <v>4</v>
      </c>
      <c r="BQ306" s="81">
        <v>0</v>
      </c>
      <c r="BR306" s="81">
        <v>2</v>
      </c>
      <c r="BS306" s="81">
        <v>0</v>
      </c>
      <c r="BT306"/>
      <c r="BU306" s="80">
        <v>34.540999999999997</v>
      </c>
      <c r="BV306" s="80">
        <v>0</v>
      </c>
      <c r="BW306" s="80">
        <v>0</v>
      </c>
      <c r="BX306" s="80">
        <v>0</v>
      </c>
      <c r="BY306" s="80">
        <v>0</v>
      </c>
      <c r="BZ306" s="80">
        <v>0</v>
      </c>
      <c r="CA306" s="80">
        <v>0</v>
      </c>
      <c r="CB306" s="80">
        <v>0</v>
      </c>
      <c r="CC306" s="80">
        <v>0</v>
      </c>
    </row>
    <row r="307" spans="1:81">
      <c r="A307" s="80" t="s">
        <v>2017</v>
      </c>
      <c r="B307" s="80">
        <v>218</v>
      </c>
      <c r="C307" s="80">
        <v>14</v>
      </c>
      <c r="D307" s="80">
        <v>13</v>
      </c>
      <c r="E307" s="80">
        <v>2017</v>
      </c>
      <c r="F307" s="80" t="s">
        <v>71</v>
      </c>
      <c r="G307" s="80" t="s">
        <v>2003</v>
      </c>
      <c r="H307" s="80" t="s">
        <v>2004</v>
      </c>
      <c r="I307" s="177"/>
      <c r="J307" s="81">
        <v>104.67522291374652</v>
      </c>
      <c r="K307" s="81">
        <v>2.7229371105209617</v>
      </c>
      <c r="L307" s="81">
        <v>17.452466192603453</v>
      </c>
      <c r="M307" s="81">
        <v>37.794706549268987</v>
      </c>
      <c r="N307" s="81">
        <v>45.846468177284244</v>
      </c>
      <c r="O307" s="81">
        <v>41.771861123086808</v>
      </c>
      <c r="P307" s="81">
        <v>49.544357896339442</v>
      </c>
      <c r="Q307" s="81">
        <v>2.254058343877571</v>
      </c>
      <c r="R307" s="81">
        <v>0</v>
      </c>
      <c r="S307" s="81">
        <v>4.2662517366577637</v>
      </c>
      <c r="T307" s="82"/>
      <c r="U307" s="81">
        <v>5779970</v>
      </c>
      <c r="V307" s="81">
        <v>1270</v>
      </c>
      <c r="W307" s="81">
        <v>308</v>
      </c>
      <c r="X307" s="81">
        <v>9057</v>
      </c>
      <c r="Y307" s="81">
        <v>12989</v>
      </c>
      <c r="Z307" s="81">
        <v>24975</v>
      </c>
      <c r="AA307" s="81">
        <v>10262</v>
      </c>
      <c r="AB307" s="81">
        <v>33002</v>
      </c>
      <c r="AC307" s="81">
        <v>0</v>
      </c>
      <c r="AD307" s="81">
        <v>4.2662517366577637</v>
      </c>
      <c r="AE307" s="82"/>
      <c r="AF307" s="81">
        <v>64759203.921700597</v>
      </c>
      <c r="AG307" s="81">
        <v>2072037.062459548</v>
      </c>
      <c r="AH307" s="81">
        <v>3626093.4670408368</v>
      </c>
      <c r="AI307" s="81">
        <v>61174212.742289104</v>
      </c>
      <c r="AJ307" s="81">
        <v>66335562.606205337</v>
      </c>
      <c r="AK307" s="81">
        <v>0</v>
      </c>
      <c r="AL307" s="81">
        <v>0</v>
      </c>
      <c r="AM307" s="81">
        <v>4533381.8455535108</v>
      </c>
      <c r="AN307" s="81">
        <v>0</v>
      </c>
      <c r="AO307" s="81">
        <v>0</v>
      </c>
      <c r="AP307" s="82"/>
      <c r="AQ307" s="81">
        <v>460</v>
      </c>
      <c r="AR307" s="81">
        <v>584</v>
      </c>
      <c r="AS307" s="81">
        <v>0</v>
      </c>
      <c r="AT307" s="81">
        <v>0</v>
      </c>
      <c r="AU307" s="81">
        <v>0</v>
      </c>
      <c r="AV307" s="81">
        <v>0</v>
      </c>
      <c r="AW307" s="81" t="s">
        <v>564</v>
      </c>
      <c r="AX307" s="82"/>
      <c r="AY307" s="81">
        <v>2155.5</v>
      </c>
      <c r="AZ307" s="81">
        <v>58621.299999999988</v>
      </c>
      <c r="BA307" s="81">
        <v>0</v>
      </c>
      <c r="BB307" s="81">
        <v>0</v>
      </c>
      <c r="BC307" s="81">
        <v>0</v>
      </c>
      <c r="BD307" s="81">
        <v>0</v>
      </c>
      <c r="BE307" s="81" t="s">
        <v>564</v>
      </c>
      <c r="BF307" s="82"/>
      <c r="BG307" s="81">
        <v>0</v>
      </c>
      <c r="BH307" s="81">
        <v>0</v>
      </c>
      <c r="BI307" s="81">
        <v>19.388999999999999</v>
      </c>
      <c r="BJ307" s="81">
        <v>0</v>
      </c>
      <c r="BK307" s="81">
        <v>10.682</v>
      </c>
      <c r="BL307" s="81">
        <v>0</v>
      </c>
      <c r="BM307" s="82"/>
      <c r="BN307" s="81">
        <v>0</v>
      </c>
      <c r="BO307" s="81">
        <v>0</v>
      </c>
      <c r="BP307" s="81">
        <v>4</v>
      </c>
      <c r="BQ307" s="81">
        <v>0</v>
      </c>
      <c r="BR307" s="81">
        <v>2</v>
      </c>
      <c r="BS307" s="81">
        <v>0</v>
      </c>
      <c r="BT307"/>
      <c r="BU307" s="80">
        <v>30.071000000000002</v>
      </c>
      <c r="BV307" s="80">
        <v>0</v>
      </c>
      <c r="BW307" s="80">
        <v>0</v>
      </c>
      <c r="BX307" s="80">
        <v>0</v>
      </c>
      <c r="BY307" s="80">
        <v>0</v>
      </c>
      <c r="BZ307" s="80">
        <v>0</v>
      </c>
      <c r="CA307" s="80">
        <v>0</v>
      </c>
      <c r="CB307" s="80">
        <v>0</v>
      </c>
      <c r="CC307" s="80">
        <v>0</v>
      </c>
    </row>
    <row r="308" spans="1:81">
      <c r="A308" s="80" t="s">
        <v>2018</v>
      </c>
      <c r="B308" s="80">
        <v>219</v>
      </c>
      <c r="C308" s="80">
        <v>15</v>
      </c>
      <c r="D308" s="80">
        <v>13</v>
      </c>
      <c r="E308" s="80">
        <v>2018</v>
      </c>
      <c r="F308" s="80" t="s">
        <v>93</v>
      </c>
      <c r="G308" s="80" t="s">
        <v>2003</v>
      </c>
      <c r="H308" s="80" t="s">
        <v>2004</v>
      </c>
      <c r="I308" s="177"/>
      <c r="J308" s="81">
        <v>107.01407990332886</v>
      </c>
      <c r="K308" s="81">
        <v>2.5692930696132823</v>
      </c>
      <c r="L308" s="81">
        <v>16.369934319509344</v>
      </c>
      <c r="M308" s="81">
        <v>40.110667302571812</v>
      </c>
      <c r="N308" s="81">
        <v>43.990834840424256</v>
      </c>
      <c r="O308" s="81">
        <v>40.850845768122689</v>
      </c>
      <c r="P308" s="81">
        <v>49.003382746460183</v>
      </c>
      <c r="Q308" s="81">
        <v>2.0737159733044916</v>
      </c>
      <c r="R308" s="81">
        <v>0</v>
      </c>
      <c r="S308" s="81">
        <v>5.9254673784437299</v>
      </c>
      <c r="T308" s="82"/>
      <c r="U308" s="81">
        <v>5888269</v>
      </c>
      <c r="V308" s="81">
        <v>1270</v>
      </c>
      <c r="W308" s="81">
        <v>308</v>
      </c>
      <c r="X308" s="81">
        <v>9057</v>
      </c>
      <c r="Y308" s="81">
        <v>13123</v>
      </c>
      <c r="Z308" s="81">
        <v>24892</v>
      </c>
      <c r="AA308" s="81">
        <v>10252</v>
      </c>
      <c r="AB308" s="81">
        <v>32719</v>
      </c>
      <c r="AC308" s="81">
        <v>0</v>
      </c>
      <c r="AD308" s="81">
        <v>5.9254673784437299</v>
      </c>
      <c r="AE308" s="82"/>
      <c r="AF308" s="81">
        <v>65122701.118588403</v>
      </c>
      <c r="AG308" s="81">
        <v>1839979.8990019569</v>
      </c>
      <c r="AH308" s="81">
        <v>3483505.6379483179</v>
      </c>
      <c r="AI308" s="81">
        <v>63392457.720660612</v>
      </c>
      <c r="AJ308" s="81">
        <v>66331396.382153153</v>
      </c>
      <c r="AK308" s="81">
        <v>0</v>
      </c>
      <c r="AL308" s="81">
        <v>0</v>
      </c>
      <c r="AM308" s="81">
        <v>4503806.6913744388</v>
      </c>
      <c r="AN308" s="81">
        <v>0</v>
      </c>
      <c r="AO308" s="81">
        <v>0</v>
      </c>
      <c r="AP308" s="82"/>
      <c r="AQ308" s="81">
        <v>528</v>
      </c>
      <c r="AR308" s="81">
        <v>660</v>
      </c>
      <c r="AS308" s="81">
        <v>0</v>
      </c>
      <c r="AT308" s="81">
        <v>0</v>
      </c>
      <c r="AU308" s="81">
        <v>0</v>
      </c>
      <c r="AV308" s="81">
        <v>0</v>
      </c>
      <c r="AW308" s="81" t="s">
        <v>564</v>
      </c>
      <c r="AX308" s="82"/>
      <c r="AY308" s="81">
        <v>2450.9</v>
      </c>
      <c r="AZ308" s="81">
        <v>63314</v>
      </c>
      <c r="BA308" s="81">
        <v>0</v>
      </c>
      <c r="BB308" s="81">
        <v>0</v>
      </c>
      <c r="BC308" s="81">
        <v>0</v>
      </c>
      <c r="BD308" s="81">
        <v>0</v>
      </c>
      <c r="BE308" s="81" t="s">
        <v>564</v>
      </c>
      <c r="BF308" s="82"/>
      <c r="BG308" s="81">
        <v>0</v>
      </c>
      <c r="BH308" s="81">
        <v>0</v>
      </c>
      <c r="BI308" s="81">
        <v>18.594000000000001</v>
      </c>
      <c r="BJ308" s="81">
        <v>0</v>
      </c>
      <c r="BK308" s="81">
        <v>10.4</v>
      </c>
      <c r="BL308" s="81">
        <v>0</v>
      </c>
      <c r="BM308" s="82"/>
      <c r="BN308" s="81">
        <v>0</v>
      </c>
      <c r="BO308" s="81">
        <v>0</v>
      </c>
      <c r="BP308" s="81">
        <v>3</v>
      </c>
      <c r="BQ308" s="81">
        <v>0</v>
      </c>
      <c r="BR308" s="81">
        <v>2</v>
      </c>
      <c r="BS308" s="81">
        <v>0</v>
      </c>
      <c r="BT308"/>
      <c r="BU308" s="80">
        <v>28.994</v>
      </c>
      <c r="BV308" s="80">
        <v>0</v>
      </c>
      <c r="BW308" s="80">
        <v>0</v>
      </c>
      <c r="BX308" s="80">
        <v>0</v>
      </c>
      <c r="BY308" s="80">
        <v>0</v>
      </c>
      <c r="BZ308" s="80">
        <v>0</v>
      </c>
      <c r="CA308" s="80">
        <v>0</v>
      </c>
      <c r="CB308" s="80">
        <v>0</v>
      </c>
      <c r="CC308" s="80">
        <v>0</v>
      </c>
    </row>
    <row r="309" spans="1:81">
      <c r="A309" s="80" t="s">
        <v>2019</v>
      </c>
      <c r="B309" s="80">
        <v>220</v>
      </c>
      <c r="C309" s="80">
        <v>16</v>
      </c>
      <c r="D309" s="80">
        <v>13</v>
      </c>
      <c r="E309" s="80">
        <v>2019</v>
      </c>
      <c r="F309" s="80" t="s">
        <v>73</v>
      </c>
      <c r="G309" s="80" t="s">
        <v>2003</v>
      </c>
      <c r="H309" s="80" t="s">
        <v>2004</v>
      </c>
      <c r="I309" s="177"/>
      <c r="J309" s="81">
        <v>109.80333792300685</v>
      </c>
      <c r="K309" s="81">
        <v>2.3462395268485445</v>
      </c>
      <c r="L309" s="81">
        <v>16.510780433098535</v>
      </c>
      <c r="M309" s="81">
        <v>39.208083528784002</v>
      </c>
      <c r="N309" s="81">
        <v>42.447537461418847</v>
      </c>
      <c r="O309" s="81">
        <v>39.740058985232032</v>
      </c>
      <c r="P309" s="81">
        <v>48.578283348343398</v>
      </c>
      <c r="Q309" s="81">
        <v>2.0017097274506397</v>
      </c>
      <c r="R309" s="81">
        <v>0</v>
      </c>
      <c r="S309" s="81">
        <v>6.4219227495184672</v>
      </c>
      <c r="T309" s="82"/>
      <c r="U309" s="81">
        <v>6060041</v>
      </c>
      <c r="V309" s="81">
        <v>1270</v>
      </c>
      <c r="W309" s="81">
        <v>308</v>
      </c>
      <c r="X309" s="81">
        <v>9057</v>
      </c>
      <c r="Y309" s="81">
        <v>13280</v>
      </c>
      <c r="Z309" s="81">
        <v>24880</v>
      </c>
      <c r="AA309" s="81">
        <v>10087</v>
      </c>
      <c r="AB309" s="81">
        <v>32438</v>
      </c>
      <c r="AC309" s="81">
        <v>0</v>
      </c>
      <c r="AD309" s="81">
        <v>6.4219227495184672</v>
      </c>
      <c r="AE309" s="82"/>
      <c r="AF309" s="81">
        <v>66391077.012816153</v>
      </c>
      <c r="AG309" s="81">
        <v>1776674.5604620059</v>
      </c>
      <c r="AH309" s="81">
        <v>3687295.6542111728</v>
      </c>
      <c r="AI309" s="81">
        <v>64500981.765459739</v>
      </c>
      <c r="AJ309" s="81">
        <v>63636105.347015053</v>
      </c>
      <c r="AK309" s="81">
        <v>0</v>
      </c>
      <c r="AL309" s="81">
        <v>0</v>
      </c>
      <c r="AM309" s="81">
        <v>4417811.4068667395</v>
      </c>
      <c r="AN309" s="81">
        <v>0</v>
      </c>
      <c r="AO309" s="81">
        <v>0</v>
      </c>
      <c r="AP309" s="82"/>
      <c r="AQ309" s="81">
        <v>594</v>
      </c>
      <c r="AR309" s="81">
        <v>761</v>
      </c>
      <c r="AS309" s="81">
        <v>0</v>
      </c>
      <c r="AT309" s="81">
        <v>0</v>
      </c>
      <c r="AU309" s="81">
        <v>0</v>
      </c>
      <c r="AV309" s="81">
        <v>0</v>
      </c>
      <c r="AW309" s="81" t="s">
        <v>564</v>
      </c>
      <c r="AX309" s="82"/>
      <c r="AY309" s="81">
        <v>2754.0000000000018</v>
      </c>
      <c r="AZ309" s="81">
        <v>71611.300000000061</v>
      </c>
      <c r="BA309" s="81">
        <v>0</v>
      </c>
      <c r="BB309" s="81">
        <v>0</v>
      </c>
      <c r="BC309" s="81">
        <v>0</v>
      </c>
      <c r="BD309" s="81">
        <v>0</v>
      </c>
      <c r="BE309" s="81" t="s">
        <v>564</v>
      </c>
      <c r="BF309" s="82"/>
      <c r="BG309" s="81">
        <v>0</v>
      </c>
      <c r="BH309" s="81">
        <v>0</v>
      </c>
      <c r="BI309" s="81">
        <v>18.297000000000001</v>
      </c>
      <c r="BJ309" s="81">
        <v>0</v>
      </c>
      <c r="BK309" s="81">
        <v>10.831</v>
      </c>
      <c r="BL309" s="81">
        <v>0</v>
      </c>
      <c r="BM309" s="82"/>
      <c r="BN309" s="81">
        <v>0</v>
      </c>
      <c r="BO309" s="81">
        <v>0</v>
      </c>
      <c r="BP309" s="81">
        <v>3</v>
      </c>
      <c r="BQ309" s="81">
        <v>0</v>
      </c>
      <c r="BR309" s="81">
        <v>2</v>
      </c>
      <c r="BS309" s="81">
        <v>0</v>
      </c>
      <c r="BT309"/>
      <c r="BU309" s="80">
        <v>29.128</v>
      </c>
      <c r="BV309" s="80">
        <v>0</v>
      </c>
      <c r="BW309" s="80">
        <v>0</v>
      </c>
      <c r="BX309" s="80">
        <v>0</v>
      </c>
      <c r="BY309" s="80">
        <v>0</v>
      </c>
      <c r="BZ309" s="80">
        <v>0</v>
      </c>
      <c r="CA309" s="80">
        <v>0</v>
      </c>
      <c r="CB309" s="80">
        <v>0</v>
      </c>
      <c r="CC309" s="80">
        <v>0</v>
      </c>
    </row>
    <row r="310" spans="1:81">
      <c r="A310" s="80" t="s">
        <v>2020</v>
      </c>
      <c r="B310" s="80">
        <v>221</v>
      </c>
      <c r="C310" s="80">
        <v>17</v>
      </c>
      <c r="D310" s="80">
        <v>13</v>
      </c>
      <c r="E310" s="80">
        <v>2020</v>
      </c>
      <c r="F310" s="80" t="s">
        <v>218</v>
      </c>
      <c r="G310" s="80" t="s">
        <v>2003</v>
      </c>
      <c r="H310" s="80" t="s">
        <v>2004</v>
      </c>
      <c r="I310" s="177"/>
      <c r="J310" s="81">
        <v>89.926219990754305</v>
      </c>
      <c r="K310" s="81">
        <v>2.5377517096650628</v>
      </c>
      <c r="L310" s="81">
        <v>21.160014389124889</v>
      </c>
      <c r="M310" s="81">
        <v>41.357469298774419</v>
      </c>
      <c r="N310" s="81">
        <v>40.614681926722952</v>
      </c>
      <c r="O310" s="81">
        <v>35.122991535597876</v>
      </c>
      <c r="P310" s="81">
        <v>45.571416946235018</v>
      </c>
      <c r="Q310" s="81">
        <v>1.8881186634334857</v>
      </c>
      <c r="R310" s="81">
        <v>0</v>
      </c>
      <c r="S310" s="81">
        <v>5.4498562840497211</v>
      </c>
      <c r="T310" s="82"/>
      <c r="U310" s="81">
        <v>6013375</v>
      </c>
      <c r="V310" s="81">
        <v>1169</v>
      </c>
      <c r="W310" s="81">
        <v>428</v>
      </c>
      <c r="X310" s="81">
        <v>10625</v>
      </c>
      <c r="Y310" s="81">
        <v>13317</v>
      </c>
      <c r="Z310" s="81">
        <v>25098</v>
      </c>
      <c r="AA310" s="81">
        <v>10281</v>
      </c>
      <c r="AB310" s="81">
        <v>32022</v>
      </c>
      <c r="AC310" s="81">
        <v>0</v>
      </c>
      <c r="AD310" s="81">
        <v>5.4498562840497211</v>
      </c>
      <c r="AE310" s="82"/>
      <c r="AF310" s="81">
        <v>64580272.528700173</v>
      </c>
      <c r="AG310" s="81">
        <v>1812750.1771253904</v>
      </c>
      <c r="AH310" s="81">
        <v>3830912.707914697</v>
      </c>
      <c r="AI310" s="81">
        <v>69114381.243421555</v>
      </c>
      <c r="AJ310" s="81">
        <v>63242337.795434833</v>
      </c>
      <c r="AK310" s="81"/>
      <c r="AL310" s="81"/>
      <c r="AM310" s="81">
        <v>4179226.7718403498</v>
      </c>
      <c r="AN310" s="81"/>
      <c r="AO310" s="81"/>
      <c r="AP310" s="82"/>
      <c r="AQ310" s="81">
        <v>646</v>
      </c>
      <c r="AR310" s="81">
        <v>875</v>
      </c>
      <c r="AS310" s="81">
        <v>0</v>
      </c>
      <c r="AT310" s="81">
        <v>0</v>
      </c>
      <c r="AU310" s="81">
        <v>0</v>
      </c>
      <c r="AV310" s="81">
        <v>0</v>
      </c>
      <c r="AW310" s="81">
        <v>0</v>
      </c>
      <c r="AX310" s="82"/>
      <c r="AY310" s="81">
        <v>3047.9000000000019</v>
      </c>
      <c r="AZ310" s="81">
        <v>78499.200000000026</v>
      </c>
      <c r="BA310" s="81">
        <v>0</v>
      </c>
      <c r="BB310" s="81">
        <v>0</v>
      </c>
      <c r="BC310" s="81">
        <v>0</v>
      </c>
      <c r="BD310" s="81">
        <v>0</v>
      </c>
      <c r="BE310" s="81">
        <v>0</v>
      </c>
      <c r="BF310" s="82"/>
      <c r="BG310" s="81">
        <v>0</v>
      </c>
      <c r="BH310" s="81">
        <v>0</v>
      </c>
      <c r="BI310" s="81">
        <v>16.949000000000002</v>
      </c>
      <c r="BJ310" s="81">
        <v>0</v>
      </c>
      <c r="BK310" s="81">
        <v>14.2</v>
      </c>
      <c r="BL310" s="81">
        <v>0</v>
      </c>
      <c r="BM310" s="82"/>
      <c r="BN310" s="81">
        <v>0</v>
      </c>
      <c r="BO310" s="81">
        <v>0</v>
      </c>
      <c r="BP310" s="81">
        <v>3</v>
      </c>
      <c r="BQ310" s="81">
        <v>0</v>
      </c>
      <c r="BR310" s="81">
        <v>3</v>
      </c>
      <c r="BS310" s="81">
        <v>0</v>
      </c>
      <c r="BT310"/>
      <c r="BU310" s="80">
        <v>31.149000000000001</v>
      </c>
      <c r="BV310" s="80">
        <v>0</v>
      </c>
      <c r="BW310" s="80">
        <v>0</v>
      </c>
      <c r="BX310" s="80">
        <v>0</v>
      </c>
      <c r="BY310" s="80">
        <v>0</v>
      </c>
      <c r="BZ310" s="80">
        <v>0</v>
      </c>
      <c r="CA310" s="80">
        <v>0</v>
      </c>
      <c r="CB310" s="80">
        <v>0</v>
      </c>
      <c r="CC310" s="80">
        <v>0</v>
      </c>
    </row>
    <row r="311" spans="1:81">
      <c r="A311" s="80" t="s">
        <v>2021</v>
      </c>
      <c r="B311" s="80">
        <v>221</v>
      </c>
      <c r="C311" s="80">
        <v>18</v>
      </c>
      <c r="D311" s="80">
        <v>13</v>
      </c>
      <c r="E311" s="80">
        <v>2021</v>
      </c>
      <c r="F311" s="80" t="s">
        <v>75</v>
      </c>
      <c r="G311" s="174" t="s">
        <v>2003</v>
      </c>
      <c r="H311" s="80" t="s">
        <v>2004</v>
      </c>
      <c r="I311" s="177"/>
      <c r="J311" s="81">
        <v>87.204434229366257</v>
      </c>
      <c r="K311" s="81">
        <v>2.702501095312833</v>
      </c>
      <c r="L311" s="81">
        <v>17.529565319631317</v>
      </c>
      <c r="M311" s="81">
        <v>43.786186923304179</v>
      </c>
      <c r="N311" s="81">
        <v>41.530776646233285</v>
      </c>
      <c r="O311" s="81">
        <v>34.100900149099957</v>
      </c>
      <c r="P311" s="81">
        <v>46.916503113399514</v>
      </c>
      <c r="Q311" s="81">
        <v>1.8807035468991717</v>
      </c>
      <c r="R311" s="81">
        <v>0</v>
      </c>
      <c r="S311" s="81">
        <v>3.5393476688980652</v>
      </c>
      <c r="T311" s="82"/>
      <c r="U311" s="81">
        <v>5276145</v>
      </c>
      <c r="V311" s="81">
        <v>1169</v>
      </c>
      <c r="W311" s="81">
        <v>428</v>
      </c>
      <c r="X311" s="81">
        <v>10625</v>
      </c>
      <c r="Y311" s="81">
        <v>13297</v>
      </c>
      <c r="Z311" s="81">
        <v>25091</v>
      </c>
      <c r="AA311" s="81">
        <v>10322</v>
      </c>
      <c r="AB311" s="81">
        <v>31518</v>
      </c>
      <c r="AC311" s="81">
        <v>0</v>
      </c>
      <c r="AD311" s="81">
        <v>3.5393476688980652</v>
      </c>
      <c r="AE311" s="82"/>
      <c r="AF311" s="81">
        <v>53371816.190281942</v>
      </c>
      <c r="AG311" s="81">
        <v>1921085.6496630507</v>
      </c>
      <c r="AH311" s="81">
        <v>3056604.9949593684</v>
      </c>
      <c r="AI311" s="81">
        <v>72313663.582718343</v>
      </c>
      <c r="AJ311" s="81">
        <v>60182734.171687081</v>
      </c>
      <c r="AK311" s="81">
        <v>0</v>
      </c>
      <c r="AL311" s="81">
        <v>0</v>
      </c>
      <c r="AM311" s="81">
        <v>4137175.2159263329</v>
      </c>
      <c r="AN311" s="81">
        <v>0</v>
      </c>
      <c r="AO311" s="81">
        <v>0</v>
      </c>
      <c r="AP311" s="82"/>
      <c r="AQ311" s="81">
        <v>706</v>
      </c>
      <c r="AR311" s="81">
        <v>936</v>
      </c>
      <c r="AS311" s="81">
        <v>0</v>
      </c>
      <c r="AT311" s="81">
        <v>0</v>
      </c>
      <c r="AU311" s="81">
        <v>0</v>
      </c>
      <c r="AV311" s="81">
        <v>0</v>
      </c>
      <c r="AW311" s="81"/>
      <c r="AX311" s="82"/>
      <c r="AY311" s="81">
        <v>3378.9000000000028</v>
      </c>
      <c r="AZ311" s="81">
        <v>83008.60000000002</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2022</v>
      </c>
      <c r="B312" s="80">
        <v>221</v>
      </c>
      <c r="C312" s="80">
        <v>19</v>
      </c>
      <c r="D312" s="80">
        <v>13</v>
      </c>
      <c r="E312" s="80">
        <v>2022</v>
      </c>
      <c r="F312" s="80" t="s">
        <v>568</v>
      </c>
      <c r="G312" s="174" t="s">
        <v>2003</v>
      </c>
      <c r="H312" s="80" t="s">
        <v>2004</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756</v>
      </c>
      <c r="AR312" s="81">
        <v>981</v>
      </c>
      <c r="AS312" s="81">
        <v>0</v>
      </c>
      <c r="AT312" s="81">
        <v>0</v>
      </c>
      <c r="AU312" s="81">
        <v>0</v>
      </c>
      <c r="AV312" s="81">
        <v>0</v>
      </c>
      <c r="AW312" s="81"/>
      <c r="AX312" s="82"/>
      <c r="AY312" s="81">
        <v>3704.8000000000043</v>
      </c>
      <c r="AZ312" s="81">
        <v>85935.1</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2023</v>
      </c>
      <c r="B313" s="80">
        <v>52</v>
      </c>
      <c r="C313" s="80">
        <v>1</v>
      </c>
      <c r="D313" s="80">
        <v>4</v>
      </c>
      <c r="E313" s="80">
        <v>1990</v>
      </c>
      <c r="F313" s="80" t="s">
        <v>562</v>
      </c>
      <c r="G313" s="80" t="s">
        <v>2024</v>
      </c>
      <c r="H313" s="80" t="s">
        <v>2025</v>
      </c>
      <c r="I313" s="177"/>
      <c r="J313" s="81">
        <v>69.107497473483008</v>
      </c>
      <c r="K313" s="81">
        <v>2.32964227737626</v>
      </c>
      <c r="L313" s="81">
        <v>0.7564713277339814</v>
      </c>
      <c r="M313" s="81">
        <v>13.314921657135658</v>
      </c>
      <c r="N313" s="81">
        <v>15.49558645544276</v>
      </c>
      <c r="O313" s="81">
        <v>16.673486565891274</v>
      </c>
      <c r="P313" s="81">
        <v>15.481170761664428</v>
      </c>
      <c r="Q313" s="81">
        <v>1.4329967736708515</v>
      </c>
      <c r="R313" s="81">
        <v>0</v>
      </c>
      <c r="S313" s="81">
        <v>1.4740828996102722</v>
      </c>
      <c r="T313" s="82"/>
      <c r="U313" s="81">
        <v>1826479</v>
      </c>
      <c r="V313" s="81">
        <v>566</v>
      </c>
      <c r="W313" s="81">
        <v>7</v>
      </c>
      <c r="X313" s="81">
        <v>4778</v>
      </c>
      <c r="Y313" s="81">
        <v>6794</v>
      </c>
      <c r="Z313" s="81">
        <v>6858</v>
      </c>
      <c r="AA313" s="81">
        <v>3759</v>
      </c>
      <c r="AB313" s="81">
        <v>23267</v>
      </c>
      <c r="AC313" s="81">
        <v>0</v>
      </c>
      <c r="AD313" s="81">
        <v>1.4740828996102722</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2026</v>
      </c>
      <c r="B314" s="80">
        <v>53</v>
      </c>
      <c r="C314" s="80">
        <v>2</v>
      </c>
      <c r="D314" s="80">
        <v>4</v>
      </c>
      <c r="E314" s="80">
        <v>2005</v>
      </c>
      <c r="F314" s="80" t="s">
        <v>565</v>
      </c>
      <c r="G314" s="80" t="s">
        <v>2024</v>
      </c>
      <c r="H314" s="80" t="s">
        <v>2025</v>
      </c>
      <c r="I314" s="177"/>
      <c r="J314" s="81">
        <v>36.487413270868885</v>
      </c>
      <c r="K314" s="81">
        <v>0.94327222754469953</v>
      </c>
      <c r="L314" s="81">
        <v>0</v>
      </c>
      <c r="M314" s="81">
        <v>22.629526189508677</v>
      </c>
      <c r="N314" s="81">
        <v>31.430447482388519</v>
      </c>
      <c r="O314" s="81">
        <v>32.021191121757987</v>
      </c>
      <c r="P314" s="81">
        <v>17.917128079125931</v>
      </c>
      <c r="Q314" s="81">
        <v>1.8314844775522701</v>
      </c>
      <c r="R314" s="81">
        <v>0</v>
      </c>
      <c r="S314" s="81">
        <v>0</v>
      </c>
      <c r="T314" s="82"/>
      <c r="U314" s="81">
        <v>1407455</v>
      </c>
      <c r="V314" s="81">
        <v>454</v>
      </c>
      <c r="W314" s="81">
        <v>0</v>
      </c>
      <c r="X314" s="81">
        <v>5020</v>
      </c>
      <c r="Y314" s="81">
        <v>11427</v>
      </c>
      <c r="Z314" s="81">
        <v>15241</v>
      </c>
      <c r="AA314" s="81">
        <v>3563</v>
      </c>
      <c r="AB314" s="81">
        <v>31087</v>
      </c>
      <c r="AC314" s="81">
        <v>0</v>
      </c>
      <c r="AD314" s="81">
        <v>0</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2027</v>
      </c>
      <c r="B315" s="80">
        <v>54</v>
      </c>
      <c r="C315" s="80">
        <v>3</v>
      </c>
      <c r="D315" s="80">
        <v>4</v>
      </c>
      <c r="E315" s="80">
        <v>2006</v>
      </c>
      <c r="F315" s="80" t="s">
        <v>566</v>
      </c>
      <c r="G315" s="80" t="s">
        <v>2024</v>
      </c>
      <c r="H315" s="80" t="s">
        <v>2025</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2028</v>
      </c>
      <c r="B316" s="80">
        <v>55</v>
      </c>
      <c r="C316" s="80">
        <v>4</v>
      </c>
      <c r="D316" s="80">
        <v>4</v>
      </c>
      <c r="E316" s="80">
        <v>2007</v>
      </c>
      <c r="F316" s="80" t="s">
        <v>567</v>
      </c>
      <c r="G316" s="80" t="s">
        <v>2024</v>
      </c>
      <c r="H316" s="80" t="s">
        <v>2025</v>
      </c>
      <c r="I316" s="177"/>
      <c r="J316" s="81">
        <v>43.402237776298946</v>
      </c>
      <c r="K316" s="81">
        <v>0.95857816868810708</v>
      </c>
      <c r="L316" s="81">
        <v>0.14221769697699313</v>
      </c>
      <c r="M316" s="81">
        <v>25.71798662709719</v>
      </c>
      <c r="N316" s="81">
        <v>32.139872618044009</v>
      </c>
      <c r="O316" s="81">
        <v>32.035730303144966</v>
      </c>
      <c r="P316" s="81">
        <v>17.908500446229958</v>
      </c>
      <c r="Q316" s="81">
        <v>1.9577624377393896</v>
      </c>
      <c r="R316" s="81">
        <v>0</v>
      </c>
      <c r="S316" s="81">
        <v>0</v>
      </c>
      <c r="T316" s="82"/>
      <c r="U316" s="81">
        <v>1854272</v>
      </c>
      <c r="V316" s="81">
        <v>429</v>
      </c>
      <c r="W316" s="81">
        <v>2</v>
      </c>
      <c r="X316" s="81">
        <v>6796</v>
      </c>
      <c r="Y316" s="81">
        <v>11836</v>
      </c>
      <c r="Z316" s="81">
        <v>15851</v>
      </c>
      <c r="AA316" s="81">
        <v>3507</v>
      </c>
      <c r="AB316" s="81">
        <v>31473</v>
      </c>
      <c r="AC316" s="81">
        <v>0</v>
      </c>
      <c r="AD316" s="81">
        <v>0</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2029</v>
      </c>
      <c r="B317" s="80">
        <v>56</v>
      </c>
      <c r="C317" s="80">
        <v>5</v>
      </c>
      <c r="D317" s="80">
        <v>4</v>
      </c>
      <c r="E317" s="80">
        <v>2008</v>
      </c>
      <c r="F317" s="80" t="s">
        <v>84</v>
      </c>
      <c r="G317" s="80" t="s">
        <v>2024</v>
      </c>
      <c r="H317" s="80" t="s">
        <v>2025</v>
      </c>
      <c r="I317" s="177"/>
      <c r="J317" s="81">
        <v>40.452853478964542</v>
      </c>
      <c r="K317" s="81">
        <v>0.7486685351363106</v>
      </c>
      <c r="L317" s="81">
        <v>0.12348647351020309</v>
      </c>
      <c r="M317" s="81">
        <v>26.913659064886499</v>
      </c>
      <c r="N317" s="81">
        <v>30.609870350833265</v>
      </c>
      <c r="O317" s="81">
        <v>31.076372609098751</v>
      </c>
      <c r="P317" s="81">
        <v>17.525942651611242</v>
      </c>
      <c r="Q317" s="81">
        <v>1.9361488596703063</v>
      </c>
      <c r="R317" s="81">
        <v>0</v>
      </c>
      <c r="S317" s="81">
        <v>0</v>
      </c>
      <c r="T317" s="82"/>
      <c r="U317" s="81">
        <v>1785197</v>
      </c>
      <c r="V317" s="81">
        <v>429</v>
      </c>
      <c r="W317" s="81">
        <v>2</v>
      </c>
      <c r="X317" s="81">
        <v>6796</v>
      </c>
      <c r="Y317" s="81">
        <v>12043</v>
      </c>
      <c r="Z317" s="81">
        <v>15916</v>
      </c>
      <c r="AA317" s="81">
        <v>3436</v>
      </c>
      <c r="AB317" s="81">
        <v>31637</v>
      </c>
      <c r="AC317" s="81">
        <v>0</v>
      </c>
      <c r="AD317" s="81">
        <v>0</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2030</v>
      </c>
      <c r="B318" s="80">
        <v>57</v>
      </c>
      <c r="C318" s="80">
        <v>6</v>
      </c>
      <c r="D318" s="80">
        <v>4</v>
      </c>
      <c r="E318" s="80">
        <v>2009</v>
      </c>
      <c r="F318" s="80" t="s">
        <v>85</v>
      </c>
      <c r="G318" s="80" t="s">
        <v>2024</v>
      </c>
      <c r="H318" s="80" t="s">
        <v>2025</v>
      </c>
      <c r="I318" s="177"/>
      <c r="J318" s="81">
        <v>36.235560120485488</v>
      </c>
      <c r="K318" s="81">
        <v>0.7949731090035026</v>
      </c>
      <c r="L318" s="81">
        <v>1.5271821325967765</v>
      </c>
      <c r="M318" s="81">
        <v>29.161831572734688</v>
      </c>
      <c r="N318" s="81">
        <v>30.002142844849985</v>
      </c>
      <c r="O318" s="81">
        <v>31.778879979903923</v>
      </c>
      <c r="P318" s="81">
        <v>16.882816472731747</v>
      </c>
      <c r="Q318" s="81">
        <v>1.8454883781735543</v>
      </c>
      <c r="R318" s="81">
        <v>0</v>
      </c>
      <c r="S318" s="81">
        <v>0</v>
      </c>
      <c r="T318" s="82"/>
      <c r="U318" s="81">
        <v>1636448</v>
      </c>
      <c r="V318" s="81">
        <v>573</v>
      </c>
      <c r="W318" s="81">
        <v>36</v>
      </c>
      <c r="X318" s="81">
        <v>7765</v>
      </c>
      <c r="Y318" s="81">
        <v>12135</v>
      </c>
      <c r="Z318" s="81">
        <v>16065</v>
      </c>
      <c r="AA318" s="81">
        <v>3398</v>
      </c>
      <c r="AB318" s="81">
        <v>31656</v>
      </c>
      <c r="AC318" s="81">
        <v>0</v>
      </c>
      <c r="AD318" s="81">
        <v>0</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v>
      </c>
      <c r="BK318" s="81">
        <v>10.6</v>
      </c>
      <c r="BL318" s="81">
        <v>0</v>
      </c>
      <c r="BM318" s="82"/>
      <c r="BN318" s="81">
        <v>0</v>
      </c>
      <c r="BO318" s="81">
        <v>0</v>
      </c>
      <c r="BP318" s="81">
        <v>0</v>
      </c>
      <c r="BQ318" s="81">
        <v>0</v>
      </c>
      <c r="BR318" s="81">
        <v>1</v>
      </c>
      <c r="BS318" s="81">
        <v>0</v>
      </c>
      <c r="BT318"/>
      <c r="BU318" s="80"/>
      <c r="BV318" s="80"/>
      <c r="BW318" s="80"/>
      <c r="BX318" s="80"/>
      <c r="BY318" s="80"/>
      <c r="BZ318" s="80"/>
      <c r="CA318" s="80"/>
      <c r="CB318" s="80"/>
      <c r="CC318" s="80"/>
    </row>
    <row r="319" spans="1:81">
      <c r="A319" s="80" t="s">
        <v>2031</v>
      </c>
      <c r="B319" s="80">
        <v>58</v>
      </c>
      <c r="C319" s="80">
        <v>7</v>
      </c>
      <c r="D319" s="80">
        <v>4</v>
      </c>
      <c r="E319" s="80">
        <v>2010</v>
      </c>
      <c r="F319" s="80" t="s">
        <v>86</v>
      </c>
      <c r="G319" s="80" t="s">
        <v>2024</v>
      </c>
      <c r="H319" s="80" t="s">
        <v>2025</v>
      </c>
      <c r="I319" s="177"/>
      <c r="J319" s="81">
        <v>38.233198443410075</v>
      </c>
      <c r="K319" s="81">
        <v>0.89077117848837772</v>
      </c>
      <c r="L319" s="81">
        <v>1.443039673049852</v>
      </c>
      <c r="M319" s="81">
        <v>30.673306876786171</v>
      </c>
      <c r="N319" s="81">
        <v>30.634345607297455</v>
      </c>
      <c r="O319" s="81">
        <v>31.925273060606681</v>
      </c>
      <c r="P319" s="81">
        <v>16.617128897969554</v>
      </c>
      <c r="Q319" s="81">
        <v>1.9245311658984701</v>
      </c>
      <c r="R319" s="81">
        <v>0</v>
      </c>
      <c r="S319" s="81">
        <v>0</v>
      </c>
      <c r="T319" s="82"/>
      <c r="U319" s="81">
        <v>1593950</v>
      </c>
      <c r="V319" s="81">
        <v>573</v>
      </c>
      <c r="W319" s="81">
        <v>36</v>
      </c>
      <c r="X319" s="81">
        <v>7765</v>
      </c>
      <c r="Y319" s="81">
        <v>12221</v>
      </c>
      <c r="Z319" s="81">
        <v>16214</v>
      </c>
      <c r="AA319" s="81">
        <v>3261</v>
      </c>
      <c r="AB319" s="81">
        <v>31632</v>
      </c>
      <c r="AC319" s="81">
        <v>0</v>
      </c>
      <c r="AD319" s="81">
        <v>0</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0</v>
      </c>
      <c r="BJ319" s="81">
        <v>0</v>
      </c>
      <c r="BK319" s="81">
        <v>9.7669999999999995</v>
      </c>
      <c r="BL319" s="81">
        <v>0</v>
      </c>
      <c r="BM319" s="82"/>
      <c r="BN319" s="81">
        <v>0</v>
      </c>
      <c r="BO319" s="81">
        <v>0</v>
      </c>
      <c r="BP319" s="81">
        <v>0</v>
      </c>
      <c r="BQ319" s="81">
        <v>0</v>
      </c>
      <c r="BR319" s="81">
        <v>1</v>
      </c>
      <c r="BS319" s="81">
        <v>0</v>
      </c>
      <c r="BT319"/>
      <c r="BU319" s="80">
        <v>9.7669999999999995</v>
      </c>
      <c r="BV319" s="80">
        <v>0</v>
      </c>
      <c r="BW319" s="80">
        <v>0</v>
      </c>
      <c r="BX319" s="80">
        <v>0</v>
      </c>
      <c r="BY319" s="80">
        <v>0</v>
      </c>
      <c r="BZ319" s="80">
        <v>0</v>
      </c>
      <c r="CA319" s="80">
        <v>0</v>
      </c>
      <c r="CB319" s="80">
        <v>0</v>
      </c>
      <c r="CC319" s="80">
        <v>0</v>
      </c>
    </row>
    <row r="320" spans="1:81">
      <c r="A320" s="80" t="s">
        <v>2032</v>
      </c>
      <c r="B320" s="80">
        <v>59</v>
      </c>
      <c r="C320" s="80">
        <v>8</v>
      </c>
      <c r="D320" s="80">
        <v>4</v>
      </c>
      <c r="E320" s="80">
        <v>2011</v>
      </c>
      <c r="F320" s="80" t="s">
        <v>87</v>
      </c>
      <c r="G320" s="80" t="s">
        <v>2024</v>
      </c>
      <c r="H320" s="80" t="s">
        <v>2025</v>
      </c>
      <c r="I320" s="177"/>
      <c r="J320" s="81">
        <v>36.160895728788731</v>
      </c>
      <c r="K320" s="81">
        <v>1.4439603298911845</v>
      </c>
      <c r="L320" s="81">
        <v>1.6227887395845155</v>
      </c>
      <c r="M320" s="81">
        <v>37.118122522536972</v>
      </c>
      <c r="N320" s="81">
        <v>37.782477141718594</v>
      </c>
      <c r="O320" s="81">
        <v>31.47384498096017</v>
      </c>
      <c r="P320" s="81">
        <v>15.919187724345415</v>
      </c>
      <c r="Q320" s="81">
        <v>2.2128626528941049</v>
      </c>
      <c r="R320" s="81">
        <v>0</v>
      </c>
      <c r="S320" s="81">
        <v>0</v>
      </c>
      <c r="T320" s="82"/>
      <c r="U320" s="81">
        <v>1423541</v>
      </c>
      <c r="V320" s="81">
        <v>573</v>
      </c>
      <c r="W320" s="81">
        <v>36</v>
      </c>
      <c r="X320" s="81">
        <v>7765</v>
      </c>
      <c r="Y320" s="81">
        <v>12353</v>
      </c>
      <c r="Z320" s="81">
        <v>16332</v>
      </c>
      <c r="AA320" s="81">
        <v>3217</v>
      </c>
      <c r="AB320" s="81">
        <v>31532</v>
      </c>
      <c r="AC320" s="81">
        <v>0</v>
      </c>
      <c r="AD320" s="81">
        <v>0</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0</v>
      </c>
      <c r="BJ320" s="81">
        <v>0</v>
      </c>
      <c r="BK320" s="81">
        <v>10.506</v>
      </c>
      <c r="BL320" s="81">
        <v>0</v>
      </c>
      <c r="BM320" s="82"/>
      <c r="BN320" s="81">
        <v>0</v>
      </c>
      <c r="BO320" s="81">
        <v>0</v>
      </c>
      <c r="BP320" s="81">
        <v>0</v>
      </c>
      <c r="BQ320" s="81">
        <v>0</v>
      </c>
      <c r="BR320" s="81">
        <v>1</v>
      </c>
      <c r="BS320" s="81">
        <v>0</v>
      </c>
      <c r="BT320"/>
      <c r="BU320" s="80">
        <v>10.506</v>
      </c>
      <c r="BV320" s="80">
        <v>0</v>
      </c>
      <c r="BW320" s="80">
        <v>0</v>
      </c>
      <c r="BX320" s="80">
        <v>0</v>
      </c>
      <c r="BY320" s="80">
        <v>0</v>
      </c>
      <c r="BZ320" s="80">
        <v>0</v>
      </c>
      <c r="CA320" s="80">
        <v>0</v>
      </c>
      <c r="CB320" s="80">
        <v>0</v>
      </c>
      <c r="CC320" s="80">
        <v>0</v>
      </c>
    </row>
    <row r="321" spans="1:81">
      <c r="A321" s="80" t="s">
        <v>2033</v>
      </c>
      <c r="B321" s="80">
        <v>60</v>
      </c>
      <c r="C321" s="80">
        <v>9</v>
      </c>
      <c r="D321" s="80">
        <v>4</v>
      </c>
      <c r="E321" s="80">
        <v>2012</v>
      </c>
      <c r="F321" s="80" t="s">
        <v>88</v>
      </c>
      <c r="G321" s="80" t="s">
        <v>2024</v>
      </c>
      <c r="H321" s="80" t="s">
        <v>2025</v>
      </c>
      <c r="I321" s="177"/>
      <c r="J321" s="81">
        <v>47.027791326562031</v>
      </c>
      <c r="K321" s="81">
        <v>1.3488763791574534</v>
      </c>
      <c r="L321" s="81">
        <v>1.6610122157657543</v>
      </c>
      <c r="M321" s="81">
        <v>41.178484428275787</v>
      </c>
      <c r="N321" s="81">
        <v>44.34948921824531</v>
      </c>
      <c r="O321" s="81">
        <v>31.528261320130753</v>
      </c>
      <c r="P321" s="81">
        <v>15.736048250981327</v>
      </c>
      <c r="Q321" s="81">
        <v>2.4110083693210393</v>
      </c>
      <c r="R321" s="81">
        <v>0</v>
      </c>
      <c r="S321" s="81">
        <v>0</v>
      </c>
      <c r="T321" s="82"/>
      <c r="U321" s="81">
        <v>1780986</v>
      </c>
      <c r="V321" s="81">
        <v>573</v>
      </c>
      <c r="W321" s="81">
        <v>36</v>
      </c>
      <c r="X321" s="81">
        <v>7765</v>
      </c>
      <c r="Y321" s="81">
        <v>12545</v>
      </c>
      <c r="Z321" s="81">
        <v>16490</v>
      </c>
      <c r="AA321" s="81">
        <v>3162</v>
      </c>
      <c r="AB321" s="81">
        <v>31621</v>
      </c>
      <c r="AC321" s="81">
        <v>0</v>
      </c>
      <c r="AD321" s="81">
        <v>0</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0</v>
      </c>
      <c r="BJ321" s="81">
        <v>0</v>
      </c>
      <c r="BK321" s="81">
        <v>15.902000000000001</v>
      </c>
      <c r="BL321" s="81">
        <v>0</v>
      </c>
      <c r="BM321" s="82"/>
      <c r="BN321" s="81">
        <v>0</v>
      </c>
      <c r="BO321" s="81">
        <v>0</v>
      </c>
      <c r="BP321" s="81">
        <v>0</v>
      </c>
      <c r="BQ321" s="81">
        <v>0</v>
      </c>
      <c r="BR321" s="81">
        <v>2</v>
      </c>
      <c r="BS321" s="81">
        <v>0</v>
      </c>
      <c r="BT321"/>
      <c r="BU321" s="80">
        <v>15.901999999999999</v>
      </c>
      <c r="BV321" s="80">
        <v>0</v>
      </c>
      <c r="BW321" s="80">
        <v>0</v>
      </c>
      <c r="BX321" s="80">
        <v>0</v>
      </c>
      <c r="BY321" s="80">
        <v>0</v>
      </c>
      <c r="BZ321" s="80">
        <v>0</v>
      </c>
      <c r="CA321" s="80">
        <v>0</v>
      </c>
      <c r="CB321" s="80">
        <v>0</v>
      </c>
      <c r="CC321" s="80">
        <v>0</v>
      </c>
    </row>
    <row r="322" spans="1:81">
      <c r="A322" s="80" t="s">
        <v>2034</v>
      </c>
      <c r="B322" s="80">
        <v>61</v>
      </c>
      <c r="C322" s="80">
        <v>10</v>
      </c>
      <c r="D322" s="80">
        <v>4</v>
      </c>
      <c r="E322" s="80">
        <v>2013</v>
      </c>
      <c r="F322" s="80" t="s">
        <v>89</v>
      </c>
      <c r="G322" s="80" t="s">
        <v>2024</v>
      </c>
      <c r="H322" s="80" t="s">
        <v>2025</v>
      </c>
      <c r="I322" s="177"/>
      <c r="J322" s="81">
        <v>51.470186225751192</v>
      </c>
      <c r="K322" s="81">
        <v>1.1233787119086893</v>
      </c>
      <c r="L322" s="81">
        <v>1.5962194313540972</v>
      </c>
      <c r="M322" s="81">
        <v>40.797436739904171</v>
      </c>
      <c r="N322" s="81">
        <v>42.323372430841346</v>
      </c>
      <c r="O322" s="81">
        <v>30.587060970573184</v>
      </c>
      <c r="P322" s="81">
        <v>15.890251898375402</v>
      </c>
      <c r="Q322" s="81">
        <v>2.4450752636593425</v>
      </c>
      <c r="R322" s="81">
        <v>0</v>
      </c>
      <c r="S322" s="81">
        <v>0</v>
      </c>
      <c r="T322" s="82"/>
      <c r="U322" s="81">
        <v>1957884</v>
      </c>
      <c r="V322" s="81">
        <v>573</v>
      </c>
      <c r="W322" s="81">
        <v>36</v>
      </c>
      <c r="X322" s="81">
        <v>7765</v>
      </c>
      <c r="Y322" s="81">
        <v>12563</v>
      </c>
      <c r="Z322" s="81">
        <v>16712</v>
      </c>
      <c r="AA322" s="81">
        <v>3181</v>
      </c>
      <c r="AB322" s="81">
        <v>31608</v>
      </c>
      <c r="AC322" s="81">
        <v>0</v>
      </c>
      <c r="AD322" s="81">
        <v>0</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0</v>
      </c>
      <c r="BJ322" s="81">
        <v>0</v>
      </c>
      <c r="BK322" s="81">
        <v>17.891999999999999</v>
      </c>
      <c r="BL322" s="81">
        <v>0</v>
      </c>
      <c r="BM322" s="82"/>
      <c r="BN322" s="81">
        <v>0</v>
      </c>
      <c r="BO322" s="81">
        <v>0</v>
      </c>
      <c r="BP322" s="81">
        <v>0</v>
      </c>
      <c r="BQ322" s="81">
        <v>0</v>
      </c>
      <c r="BR322" s="81">
        <v>2</v>
      </c>
      <c r="BS322" s="81">
        <v>0</v>
      </c>
      <c r="BT322"/>
      <c r="BU322" s="80">
        <v>17.891999999999999</v>
      </c>
      <c r="BV322" s="80">
        <v>0</v>
      </c>
      <c r="BW322" s="80">
        <v>0</v>
      </c>
      <c r="BX322" s="80">
        <v>0</v>
      </c>
      <c r="BY322" s="80">
        <v>0</v>
      </c>
      <c r="BZ322" s="80">
        <v>0</v>
      </c>
      <c r="CA322" s="80">
        <v>0</v>
      </c>
      <c r="CB322" s="80">
        <v>0</v>
      </c>
      <c r="CC322" s="80">
        <v>0</v>
      </c>
    </row>
    <row r="323" spans="1:81">
      <c r="A323" s="80" t="s">
        <v>2035</v>
      </c>
      <c r="B323" s="80">
        <v>62</v>
      </c>
      <c r="C323" s="80">
        <v>11</v>
      </c>
      <c r="D323" s="80">
        <v>4</v>
      </c>
      <c r="E323" s="80">
        <v>2014</v>
      </c>
      <c r="F323" s="80" t="s">
        <v>90</v>
      </c>
      <c r="G323" s="80" t="s">
        <v>2024</v>
      </c>
      <c r="H323" s="80" t="s">
        <v>2025</v>
      </c>
      <c r="I323" s="177"/>
      <c r="J323" s="81">
        <v>52.827137287083708</v>
      </c>
      <c r="K323" s="81">
        <v>1.262837908406869</v>
      </c>
      <c r="L323" s="81">
        <v>0.87163641844445316</v>
      </c>
      <c r="M323" s="81">
        <v>40.025887378198988</v>
      </c>
      <c r="N323" s="81">
        <v>37.351271080009518</v>
      </c>
      <c r="O323" s="81">
        <v>29.175524581358697</v>
      </c>
      <c r="P323" s="81">
        <v>16.058261312097976</v>
      </c>
      <c r="Q323" s="81">
        <v>2.3401501621577907</v>
      </c>
      <c r="R323" s="81">
        <v>0</v>
      </c>
      <c r="S323" s="81">
        <v>0</v>
      </c>
      <c r="T323" s="82"/>
      <c r="U323" s="81">
        <v>2049986</v>
      </c>
      <c r="V323" s="81">
        <v>494</v>
      </c>
      <c r="W323" s="81">
        <v>20</v>
      </c>
      <c r="X323" s="81">
        <v>7788</v>
      </c>
      <c r="Y323" s="81">
        <v>12680</v>
      </c>
      <c r="Z323" s="81">
        <v>16789</v>
      </c>
      <c r="AA323" s="81">
        <v>3198</v>
      </c>
      <c r="AB323" s="81">
        <v>31530</v>
      </c>
      <c r="AC323" s="81">
        <v>0</v>
      </c>
      <c r="AD323" s="81">
        <v>0</v>
      </c>
      <c r="AE323" s="82"/>
      <c r="AF323" s="81">
        <v>26384287.567118138</v>
      </c>
      <c r="AG323" s="81">
        <v>1049174.5454215878</v>
      </c>
      <c r="AH323" s="81">
        <v>189682.40897952276</v>
      </c>
      <c r="AI323" s="81">
        <v>49377496.751497626</v>
      </c>
      <c r="AJ323" s="81">
        <v>50804602.775459468</v>
      </c>
      <c r="AK323" s="81">
        <v>0</v>
      </c>
      <c r="AL323" s="81">
        <v>0</v>
      </c>
      <c r="AM323" s="81">
        <v>4328597.8404320739</v>
      </c>
      <c r="AN323" s="81">
        <v>0</v>
      </c>
      <c r="AO323" s="81">
        <v>0</v>
      </c>
      <c r="AP323" s="82"/>
      <c r="AQ323" s="81">
        <v>506</v>
      </c>
      <c r="AR323" s="81">
        <v>38</v>
      </c>
      <c r="AS323" s="81">
        <v>0</v>
      </c>
      <c r="AT323" s="81">
        <v>0</v>
      </c>
      <c r="AU323" s="81">
        <v>0</v>
      </c>
      <c r="AV323" s="81">
        <v>0</v>
      </c>
      <c r="AW323" s="81" t="s">
        <v>564</v>
      </c>
      <c r="AX323" s="82"/>
      <c r="AY323" s="81">
        <v>2069.29</v>
      </c>
      <c r="AZ323" s="81">
        <v>3156.7</v>
      </c>
      <c r="BA323" s="81">
        <v>0</v>
      </c>
      <c r="BB323" s="81">
        <v>0</v>
      </c>
      <c r="BC323" s="81">
        <v>0</v>
      </c>
      <c r="BD323" s="81">
        <v>0</v>
      </c>
      <c r="BE323" s="81" t="s">
        <v>564</v>
      </c>
      <c r="BF323" s="82"/>
      <c r="BG323" s="81">
        <v>0</v>
      </c>
      <c r="BH323" s="81">
        <v>0</v>
      </c>
      <c r="BI323" s="81">
        <v>0</v>
      </c>
      <c r="BJ323" s="81">
        <v>0</v>
      </c>
      <c r="BK323" s="81">
        <v>17.841000000000001</v>
      </c>
      <c r="BL323" s="81">
        <v>0</v>
      </c>
      <c r="BM323" s="82"/>
      <c r="BN323" s="81">
        <v>0</v>
      </c>
      <c r="BO323" s="81">
        <v>0</v>
      </c>
      <c r="BP323" s="81">
        <v>0</v>
      </c>
      <c r="BQ323" s="81">
        <v>0</v>
      </c>
      <c r="BR323" s="81">
        <v>2</v>
      </c>
      <c r="BS323" s="81">
        <v>0</v>
      </c>
      <c r="BT323"/>
      <c r="BU323" s="80">
        <v>17.841000000000001</v>
      </c>
      <c r="BV323" s="80">
        <v>0</v>
      </c>
      <c r="BW323" s="80">
        <v>0</v>
      </c>
      <c r="BX323" s="80">
        <v>0</v>
      </c>
      <c r="BY323" s="80">
        <v>0</v>
      </c>
      <c r="BZ323" s="80">
        <v>0</v>
      </c>
      <c r="CA323" s="80">
        <v>0</v>
      </c>
      <c r="CB323" s="80">
        <v>0</v>
      </c>
      <c r="CC323" s="80">
        <v>0</v>
      </c>
    </row>
    <row r="324" spans="1:81">
      <c r="A324" s="80" t="s">
        <v>2036</v>
      </c>
      <c r="B324" s="80">
        <v>63</v>
      </c>
      <c r="C324" s="80">
        <v>12</v>
      </c>
      <c r="D324" s="80">
        <v>4</v>
      </c>
      <c r="E324" s="80">
        <v>2015</v>
      </c>
      <c r="F324" s="80" t="s">
        <v>91</v>
      </c>
      <c r="G324" s="80" t="s">
        <v>2024</v>
      </c>
      <c r="H324" s="80" t="s">
        <v>2025</v>
      </c>
      <c r="I324" s="177"/>
      <c r="J324" s="81">
        <v>64.520147578761879</v>
      </c>
      <c r="K324" s="81">
        <v>1.1338810049768357</v>
      </c>
      <c r="L324" s="81">
        <v>0.87183483119523941</v>
      </c>
      <c r="M324" s="81">
        <v>38.305434321603684</v>
      </c>
      <c r="N324" s="81">
        <v>33.498771452970196</v>
      </c>
      <c r="O324" s="81">
        <v>29.157007991818723</v>
      </c>
      <c r="P324" s="81">
        <v>16.14125036389521</v>
      </c>
      <c r="Q324" s="81">
        <v>2.3005542825243701</v>
      </c>
      <c r="R324" s="81">
        <v>0</v>
      </c>
      <c r="S324" s="81">
        <v>0</v>
      </c>
      <c r="T324" s="82"/>
      <c r="U324" s="81">
        <v>2858038</v>
      </c>
      <c r="V324" s="81">
        <v>494</v>
      </c>
      <c r="W324" s="81">
        <v>20</v>
      </c>
      <c r="X324" s="81">
        <v>7788</v>
      </c>
      <c r="Y324" s="81">
        <v>12830</v>
      </c>
      <c r="Z324" s="81">
        <v>16940</v>
      </c>
      <c r="AA324" s="81">
        <v>3212</v>
      </c>
      <c r="AB324" s="81">
        <v>31663</v>
      </c>
      <c r="AC324" s="81">
        <v>0</v>
      </c>
      <c r="AD324" s="81">
        <v>0</v>
      </c>
      <c r="AE324" s="82"/>
      <c r="AF324" s="81">
        <v>32793997.351002447</v>
      </c>
      <c r="AG324" s="81">
        <v>909362.18117510574</v>
      </c>
      <c r="AH324" s="81">
        <v>163753.32943905648</v>
      </c>
      <c r="AI324" s="81">
        <v>48141655.909218341</v>
      </c>
      <c r="AJ324" s="81">
        <v>49994760.566879451</v>
      </c>
      <c r="AK324" s="81">
        <v>0</v>
      </c>
      <c r="AL324" s="81">
        <v>0</v>
      </c>
      <c r="AM324" s="81">
        <v>4339281.3287105039</v>
      </c>
      <c r="AN324" s="81">
        <v>0</v>
      </c>
      <c r="AO324" s="81">
        <v>0</v>
      </c>
      <c r="AP324" s="82"/>
      <c r="AQ324" s="81">
        <v>537</v>
      </c>
      <c r="AR324" s="81">
        <v>59</v>
      </c>
      <c r="AS324" s="81">
        <v>0</v>
      </c>
      <c r="AT324" s="81">
        <v>0</v>
      </c>
      <c r="AU324" s="81">
        <v>0</v>
      </c>
      <c r="AV324" s="81">
        <v>0</v>
      </c>
      <c r="AW324" s="81" t="s">
        <v>564</v>
      </c>
      <c r="AX324" s="82"/>
      <c r="AY324" s="81">
        <v>2204.4899999999998</v>
      </c>
      <c r="AZ324" s="81">
        <v>3931.6</v>
      </c>
      <c r="BA324" s="81">
        <v>0</v>
      </c>
      <c r="BB324" s="81">
        <v>0</v>
      </c>
      <c r="BC324" s="81">
        <v>0</v>
      </c>
      <c r="BD324" s="81">
        <v>0</v>
      </c>
      <c r="BE324" s="81" t="s">
        <v>564</v>
      </c>
      <c r="BF324" s="82"/>
      <c r="BG324" s="81">
        <v>0</v>
      </c>
      <c r="BH324" s="81">
        <v>0</v>
      </c>
      <c r="BI324" s="81">
        <v>0</v>
      </c>
      <c r="BJ324" s="81">
        <v>0</v>
      </c>
      <c r="BK324" s="81">
        <v>14.792000000000002</v>
      </c>
      <c r="BL324" s="81">
        <v>0</v>
      </c>
      <c r="BM324" s="82"/>
      <c r="BN324" s="81">
        <v>0</v>
      </c>
      <c r="BO324" s="81">
        <v>0</v>
      </c>
      <c r="BP324" s="81">
        <v>0</v>
      </c>
      <c r="BQ324" s="81">
        <v>0</v>
      </c>
      <c r="BR324" s="81">
        <v>2</v>
      </c>
      <c r="BS324" s="81">
        <v>0</v>
      </c>
      <c r="BT324"/>
      <c r="BU324" s="80">
        <v>14.792</v>
      </c>
      <c r="BV324" s="80">
        <v>0</v>
      </c>
      <c r="BW324" s="80">
        <v>0</v>
      </c>
      <c r="BX324" s="80">
        <v>0</v>
      </c>
      <c r="BY324" s="80">
        <v>0</v>
      </c>
      <c r="BZ324" s="80">
        <v>0</v>
      </c>
      <c r="CA324" s="80">
        <v>0</v>
      </c>
      <c r="CB324" s="80">
        <v>0</v>
      </c>
      <c r="CC324" s="80">
        <v>0</v>
      </c>
    </row>
    <row r="325" spans="1:81">
      <c r="A325" s="80" t="s">
        <v>2037</v>
      </c>
      <c r="B325" s="80">
        <v>64</v>
      </c>
      <c r="C325" s="80">
        <v>13</v>
      </c>
      <c r="D325" s="80">
        <v>4</v>
      </c>
      <c r="E325" s="80">
        <v>2016</v>
      </c>
      <c r="F325" s="80" t="s">
        <v>92</v>
      </c>
      <c r="G325" s="80" t="s">
        <v>2024</v>
      </c>
      <c r="H325" s="80" t="s">
        <v>2025</v>
      </c>
      <c r="I325" s="177"/>
      <c r="J325" s="81">
        <v>43.385921524963152</v>
      </c>
      <c r="K325" s="81">
        <v>1.1029471160101558</v>
      </c>
      <c r="L325" s="81">
        <v>0.82305111167375711</v>
      </c>
      <c r="M325" s="81">
        <v>31.150952633808203</v>
      </c>
      <c r="N325" s="81">
        <v>33.681587707998602</v>
      </c>
      <c r="O325" s="81">
        <v>28.976371170454438</v>
      </c>
      <c r="P325" s="81">
        <v>15.878303280510428</v>
      </c>
      <c r="Q325" s="81">
        <v>2.2350798893267299</v>
      </c>
      <c r="R325" s="81">
        <v>0</v>
      </c>
      <c r="S325" s="81">
        <v>0</v>
      </c>
      <c r="T325" s="82"/>
      <c r="U325" s="81">
        <v>2032782</v>
      </c>
      <c r="V325" s="81">
        <v>494</v>
      </c>
      <c r="W325" s="81">
        <v>20</v>
      </c>
      <c r="X325" s="81">
        <v>7788</v>
      </c>
      <c r="Y325" s="81">
        <v>12973</v>
      </c>
      <c r="Z325" s="81">
        <v>17042</v>
      </c>
      <c r="AA325" s="81">
        <v>3268</v>
      </c>
      <c r="AB325" s="81">
        <v>31644</v>
      </c>
      <c r="AC325" s="81">
        <v>0</v>
      </c>
      <c r="AD325" s="81">
        <v>0</v>
      </c>
      <c r="AE325" s="82"/>
      <c r="AF325" s="81">
        <v>22724547.20013212</v>
      </c>
      <c r="AG325" s="81">
        <v>916313.55489428982</v>
      </c>
      <c r="AH325" s="81">
        <v>121453.60389465799</v>
      </c>
      <c r="AI325" s="81">
        <v>50054461.513397671</v>
      </c>
      <c r="AJ325" s="81">
        <v>54610812.479392648</v>
      </c>
      <c r="AK325" s="81">
        <v>0</v>
      </c>
      <c r="AL325" s="81">
        <v>0</v>
      </c>
      <c r="AM325" s="81">
        <v>4340046.6312867152</v>
      </c>
      <c r="AN325" s="81">
        <v>0</v>
      </c>
      <c r="AO325" s="81">
        <v>0</v>
      </c>
      <c r="AP325" s="82"/>
      <c r="AQ325" s="81">
        <v>570</v>
      </c>
      <c r="AR325" s="81">
        <v>67</v>
      </c>
      <c r="AS325" s="81">
        <v>0</v>
      </c>
      <c r="AT325" s="81">
        <v>0</v>
      </c>
      <c r="AU325" s="81">
        <v>0</v>
      </c>
      <c r="AV325" s="81">
        <v>0</v>
      </c>
      <c r="AW325" s="81" t="s">
        <v>564</v>
      </c>
      <c r="AX325" s="82"/>
      <c r="AY325" s="81">
        <v>2362.8200000000002</v>
      </c>
      <c r="AZ325" s="81">
        <v>4429.7</v>
      </c>
      <c r="BA325" s="81">
        <v>0</v>
      </c>
      <c r="BB325" s="81">
        <v>0</v>
      </c>
      <c r="BC325" s="81">
        <v>0</v>
      </c>
      <c r="BD325" s="81">
        <v>0</v>
      </c>
      <c r="BE325" s="81" t="s">
        <v>564</v>
      </c>
      <c r="BF325" s="82"/>
      <c r="BG325" s="81">
        <v>0</v>
      </c>
      <c r="BH325" s="81">
        <v>0</v>
      </c>
      <c r="BI325" s="81">
        <v>0</v>
      </c>
      <c r="BJ325" s="81">
        <v>0</v>
      </c>
      <c r="BK325" s="81">
        <v>13.036000000000001</v>
      </c>
      <c r="BL325" s="81">
        <v>0</v>
      </c>
      <c r="BM325" s="82"/>
      <c r="BN325" s="81">
        <v>0</v>
      </c>
      <c r="BO325" s="81">
        <v>0</v>
      </c>
      <c r="BP325" s="81">
        <v>0</v>
      </c>
      <c r="BQ325" s="81">
        <v>0</v>
      </c>
      <c r="BR325" s="81">
        <v>2</v>
      </c>
      <c r="BS325" s="81">
        <v>0</v>
      </c>
      <c r="BT325"/>
      <c r="BU325" s="80">
        <v>13.036</v>
      </c>
      <c r="BV325" s="80">
        <v>0</v>
      </c>
      <c r="BW325" s="80">
        <v>0</v>
      </c>
      <c r="BX325" s="80">
        <v>0</v>
      </c>
      <c r="BY325" s="80">
        <v>0</v>
      </c>
      <c r="BZ325" s="80">
        <v>0</v>
      </c>
      <c r="CA325" s="80">
        <v>0</v>
      </c>
      <c r="CB325" s="80">
        <v>0</v>
      </c>
      <c r="CC325" s="80">
        <v>0</v>
      </c>
    </row>
    <row r="326" spans="1:81">
      <c r="A326" s="80" t="s">
        <v>2038</v>
      </c>
      <c r="B326" s="80">
        <v>65</v>
      </c>
      <c r="C326" s="80">
        <v>14</v>
      </c>
      <c r="D326" s="80">
        <v>4</v>
      </c>
      <c r="E326" s="80">
        <v>2017</v>
      </c>
      <c r="F326" s="80" t="s">
        <v>71</v>
      </c>
      <c r="G326" s="80" t="s">
        <v>2024</v>
      </c>
      <c r="H326" s="80" t="s">
        <v>2025</v>
      </c>
      <c r="I326" s="177"/>
      <c r="J326" s="81">
        <v>40.726886996801667</v>
      </c>
      <c r="K326" s="81">
        <v>1.1331947884463029</v>
      </c>
      <c r="L326" s="81">
        <v>0.81640443270190011</v>
      </c>
      <c r="M326" s="81">
        <v>29.003558607088014</v>
      </c>
      <c r="N326" s="81">
        <v>31.399387481119142</v>
      </c>
      <c r="O326" s="81">
        <v>28.73770241509019</v>
      </c>
      <c r="P326" s="81">
        <v>15.975665589455003</v>
      </c>
      <c r="Q326" s="81">
        <v>2.1539978786396872</v>
      </c>
      <c r="R326" s="81">
        <v>0</v>
      </c>
      <c r="S326" s="81">
        <v>0</v>
      </c>
      <c r="T326" s="82"/>
      <c r="U326" s="81">
        <v>2052281</v>
      </c>
      <c r="V326" s="81">
        <v>494</v>
      </c>
      <c r="W326" s="81">
        <v>20</v>
      </c>
      <c r="X326" s="81">
        <v>7788</v>
      </c>
      <c r="Y326" s="81">
        <v>13067</v>
      </c>
      <c r="Z326" s="81">
        <v>17182</v>
      </c>
      <c r="AA326" s="81">
        <v>3309</v>
      </c>
      <c r="AB326" s="81">
        <v>31537</v>
      </c>
      <c r="AC326" s="81">
        <v>0</v>
      </c>
      <c r="AD326" s="81">
        <v>0</v>
      </c>
      <c r="AE326" s="82"/>
      <c r="AF326" s="81">
        <v>21848531.840882879</v>
      </c>
      <c r="AG326" s="81">
        <v>927623.15731710196</v>
      </c>
      <c r="AH326" s="81">
        <v>162980.06433108679</v>
      </c>
      <c r="AI326" s="81">
        <v>47559030.903479204</v>
      </c>
      <c r="AJ326" s="81">
        <v>54764837.534073301</v>
      </c>
      <c r="AK326" s="81">
        <v>0</v>
      </c>
      <c r="AL326" s="81">
        <v>0</v>
      </c>
      <c r="AM326" s="81">
        <v>4332139.3631665064</v>
      </c>
      <c r="AN326" s="81">
        <v>0</v>
      </c>
      <c r="AO326" s="81">
        <v>0</v>
      </c>
      <c r="AP326" s="82"/>
      <c r="AQ326" s="81">
        <v>603</v>
      </c>
      <c r="AR326" s="81">
        <v>70</v>
      </c>
      <c r="AS326" s="81">
        <v>0</v>
      </c>
      <c r="AT326" s="81">
        <v>0</v>
      </c>
      <c r="AU326" s="81">
        <v>0</v>
      </c>
      <c r="AV326" s="81">
        <v>0</v>
      </c>
      <c r="AW326" s="81" t="s">
        <v>564</v>
      </c>
      <c r="AX326" s="82"/>
      <c r="AY326" s="81">
        <v>2550.12</v>
      </c>
      <c r="AZ326" s="81">
        <v>4462.1000000000004</v>
      </c>
      <c r="BA326" s="81">
        <v>0</v>
      </c>
      <c r="BB326" s="81">
        <v>0</v>
      </c>
      <c r="BC326" s="81">
        <v>0</v>
      </c>
      <c r="BD326" s="81">
        <v>0</v>
      </c>
      <c r="BE326" s="81" t="s">
        <v>564</v>
      </c>
      <c r="BF326" s="82"/>
      <c r="BG326" s="81">
        <v>0</v>
      </c>
      <c r="BH326" s="81">
        <v>0</v>
      </c>
      <c r="BI326" s="81">
        <v>0</v>
      </c>
      <c r="BJ326" s="81">
        <v>0</v>
      </c>
      <c r="BK326" s="81">
        <v>11.748000000000001</v>
      </c>
      <c r="BL326" s="81">
        <v>0</v>
      </c>
      <c r="BM326" s="82"/>
      <c r="BN326" s="81">
        <v>0</v>
      </c>
      <c r="BO326" s="81">
        <v>0</v>
      </c>
      <c r="BP326" s="81">
        <v>0</v>
      </c>
      <c r="BQ326" s="81">
        <v>0</v>
      </c>
      <c r="BR326" s="81">
        <v>2</v>
      </c>
      <c r="BS326" s="81">
        <v>0</v>
      </c>
      <c r="BT326"/>
      <c r="BU326" s="80">
        <v>11.747999999999999</v>
      </c>
      <c r="BV326" s="80">
        <v>0</v>
      </c>
      <c r="BW326" s="80">
        <v>0</v>
      </c>
      <c r="BX326" s="80">
        <v>0</v>
      </c>
      <c r="BY326" s="80">
        <v>0</v>
      </c>
      <c r="BZ326" s="80">
        <v>0</v>
      </c>
      <c r="CA326" s="80">
        <v>0</v>
      </c>
      <c r="CB326" s="80">
        <v>0</v>
      </c>
      <c r="CC326" s="80">
        <v>0</v>
      </c>
    </row>
    <row r="327" spans="1:81">
      <c r="A327" s="80" t="s">
        <v>2039</v>
      </c>
      <c r="B327" s="80">
        <v>66</v>
      </c>
      <c r="C327" s="80">
        <v>15</v>
      </c>
      <c r="D327" s="80">
        <v>4</v>
      </c>
      <c r="E327" s="80">
        <v>2018</v>
      </c>
      <c r="F327" s="80" t="s">
        <v>93</v>
      </c>
      <c r="G327" s="80" t="s">
        <v>2024</v>
      </c>
      <c r="H327" s="80" t="s">
        <v>2025</v>
      </c>
      <c r="I327" s="177"/>
      <c r="J327" s="81">
        <v>42.817989115900801</v>
      </c>
      <c r="K327" s="81">
        <v>0.95630247666853019</v>
      </c>
      <c r="L327" s="81">
        <v>0.73730520948361067</v>
      </c>
      <c r="M327" s="81">
        <v>26.462543001731188</v>
      </c>
      <c r="N327" s="81">
        <v>21.936166558636593</v>
      </c>
      <c r="O327" s="81">
        <v>28.317585719466372</v>
      </c>
      <c r="P327" s="81">
        <v>15.94091703662161</v>
      </c>
      <c r="Q327" s="81">
        <v>1.9916394371808537</v>
      </c>
      <c r="R327" s="81">
        <v>0</v>
      </c>
      <c r="S327" s="81">
        <v>0</v>
      </c>
      <c r="T327" s="82"/>
      <c r="U327" s="81">
        <v>2381095</v>
      </c>
      <c r="V327" s="81">
        <v>494</v>
      </c>
      <c r="W327" s="81">
        <v>20</v>
      </c>
      <c r="X327" s="81">
        <v>7788</v>
      </c>
      <c r="Y327" s="81">
        <v>13206</v>
      </c>
      <c r="Z327" s="81">
        <v>17255</v>
      </c>
      <c r="AA327" s="81">
        <v>3335</v>
      </c>
      <c r="AB327" s="81">
        <v>31424</v>
      </c>
      <c r="AC327" s="81">
        <v>0</v>
      </c>
      <c r="AD327" s="81">
        <v>0</v>
      </c>
      <c r="AE327" s="82"/>
      <c r="AF327" s="81">
        <v>23261719.336445741</v>
      </c>
      <c r="AG327" s="81">
        <v>839146.66168489179</v>
      </c>
      <c r="AH327" s="81">
        <v>154788.75425093819</v>
      </c>
      <c r="AI327" s="81">
        <v>45679032.076528654</v>
      </c>
      <c r="AJ327" s="81">
        <v>46725574.169667549</v>
      </c>
      <c r="AK327" s="81">
        <v>0</v>
      </c>
      <c r="AL327" s="81">
        <v>0</v>
      </c>
      <c r="AM327" s="81">
        <v>4325548.5030028541</v>
      </c>
      <c r="AN327" s="81">
        <v>0</v>
      </c>
      <c r="AO327" s="81">
        <v>0</v>
      </c>
      <c r="AP327" s="82"/>
      <c r="AQ327" s="81">
        <v>629</v>
      </c>
      <c r="AR327" s="81">
        <v>73</v>
      </c>
      <c r="AS327" s="81">
        <v>0</v>
      </c>
      <c r="AT327" s="81">
        <v>0</v>
      </c>
      <c r="AU327" s="81">
        <v>0</v>
      </c>
      <c r="AV327" s="81">
        <v>0</v>
      </c>
      <c r="AW327" s="81" t="s">
        <v>564</v>
      </c>
      <c r="AX327" s="82"/>
      <c r="AY327" s="81">
        <v>2687.07</v>
      </c>
      <c r="AZ327" s="81">
        <v>4493</v>
      </c>
      <c r="BA327" s="81">
        <v>0</v>
      </c>
      <c r="BB327" s="81">
        <v>0</v>
      </c>
      <c r="BC327" s="81">
        <v>0</v>
      </c>
      <c r="BD327" s="81">
        <v>0</v>
      </c>
      <c r="BE327" s="81" t="s">
        <v>564</v>
      </c>
      <c r="BF327" s="82"/>
      <c r="BG327" s="81">
        <v>0</v>
      </c>
      <c r="BH327" s="81">
        <v>0</v>
      </c>
      <c r="BI327" s="81">
        <v>0</v>
      </c>
      <c r="BJ327" s="81">
        <v>0</v>
      </c>
      <c r="BK327" s="81">
        <v>11.381</v>
      </c>
      <c r="BL327" s="81">
        <v>0</v>
      </c>
      <c r="BM327" s="82"/>
      <c r="BN327" s="81">
        <v>0</v>
      </c>
      <c r="BO327" s="81">
        <v>0</v>
      </c>
      <c r="BP327" s="81">
        <v>0</v>
      </c>
      <c r="BQ327" s="81">
        <v>0</v>
      </c>
      <c r="BR327" s="81">
        <v>2</v>
      </c>
      <c r="BS327" s="81">
        <v>0</v>
      </c>
      <c r="BT327"/>
      <c r="BU327" s="80">
        <v>11.381</v>
      </c>
      <c r="BV327" s="80">
        <v>0</v>
      </c>
      <c r="BW327" s="80">
        <v>0</v>
      </c>
      <c r="BX327" s="80">
        <v>0</v>
      </c>
      <c r="BY327" s="80">
        <v>0</v>
      </c>
      <c r="BZ327" s="80">
        <v>0</v>
      </c>
      <c r="CA327" s="80">
        <v>0</v>
      </c>
      <c r="CB327" s="80">
        <v>0</v>
      </c>
      <c r="CC327" s="80">
        <v>0</v>
      </c>
    </row>
    <row r="328" spans="1:81">
      <c r="A328" s="80" t="s">
        <v>2040</v>
      </c>
      <c r="B328" s="80">
        <v>67</v>
      </c>
      <c r="C328" s="80">
        <v>16</v>
      </c>
      <c r="D328" s="80">
        <v>4</v>
      </c>
      <c r="E328" s="80">
        <v>2019</v>
      </c>
      <c r="F328" s="80" t="s">
        <v>73</v>
      </c>
      <c r="G328" s="80" t="s">
        <v>2024</v>
      </c>
      <c r="H328" s="80" t="s">
        <v>2025</v>
      </c>
      <c r="I328" s="177"/>
      <c r="J328" s="81">
        <v>43.186024873958729</v>
      </c>
      <c r="K328" s="81">
        <v>0.90865993470183481</v>
      </c>
      <c r="L328" s="81">
        <v>0.74978228499497113</v>
      </c>
      <c r="M328" s="81">
        <v>27.789746222777275</v>
      </c>
      <c r="N328" s="81">
        <v>21.827829607131946</v>
      </c>
      <c r="O328" s="81">
        <v>27.63914713345881</v>
      </c>
      <c r="P328" s="81">
        <v>16.133364649246595</v>
      </c>
      <c r="Q328" s="81">
        <v>1.9393221408407193</v>
      </c>
      <c r="R328" s="81">
        <v>0</v>
      </c>
      <c r="S328" s="81">
        <v>0</v>
      </c>
      <c r="T328" s="82"/>
      <c r="U328" s="81">
        <v>2396533</v>
      </c>
      <c r="V328" s="81">
        <v>494</v>
      </c>
      <c r="W328" s="81">
        <v>20</v>
      </c>
      <c r="X328" s="81">
        <v>7788</v>
      </c>
      <c r="Y328" s="81">
        <v>13389</v>
      </c>
      <c r="Z328" s="81">
        <v>17304</v>
      </c>
      <c r="AA328" s="81">
        <v>3350</v>
      </c>
      <c r="AB328" s="81">
        <v>31427</v>
      </c>
      <c r="AC328" s="81">
        <v>0</v>
      </c>
      <c r="AD328" s="81">
        <v>0</v>
      </c>
      <c r="AE328" s="82"/>
      <c r="AF328" s="81">
        <v>23964301.137891881</v>
      </c>
      <c r="AG328" s="81">
        <v>813233.9828547606</v>
      </c>
      <c r="AH328" s="81">
        <v>164492.83599552629</v>
      </c>
      <c r="AI328" s="81">
        <v>46703071.919083484</v>
      </c>
      <c r="AJ328" s="81">
        <v>43405624.119144648</v>
      </c>
      <c r="AK328" s="81">
        <v>0</v>
      </c>
      <c r="AL328" s="81">
        <v>0</v>
      </c>
      <c r="AM328" s="81">
        <v>4280120.8176706657</v>
      </c>
      <c r="AN328" s="81">
        <v>0</v>
      </c>
      <c r="AO328" s="81">
        <v>0</v>
      </c>
      <c r="AP328" s="82"/>
      <c r="AQ328" s="81">
        <v>682</v>
      </c>
      <c r="AR328" s="81">
        <v>73</v>
      </c>
      <c r="AS328" s="81">
        <v>0</v>
      </c>
      <c r="AT328" s="81">
        <v>0</v>
      </c>
      <c r="AU328" s="81">
        <v>0</v>
      </c>
      <c r="AV328" s="81">
        <v>0</v>
      </c>
      <c r="AW328" s="81" t="s">
        <v>564</v>
      </c>
      <c r="AX328" s="82"/>
      <c r="AY328" s="81">
        <v>2922.7000000000012</v>
      </c>
      <c r="AZ328" s="81">
        <v>4492.8</v>
      </c>
      <c r="BA328" s="81">
        <v>0</v>
      </c>
      <c r="BB328" s="81">
        <v>0</v>
      </c>
      <c r="BC328" s="81">
        <v>0</v>
      </c>
      <c r="BD328" s="81">
        <v>0</v>
      </c>
      <c r="BE328" s="81" t="s">
        <v>564</v>
      </c>
      <c r="BF328" s="82"/>
      <c r="BG328" s="81">
        <v>0</v>
      </c>
      <c r="BH328" s="81">
        <v>0</v>
      </c>
      <c r="BI328" s="81">
        <v>0</v>
      </c>
      <c r="BJ328" s="81">
        <v>0</v>
      </c>
      <c r="BK328" s="81">
        <v>10.277000000000001</v>
      </c>
      <c r="BL328" s="81">
        <v>0</v>
      </c>
      <c r="BM328" s="82"/>
      <c r="BN328" s="81">
        <v>0</v>
      </c>
      <c r="BO328" s="81">
        <v>0</v>
      </c>
      <c r="BP328" s="81">
        <v>0</v>
      </c>
      <c r="BQ328" s="81">
        <v>0</v>
      </c>
      <c r="BR328" s="81">
        <v>2</v>
      </c>
      <c r="BS328" s="81">
        <v>0</v>
      </c>
      <c r="BT328"/>
      <c r="BU328" s="80">
        <v>10.276999999999999</v>
      </c>
      <c r="BV328" s="80">
        <v>0</v>
      </c>
      <c r="BW328" s="80">
        <v>0</v>
      </c>
      <c r="BX328" s="80">
        <v>0</v>
      </c>
      <c r="BY328" s="80">
        <v>0</v>
      </c>
      <c r="BZ328" s="80">
        <v>0</v>
      </c>
      <c r="CA328" s="80">
        <v>0</v>
      </c>
      <c r="CB328" s="80">
        <v>0</v>
      </c>
      <c r="CC328" s="80">
        <v>0</v>
      </c>
    </row>
    <row r="329" spans="1:81">
      <c r="A329" s="80" t="s">
        <v>2041</v>
      </c>
      <c r="B329" s="80">
        <v>68</v>
      </c>
      <c r="C329" s="80">
        <v>17</v>
      </c>
      <c r="D329" s="80">
        <v>4</v>
      </c>
      <c r="E329" s="80">
        <v>2020</v>
      </c>
      <c r="F329" s="80" t="s">
        <v>218</v>
      </c>
      <c r="G329" s="174" t="s">
        <v>2024</v>
      </c>
      <c r="H329" s="80" t="s">
        <v>2025</v>
      </c>
      <c r="I329" s="177"/>
      <c r="J329" s="81">
        <v>44.782002589240619</v>
      </c>
      <c r="K329" s="81">
        <v>0.83005982478546658</v>
      </c>
      <c r="L329" s="81">
        <v>0.70876743921829766</v>
      </c>
      <c r="M329" s="81">
        <v>30.507693451194243</v>
      </c>
      <c r="N329" s="81">
        <v>25.718229300774407</v>
      </c>
      <c r="O329" s="81">
        <v>24.261985188168794</v>
      </c>
      <c r="P329" s="81">
        <v>15.274691449929568</v>
      </c>
      <c r="Q329" s="81">
        <v>1.8594625623021177</v>
      </c>
      <c r="R329" s="81">
        <v>0</v>
      </c>
      <c r="S329" s="81">
        <v>0</v>
      </c>
      <c r="T329" s="82"/>
      <c r="U329" s="81">
        <v>2528013</v>
      </c>
      <c r="V329" s="81">
        <v>446</v>
      </c>
      <c r="W329" s="81">
        <v>25</v>
      </c>
      <c r="X329" s="81">
        <v>9003</v>
      </c>
      <c r="Y329" s="81">
        <v>13600</v>
      </c>
      <c r="Z329" s="81">
        <v>17337</v>
      </c>
      <c r="AA329" s="81">
        <v>3446</v>
      </c>
      <c r="AB329" s="81">
        <v>31536</v>
      </c>
      <c r="AC329" s="81">
        <v>0</v>
      </c>
      <c r="AD329" s="81">
        <v>0</v>
      </c>
      <c r="AE329" s="82"/>
      <c r="AF329" s="81">
        <v>25705185.820126042</v>
      </c>
      <c r="AG329" s="81">
        <v>670271.39631599188</v>
      </c>
      <c r="AH329" s="81">
        <v>161281.77337809911</v>
      </c>
      <c r="AI329" s="81">
        <v>50805282.11050263</v>
      </c>
      <c r="AJ329" s="81">
        <v>49751391.836148165</v>
      </c>
      <c r="AK329" s="81"/>
      <c r="AL329" s="81"/>
      <c r="AM329" s="81">
        <v>4115798.3722677301</v>
      </c>
      <c r="AN329" s="81"/>
      <c r="AO329" s="81"/>
      <c r="AP329" s="82"/>
      <c r="AQ329" s="81">
        <v>737</v>
      </c>
      <c r="AR329" s="81">
        <v>73</v>
      </c>
      <c r="AS329" s="81">
        <v>0</v>
      </c>
      <c r="AT329" s="81">
        <v>0</v>
      </c>
      <c r="AU329" s="81">
        <v>0</v>
      </c>
      <c r="AV329" s="81">
        <v>0</v>
      </c>
      <c r="AW329" s="81">
        <v>0</v>
      </c>
      <c r="AX329" s="82"/>
      <c r="AY329" s="81">
        <v>3161.9900000000021</v>
      </c>
      <c r="AZ329" s="81">
        <v>4492.8000000000011</v>
      </c>
      <c r="BA329" s="81">
        <v>0</v>
      </c>
      <c r="BB329" s="81">
        <v>0</v>
      </c>
      <c r="BC329" s="81">
        <v>0</v>
      </c>
      <c r="BD329" s="81">
        <v>0</v>
      </c>
      <c r="BE329" s="81">
        <v>0</v>
      </c>
      <c r="BF329" s="82"/>
      <c r="BG329" s="81">
        <v>0</v>
      </c>
      <c r="BH329" s="81">
        <v>0</v>
      </c>
      <c r="BI329" s="81">
        <v>0</v>
      </c>
      <c r="BJ329" s="81">
        <v>0</v>
      </c>
      <c r="BK329" s="81">
        <v>11.611000000000001</v>
      </c>
      <c r="BL329" s="81">
        <v>0</v>
      </c>
      <c r="BM329" s="82"/>
      <c r="BN329" s="81">
        <v>0</v>
      </c>
      <c r="BO329" s="81">
        <v>0</v>
      </c>
      <c r="BP329" s="81">
        <v>0</v>
      </c>
      <c r="BQ329" s="81">
        <v>0</v>
      </c>
      <c r="BR329" s="81">
        <v>2</v>
      </c>
      <c r="BS329" s="81">
        <v>0</v>
      </c>
      <c r="BT329"/>
      <c r="BU329" s="80">
        <v>11.611000000000001</v>
      </c>
      <c r="BV329" s="80">
        <v>0</v>
      </c>
      <c r="BW329" s="80">
        <v>0</v>
      </c>
      <c r="BX329" s="80">
        <v>0</v>
      </c>
      <c r="BY329" s="80">
        <v>0</v>
      </c>
      <c r="BZ329" s="80">
        <v>0</v>
      </c>
      <c r="CA329" s="80">
        <v>0</v>
      </c>
      <c r="CB329" s="80">
        <v>0</v>
      </c>
      <c r="CC329" s="80">
        <v>0</v>
      </c>
    </row>
    <row r="330" spans="1:81">
      <c r="A330" s="80" t="s">
        <v>2042</v>
      </c>
      <c r="B330" s="80">
        <v>68</v>
      </c>
      <c r="C330" s="80">
        <v>18</v>
      </c>
      <c r="D330" s="80">
        <v>4</v>
      </c>
      <c r="E330" s="80">
        <v>2021</v>
      </c>
      <c r="F330" s="80" t="s">
        <v>75</v>
      </c>
      <c r="G330" s="174" t="s">
        <v>2024</v>
      </c>
      <c r="H330" s="80" t="s">
        <v>2025</v>
      </c>
      <c r="I330" s="177"/>
      <c r="J330" s="81">
        <v>50.350998331165648</v>
      </c>
      <c r="K330" s="81">
        <v>0.89716879485311296</v>
      </c>
      <c r="L330" s="81">
        <v>0.64402933696114006</v>
      </c>
      <c r="M330" s="81">
        <v>27.925732936812857</v>
      </c>
      <c r="N330" s="81">
        <v>23.299668482003039</v>
      </c>
      <c r="O330" s="81">
        <v>23.551651934309238</v>
      </c>
      <c r="P330" s="81">
        <v>15.65398534417244</v>
      </c>
      <c r="Q330" s="81">
        <v>1.870857868707714</v>
      </c>
      <c r="R330" s="81">
        <v>0</v>
      </c>
      <c r="S330" s="81">
        <v>0</v>
      </c>
      <c r="T330" s="82"/>
      <c r="U330" s="81">
        <v>3098825</v>
      </c>
      <c r="V330" s="81">
        <v>446</v>
      </c>
      <c r="W330" s="81">
        <v>25</v>
      </c>
      <c r="X330" s="81">
        <v>9003</v>
      </c>
      <c r="Y330" s="81">
        <v>13633</v>
      </c>
      <c r="Z330" s="81">
        <v>17329</v>
      </c>
      <c r="AA330" s="81">
        <v>3444</v>
      </c>
      <c r="AB330" s="81">
        <v>31353</v>
      </c>
      <c r="AC330" s="81">
        <v>0</v>
      </c>
      <c r="AD330" s="81">
        <v>0</v>
      </c>
      <c r="AE330" s="82"/>
      <c r="AF330" s="81">
        <v>30054015.651035387</v>
      </c>
      <c r="AG330" s="81">
        <v>747374.85812671448</v>
      </c>
      <c r="AH330" s="81">
        <v>144347.89624240386</v>
      </c>
      <c r="AI330" s="81">
        <v>53710271.595967412</v>
      </c>
      <c r="AJ330" s="81">
        <v>51996553.337841593</v>
      </c>
      <c r="AK330" s="81">
        <v>0</v>
      </c>
      <c r="AL330" s="81">
        <v>0</v>
      </c>
      <c r="AM330" s="81">
        <v>4115516.6744380454</v>
      </c>
      <c r="AN330" s="81">
        <v>0</v>
      </c>
      <c r="AO330" s="81">
        <v>0</v>
      </c>
      <c r="AP330" s="82"/>
      <c r="AQ330" s="81">
        <v>790</v>
      </c>
      <c r="AR330" s="81">
        <v>73</v>
      </c>
      <c r="AS330" s="81">
        <v>0</v>
      </c>
      <c r="AT330" s="81">
        <v>0</v>
      </c>
      <c r="AU330" s="81">
        <v>0</v>
      </c>
      <c r="AV330" s="81">
        <v>0</v>
      </c>
      <c r="AW330" s="81"/>
      <c r="AX330" s="82"/>
      <c r="AY330" s="81">
        <v>3448.52</v>
      </c>
      <c r="AZ330" s="81">
        <v>4492.8000000000011</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2043</v>
      </c>
      <c r="B331" s="80">
        <v>68</v>
      </c>
      <c r="C331" s="80">
        <v>19</v>
      </c>
      <c r="D331" s="80">
        <v>4</v>
      </c>
      <c r="E331" s="80">
        <v>2022</v>
      </c>
      <c r="F331" s="80" t="s">
        <v>568</v>
      </c>
      <c r="G331" s="80" t="s">
        <v>2024</v>
      </c>
      <c r="H331" s="80" t="s">
        <v>2025</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839</v>
      </c>
      <c r="AR331" s="81">
        <v>74</v>
      </c>
      <c r="AS331" s="81">
        <v>0</v>
      </c>
      <c r="AT331" s="81">
        <v>0</v>
      </c>
      <c r="AU331" s="81">
        <v>0</v>
      </c>
      <c r="AV331" s="81">
        <v>0</v>
      </c>
      <c r="AW331" s="81"/>
      <c r="AX331" s="82"/>
      <c r="AY331" s="81">
        <v>3739.4500000000021</v>
      </c>
      <c r="AZ331" s="81">
        <v>6367.8000000000011</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2044</v>
      </c>
      <c r="B332" s="80">
        <v>460</v>
      </c>
      <c r="C332" s="80">
        <v>1</v>
      </c>
      <c r="D332" s="80">
        <v>28</v>
      </c>
      <c r="E332" s="80">
        <v>1990</v>
      </c>
      <c r="F332" s="80" t="s">
        <v>562</v>
      </c>
      <c r="G332" s="80" t="s">
        <v>2045</v>
      </c>
      <c r="H332" s="80" t="s">
        <v>2046</v>
      </c>
      <c r="I332" s="177"/>
      <c r="J332" s="81">
        <v>101.05443312716405</v>
      </c>
      <c r="K332" s="81">
        <v>9.2362213664554496</v>
      </c>
      <c r="L332" s="81">
        <v>5.130512566427532</v>
      </c>
      <c r="M332" s="81">
        <v>30.01482763046376</v>
      </c>
      <c r="N332" s="81">
        <v>43.927753682189646</v>
      </c>
      <c r="O332" s="81">
        <v>31.579457130994715</v>
      </c>
      <c r="P332" s="81">
        <v>54.791565792280807</v>
      </c>
      <c r="Q332" s="81">
        <v>2.5767089018810947</v>
      </c>
      <c r="R332" s="81">
        <v>0</v>
      </c>
      <c r="S332" s="81">
        <v>2.5977298054967002</v>
      </c>
      <c r="T332" s="82"/>
      <c r="U332" s="81">
        <v>6089619</v>
      </c>
      <c r="V332" s="81">
        <v>3313</v>
      </c>
      <c r="W332" s="81">
        <v>49</v>
      </c>
      <c r="X332" s="81">
        <v>9878</v>
      </c>
      <c r="Y332" s="81">
        <v>10758</v>
      </c>
      <c r="Z332" s="81">
        <v>12989</v>
      </c>
      <c r="AA332" s="81">
        <v>13304</v>
      </c>
      <c r="AB332" s="81">
        <v>41837</v>
      </c>
      <c r="AC332" s="81">
        <v>0</v>
      </c>
      <c r="AD332" s="81">
        <v>2.5977298054967002</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2047</v>
      </c>
      <c r="B333" s="80">
        <v>461</v>
      </c>
      <c r="C333" s="80">
        <v>2</v>
      </c>
      <c r="D333" s="80">
        <v>28</v>
      </c>
      <c r="E333" s="80">
        <v>2005</v>
      </c>
      <c r="F333" s="80" t="s">
        <v>565</v>
      </c>
      <c r="G333" s="80" t="s">
        <v>2045</v>
      </c>
      <c r="H333" s="80" t="s">
        <v>2046</v>
      </c>
      <c r="I333" s="177"/>
      <c r="J333" s="81">
        <v>65.459183985120589</v>
      </c>
      <c r="K333" s="81">
        <v>6.2630231978378852</v>
      </c>
      <c r="L333" s="81">
        <v>14.94699041123377</v>
      </c>
      <c r="M333" s="81">
        <v>44.17402987371522</v>
      </c>
      <c r="N333" s="81">
        <v>55.804928245523826</v>
      </c>
      <c r="O333" s="81">
        <v>46.341540093997502</v>
      </c>
      <c r="P333" s="81">
        <v>46.193302984802358</v>
      </c>
      <c r="Q333" s="81">
        <v>2.2943780838870143</v>
      </c>
      <c r="R333" s="81">
        <v>0</v>
      </c>
      <c r="S333" s="81">
        <v>3.7163544000000002</v>
      </c>
      <c r="T333" s="82"/>
      <c r="U333" s="81">
        <v>4725413</v>
      </c>
      <c r="V333" s="81">
        <v>2667</v>
      </c>
      <c r="W333" s="81">
        <v>88</v>
      </c>
      <c r="X333" s="81">
        <v>8319</v>
      </c>
      <c r="Y333" s="81">
        <v>11754</v>
      </c>
      <c r="Z333" s="81">
        <v>22057</v>
      </c>
      <c r="AA333" s="81">
        <v>9186</v>
      </c>
      <c r="AB333" s="81">
        <v>38944</v>
      </c>
      <c r="AC333" s="81">
        <v>0</v>
      </c>
      <c r="AD333" s="81">
        <v>3.7163544000000002</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2048</v>
      </c>
      <c r="B334" s="80">
        <v>462</v>
      </c>
      <c r="C334" s="80">
        <v>3</v>
      </c>
      <c r="D334" s="80">
        <v>28</v>
      </c>
      <c r="E334" s="80">
        <v>2006</v>
      </c>
      <c r="F334" s="80" t="s">
        <v>566</v>
      </c>
      <c r="G334" s="80" t="s">
        <v>2045</v>
      </c>
      <c r="H334" s="80" t="s">
        <v>2046</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2049</v>
      </c>
      <c r="B335" s="80">
        <v>463</v>
      </c>
      <c r="C335" s="80">
        <v>4</v>
      </c>
      <c r="D335" s="80">
        <v>28</v>
      </c>
      <c r="E335" s="80">
        <v>2007</v>
      </c>
      <c r="F335" s="80" t="s">
        <v>567</v>
      </c>
      <c r="G335" s="80" t="s">
        <v>2045</v>
      </c>
      <c r="H335" s="80" t="s">
        <v>2046</v>
      </c>
      <c r="I335" s="177"/>
      <c r="J335" s="81">
        <v>87.595760563965825</v>
      </c>
      <c r="K335" s="81">
        <v>7.1753547246062324</v>
      </c>
      <c r="L335" s="81">
        <v>46.538231045702538</v>
      </c>
      <c r="M335" s="81">
        <v>59.42869045093645</v>
      </c>
      <c r="N335" s="81">
        <v>81.548660743515782</v>
      </c>
      <c r="O335" s="81">
        <v>44.651150690012095</v>
      </c>
      <c r="P335" s="81">
        <v>45.090407453724133</v>
      </c>
      <c r="Q335" s="81">
        <v>2.3565555298611205</v>
      </c>
      <c r="R335" s="81">
        <v>0</v>
      </c>
      <c r="S335" s="81">
        <v>6.7360981285008545</v>
      </c>
      <c r="T335" s="82"/>
      <c r="U335" s="81">
        <v>5486505</v>
      </c>
      <c r="V335" s="81">
        <v>2455</v>
      </c>
      <c r="W335" s="81">
        <v>651</v>
      </c>
      <c r="X335" s="81">
        <v>9778</v>
      </c>
      <c r="Y335" s="81">
        <v>11728</v>
      </c>
      <c r="Z335" s="81">
        <v>22093</v>
      </c>
      <c r="AA335" s="81">
        <v>8830</v>
      </c>
      <c r="AB335" s="81">
        <v>37884</v>
      </c>
      <c r="AC335" s="81">
        <v>0</v>
      </c>
      <c r="AD335" s="81">
        <v>6.7360981285008545</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2050</v>
      </c>
      <c r="B336" s="80">
        <v>464</v>
      </c>
      <c r="C336" s="80">
        <v>5</v>
      </c>
      <c r="D336" s="80">
        <v>28</v>
      </c>
      <c r="E336" s="80">
        <v>2008</v>
      </c>
      <c r="F336" s="80" t="s">
        <v>84</v>
      </c>
      <c r="G336" s="80" t="s">
        <v>2045</v>
      </c>
      <c r="H336" s="80" t="s">
        <v>2046</v>
      </c>
      <c r="I336" s="177"/>
      <c r="J336" s="81">
        <v>65.088887194143723</v>
      </c>
      <c r="K336" s="81">
        <v>4.9811237032312103</v>
      </c>
      <c r="L336" s="81">
        <v>39.880168622204771</v>
      </c>
      <c r="M336" s="81">
        <v>60.666665670491163</v>
      </c>
      <c r="N336" s="81">
        <v>73.991958039029086</v>
      </c>
      <c r="O336" s="81">
        <v>42.988721772714705</v>
      </c>
      <c r="P336" s="81">
        <v>43.580225266404668</v>
      </c>
      <c r="Q336" s="81">
        <v>2.2937338957689759</v>
      </c>
      <c r="R336" s="81">
        <v>0</v>
      </c>
      <c r="S336" s="81">
        <v>4.75184504768285</v>
      </c>
      <c r="T336" s="82"/>
      <c r="U336" s="81">
        <v>5373582</v>
      </c>
      <c r="V336" s="81">
        <v>2455</v>
      </c>
      <c r="W336" s="81">
        <v>651</v>
      </c>
      <c r="X336" s="81">
        <v>9778</v>
      </c>
      <c r="Y336" s="81">
        <v>11703</v>
      </c>
      <c r="Z336" s="81">
        <v>22017</v>
      </c>
      <c r="AA336" s="81">
        <v>8544</v>
      </c>
      <c r="AB336" s="81">
        <v>37480</v>
      </c>
      <c r="AC336" s="81">
        <v>0</v>
      </c>
      <c r="AD336" s="81">
        <v>4.75184504768285</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2051</v>
      </c>
      <c r="B337" s="80">
        <v>465</v>
      </c>
      <c r="C337" s="80">
        <v>6</v>
      </c>
      <c r="D337" s="80">
        <v>28</v>
      </c>
      <c r="E337" s="80">
        <v>2009</v>
      </c>
      <c r="F337" s="80" t="s">
        <v>85</v>
      </c>
      <c r="G337" s="80" t="s">
        <v>2045</v>
      </c>
      <c r="H337" s="80" t="s">
        <v>2046</v>
      </c>
      <c r="I337" s="177"/>
      <c r="J337" s="81">
        <v>51.166357790530299</v>
      </c>
      <c r="K337" s="81">
        <v>3.655355536084731</v>
      </c>
      <c r="L337" s="81">
        <v>32.208378310102511</v>
      </c>
      <c r="M337" s="81">
        <v>55.580410746039639</v>
      </c>
      <c r="N337" s="81">
        <v>54.013110970885016</v>
      </c>
      <c r="O337" s="81">
        <v>43.637851998548427</v>
      </c>
      <c r="P337" s="81">
        <v>41.263034374937369</v>
      </c>
      <c r="Q337" s="81">
        <v>2.1633885590612341</v>
      </c>
      <c r="R337" s="81">
        <v>0</v>
      </c>
      <c r="S337" s="81">
        <v>5.0647045418378402</v>
      </c>
      <c r="T337" s="82"/>
      <c r="U337" s="81">
        <v>3856700</v>
      </c>
      <c r="V337" s="81">
        <v>2062</v>
      </c>
      <c r="W337" s="81">
        <v>708</v>
      </c>
      <c r="X337" s="81">
        <v>10142</v>
      </c>
      <c r="Y337" s="81">
        <v>11701</v>
      </c>
      <c r="Z337" s="81">
        <v>22060</v>
      </c>
      <c r="AA337" s="81">
        <v>8305</v>
      </c>
      <c r="AB337" s="81">
        <v>37109</v>
      </c>
      <c r="AC337" s="81">
        <v>0</v>
      </c>
      <c r="AD337" s="81">
        <v>5.0647045418378402</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370.17600000000004</v>
      </c>
      <c r="BJ337" s="81">
        <v>0</v>
      </c>
      <c r="BK337" s="81">
        <v>5.4850000000000003</v>
      </c>
      <c r="BL337" s="81">
        <v>0</v>
      </c>
      <c r="BM337" s="82"/>
      <c r="BN337" s="81">
        <v>0</v>
      </c>
      <c r="BO337" s="81">
        <v>0</v>
      </c>
      <c r="BP337" s="81">
        <v>4</v>
      </c>
      <c r="BQ337" s="81">
        <v>0</v>
      </c>
      <c r="BR337" s="81">
        <v>1</v>
      </c>
      <c r="BS337" s="81">
        <v>0</v>
      </c>
      <c r="BT337"/>
      <c r="BU337" s="80"/>
      <c r="BV337" s="80"/>
      <c r="BW337" s="80"/>
      <c r="BX337" s="80"/>
      <c r="BY337" s="80"/>
      <c r="BZ337" s="80"/>
      <c r="CA337" s="80"/>
      <c r="CB337" s="80"/>
      <c r="CC337" s="80"/>
    </row>
    <row r="338" spans="1:81">
      <c r="A338" s="80" t="s">
        <v>2052</v>
      </c>
      <c r="B338" s="80">
        <v>466</v>
      </c>
      <c r="C338" s="80">
        <v>7</v>
      </c>
      <c r="D338" s="80">
        <v>28</v>
      </c>
      <c r="E338" s="80">
        <v>2010</v>
      </c>
      <c r="F338" s="80" t="s">
        <v>86</v>
      </c>
      <c r="G338" s="80" t="s">
        <v>2045</v>
      </c>
      <c r="H338" s="80" t="s">
        <v>2046</v>
      </c>
      <c r="I338" s="177"/>
      <c r="J338" s="81">
        <v>60.510593189616735</v>
      </c>
      <c r="K338" s="81">
        <v>4.121353021994457</v>
      </c>
      <c r="L338" s="81">
        <v>30.283049165492997</v>
      </c>
      <c r="M338" s="81">
        <v>64.814210303485211</v>
      </c>
      <c r="N338" s="81">
        <v>61.030111331463679</v>
      </c>
      <c r="O338" s="81">
        <v>43.325749872060527</v>
      </c>
      <c r="P338" s="81">
        <v>41.474030082972774</v>
      </c>
      <c r="Q338" s="81">
        <v>2.2230184540844178</v>
      </c>
      <c r="R338" s="81">
        <v>0</v>
      </c>
      <c r="S338" s="81">
        <v>5.2304116063704074</v>
      </c>
      <c r="T338" s="82"/>
      <c r="U338" s="81">
        <v>4595114</v>
      </c>
      <c r="V338" s="81">
        <v>2062</v>
      </c>
      <c r="W338" s="81">
        <v>708</v>
      </c>
      <c r="X338" s="81">
        <v>10142</v>
      </c>
      <c r="Y338" s="81">
        <v>11656</v>
      </c>
      <c r="Z338" s="81">
        <v>22004</v>
      </c>
      <c r="AA338" s="81">
        <v>8139</v>
      </c>
      <c r="AB338" s="81">
        <v>36538</v>
      </c>
      <c r="AC338" s="81">
        <v>0</v>
      </c>
      <c r="AD338" s="81">
        <v>5.2304116063704074</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320.88200000000001</v>
      </c>
      <c r="BJ338" s="81">
        <v>0</v>
      </c>
      <c r="BK338" s="81">
        <v>4.0179999999999998</v>
      </c>
      <c r="BL338" s="81">
        <v>0</v>
      </c>
      <c r="BM338" s="82"/>
      <c r="BN338" s="81">
        <v>0</v>
      </c>
      <c r="BO338" s="81">
        <v>0</v>
      </c>
      <c r="BP338" s="81">
        <v>5</v>
      </c>
      <c r="BQ338" s="81">
        <v>0</v>
      </c>
      <c r="BR338" s="81">
        <v>1</v>
      </c>
      <c r="BS338" s="81">
        <v>0</v>
      </c>
      <c r="BT338"/>
      <c r="BU338" s="80">
        <v>324.89999999999998</v>
      </c>
      <c r="BV338" s="80">
        <v>0</v>
      </c>
      <c r="BW338" s="80">
        <v>0</v>
      </c>
      <c r="BX338" s="80">
        <v>0</v>
      </c>
      <c r="BY338" s="80">
        <v>0</v>
      </c>
      <c r="BZ338" s="80">
        <v>0</v>
      </c>
      <c r="CA338" s="80">
        <v>0</v>
      </c>
      <c r="CB338" s="80">
        <v>0</v>
      </c>
      <c r="CC338" s="80">
        <v>0</v>
      </c>
    </row>
    <row r="339" spans="1:81">
      <c r="A339" s="80" t="s">
        <v>2053</v>
      </c>
      <c r="B339" s="80">
        <v>467</v>
      </c>
      <c r="C339" s="80">
        <v>8</v>
      </c>
      <c r="D339" s="80">
        <v>28</v>
      </c>
      <c r="E339" s="80">
        <v>2011</v>
      </c>
      <c r="F339" s="80" t="s">
        <v>87</v>
      </c>
      <c r="G339" s="80" t="s">
        <v>2045</v>
      </c>
      <c r="H339" s="80" t="s">
        <v>2046</v>
      </c>
      <c r="I339" s="177"/>
      <c r="J339" s="81">
        <v>68.160264658670499</v>
      </c>
      <c r="K339" s="81">
        <v>5.578130677556647</v>
      </c>
      <c r="L339" s="81">
        <v>32.431652736389786</v>
      </c>
      <c r="M339" s="81">
        <v>77.223601796527248</v>
      </c>
      <c r="N339" s="81">
        <v>81.277341881462959</v>
      </c>
      <c r="O339" s="81">
        <v>42.537483484247723</v>
      </c>
      <c r="P339" s="81">
        <v>40.062711786229556</v>
      </c>
      <c r="Q339" s="81">
        <v>2.5257175846016371</v>
      </c>
      <c r="R339" s="81">
        <v>0</v>
      </c>
      <c r="S339" s="81">
        <v>4.6735122475252719</v>
      </c>
      <c r="T339" s="82"/>
      <c r="U339" s="81">
        <v>4447398</v>
      </c>
      <c r="V339" s="81">
        <v>2062</v>
      </c>
      <c r="W339" s="81">
        <v>708</v>
      </c>
      <c r="X339" s="81">
        <v>10142</v>
      </c>
      <c r="Y339" s="81">
        <v>11585</v>
      </c>
      <c r="Z339" s="81">
        <v>22073</v>
      </c>
      <c r="AA339" s="81">
        <v>8096</v>
      </c>
      <c r="AB339" s="81">
        <v>35990</v>
      </c>
      <c r="AC339" s="81">
        <v>0</v>
      </c>
      <c r="AD339" s="81">
        <v>4.6735122475252719</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345.73</v>
      </c>
      <c r="BJ339" s="81">
        <v>0</v>
      </c>
      <c r="BK339" s="81">
        <v>4.4720000000000004</v>
      </c>
      <c r="BL339" s="81">
        <v>0</v>
      </c>
      <c r="BM339" s="82"/>
      <c r="BN339" s="81">
        <v>0</v>
      </c>
      <c r="BO339" s="81">
        <v>0</v>
      </c>
      <c r="BP339" s="81">
        <v>4</v>
      </c>
      <c r="BQ339" s="81">
        <v>0</v>
      </c>
      <c r="BR339" s="81">
        <v>1</v>
      </c>
      <c r="BS339" s="81">
        <v>0</v>
      </c>
      <c r="BT339"/>
      <c r="BU339" s="80">
        <v>350.202</v>
      </c>
      <c r="BV339" s="80">
        <v>0</v>
      </c>
      <c r="BW339" s="80">
        <v>0</v>
      </c>
      <c r="BX339" s="80">
        <v>0</v>
      </c>
      <c r="BY339" s="80">
        <v>0</v>
      </c>
      <c r="BZ339" s="80">
        <v>0</v>
      </c>
      <c r="CA339" s="80">
        <v>0</v>
      </c>
      <c r="CB339" s="80">
        <v>0</v>
      </c>
      <c r="CC339" s="80">
        <v>0</v>
      </c>
    </row>
    <row r="340" spans="1:81">
      <c r="A340" s="80" t="s">
        <v>2054</v>
      </c>
      <c r="B340" s="80">
        <v>468</v>
      </c>
      <c r="C340" s="80">
        <v>9</v>
      </c>
      <c r="D340" s="80">
        <v>28</v>
      </c>
      <c r="E340" s="80">
        <v>2012</v>
      </c>
      <c r="F340" s="80" t="s">
        <v>88</v>
      </c>
      <c r="G340" s="80" t="s">
        <v>2045</v>
      </c>
      <c r="H340" s="80" t="s">
        <v>2046</v>
      </c>
      <c r="I340" s="177"/>
      <c r="J340" s="81">
        <v>56.883601950804966</v>
      </c>
      <c r="K340" s="81">
        <v>5.0665059861080417</v>
      </c>
      <c r="L340" s="81">
        <v>31.481177485424713</v>
      </c>
      <c r="M340" s="81">
        <v>74.852901380336135</v>
      </c>
      <c r="N340" s="81">
        <v>88.587375280136655</v>
      </c>
      <c r="O340" s="81">
        <v>42.44174316460051</v>
      </c>
      <c r="P340" s="81">
        <v>39.628764143758474</v>
      </c>
      <c r="Q340" s="81">
        <v>2.7474866569720859</v>
      </c>
      <c r="R340" s="81">
        <v>0</v>
      </c>
      <c r="S340" s="81">
        <v>4.9528165444213519</v>
      </c>
      <c r="T340" s="82"/>
      <c r="U340" s="81">
        <v>3825454</v>
      </c>
      <c r="V340" s="81">
        <v>2062</v>
      </c>
      <c r="W340" s="81">
        <v>708</v>
      </c>
      <c r="X340" s="81">
        <v>10142</v>
      </c>
      <c r="Y340" s="81">
        <v>11810</v>
      </c>
      <c r="Z340" s="81">
        <v>22198</v>
      </c>
      <c r="AA340" s="81">
        <v>7963</v>
      </c>
      <c r="AB340" s="81">
        <v>36034</v>
      </c>
      <c r="AC340" s="81">
        <v>0</v>
      </c>
      <c r="AD340" s="81">
        <v>4.9528165444213519</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121.217</v>
      </c>
      <c r="BJ340" s="81">
        <v>0</v>
      </c>
      <c r="BK340" s="81">
        <v>5.3460000000000001</v>
      </c>
      <c r="BL340" s="81">
        <v>0</v>
      </c>
      <c r="BM340" s="82"/>
      <c r="BN340" s="81">
        <v>0</v>
      </c>
      <c r="BO340" s="81">
        <v>0</v>
      </c>
      <c r="BP340" s="81">
        <v>4</v>
      </c>
      <c r="BQ340" s="81">
        <v>0</v>
      </c>
      <c r="BR340" s="81">
        <v>1</v>
      </c>
      <c r="BS340" s="81">
        <v>0</v>
      </c>
      <c r="BT340"/>
      <c r="BU340" s="80">
        <v>126.563</v>
      </c>
      <c r="BV340" s="80">
        <v>0</v>
      </c>
      <c r="BW340" s="80">
        <v>0</v>
      </c>
      <c r="BX340" s="80">
        <v>0</v>
      </c>
      <c r="BY340" s="80">
        <v>0</v>
      </c>
      <c r="BZ340" s="80">
        <v>0</v>
      </c>
      <c r="CA340" s="80">
        <v>0</v>
      </c>
      <c r="CB340" s="80">
        <v>0</v>
      </c>
      <c r="CC340" s="80">
        <v>0</v>
      </c>
    </row>
    <row r="341" spans="1:81">
      <c r="A341" s="80" t="s">
        <v>2055</v>
      </c>
      <c r="B341" s="80">
        <v>469</v>
      </c>
      <c r="C341" s="80">
        <v>10</v>
      </c>
      <c r="D341" s="80">
        <v>28</v>
      </c>
      <c r="E341" s="80">
        <v>2013</v>
      </c>
      <c r="F341" s="80" t="s">
        <v>89</v>
      </c>
      <c r="G341" s="80" t="s">
        <v>2045</v>
      </c>
      <c r="H341" s="80" t="s">
        <v>2046</v>
      </c>
      <c r="I341" s="177"/>
      <c r="J341" s="81">
        <v>61.902529373299856</v>
      </c>
      <c r="K341" s="81">
        <v>4.2479612858664355</v>
      </c>
      <c r="L341" s="81">
        <v>33.210994119612401</v>
      </c>
      <c r="M341" s="81">
        <v>76.922573871374496</v>
      </c>
      <c r="N341" s="81">
        <v>84.507206734711417</v>
      </c>
      <c r="O341" s="81">
        <v>40.766885834044224</v>
      </c>
      <c r="P341" s="81">
        <v>39.013790420091766</v>
      </c>
      <c r="Q341" s="81">
        <v>2.7617716104519694</v>
      </c>
      <c r="R341" s="81">
        <v>0</v>
      </c>
      <c r="S341" s="81">
        <v>5.2528177485989138</v>
      </c>
      <c r="T341" s="82"/>
      <c r="U341" s="81">
        <v>3962907</v>
      </c>
      <c r="V341" s="81">
        <v>2062</v>
      </c>
      <c r="W341" s="81">
        <v>708</v>
      </c>
      <c r="X341" s="81">
        <v>10142</v>
      </c>
      <c r="Y341" s="81">
        <v>11813</v>
      </c>
      <c r="Z341" s="81">
        <v>22274</v>
      </c>
      <c r="AA341" s="81">
        <v>7810</v>
      </c>
      <c r="AB341" s="81">
        <v>35702</v>
      </c>
      <c r="AC341" s="81">
        <v>0</v>
      </c>
      <c r="AD341" s="81">
        <v>5.2528177485989138</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279.07900000000001</v>
      </c>
      <c r="BJ341" s="81">
        <v>0</v>
      </c>
      <c r="BK341" s="81">
        <v>5.66</v>
      </c>
      <c r="BL341" s="81">
        <v>0</v>
      </c>
      <c r="BM341" s="82"/>
      <c r="BN341" s="81">
        <v>0</v>
      </c>
      <c r="BO341" s="81">
        <v>0</v>
      </c>
      <c r="BP341" s="81">
        <v>4</v>
      </c>
      <c r="BQ341" s="81">
        <v>0</v>
      </c>
      <c r="BR341" s="81">
        <v>1</v>
      </c>
      <c r="BS341" s="81">
        <v>0</v>
      </c>
      <c r="BT341"/>
      <c r="BU341" s="80">
        <v>284.73899999999998</v>
      </c>
      <c r="BV341" s="80">
        <v>0</v>
      </c>
      <c r="BW341" s="80">
        <v>0</v>
      </c>
      <c r="BX341" s="80">
        <v>0</v>
      </c>
      <c r="BY341" s="80">
        <v>0</v>
      </c>
      <c r="BZ341" s="80">
        <v>0</v>
      </c>
      <c r="CA341" s="80">
        <v>0</v>
      </c>
      <c r="CB341" s="80">
        <v>0</v>
      </c>
      <c r="CC341" s="80">
        <v>0</v>
      </c>
    </row>
    <row r="342" spans="1:81">
      <c r="A342" s="80" t="s">
        <v>2056</v>
      </c>
      <c r="B342" s="80">
        <v>470</v>
      </c>
      <c r="C342" s="80">
        <v>11</v>
      </c>
      <c r="D342" s="80">
        <v>28</v>
      </c>
      <c r="E342" s="80">
        <v>2014</v>
      </c>
      <c r="F342" s="80" t="s">
        <v>90</v>
      </c>
      <c r="G342" s="80" t="s">
        <v>2045</v>
      </c>
      <c r="H342" s="80" t="s">
        <v>2046</v>
      </c>
      <c r="I342" s="177"/>
      <c r="J342" s="81">
        <v>63.979163843941464</v>
      </c>
      <c r="K342" s="81">
        <v>3.9439767379977466</v>
      </c>
      <c r="L342" s="81">
        <v>23.782188355950645</v>
      </c>
      <c r="M342" s="81">
        <v>76.385326155718559</v>
      </c>
      <c r="N342" s="81">
        <v>85.265179292447186</v>
      </c>
      <c r="O342" s="81">
        <v>38.811493597001913</v>
      </c>
      <c r="P342" s="81">
        <v>38.568950950038946</v>
      </c>
      <c r="Q342" s="81">
        <v>2.6163220223984864</v>
      </c>
      <c r="R342" s="81">
        <v>0</v>
      </c>
      <c r="S342" s="81">
        <v>5.2819011417584631</v>
      </c>
      <c r="T342" s="82"/>
      <c r="U342" s="81">
        <v>4325678</v>
      </c>
      <c r="V342" s="81">
        <v>1674</v>
      </c>
      <c r="W342" s="81">
        <v>654</v>
      </c>
      <c r="X342" s="81">
        <v>9870</v>
      </c>
      <c r="Y342" s="81">
        <v>11742</v>
      </c>
      <c r="Z342" s="81">
        <v>22334</v>
      </c>
      <c r="AA342" s="81">
        <v>7681</v>
      </c>
      <c r="AB342" s="81">
        <v>35251</v>
      </c>
      <c r="AC342" s="81">
        <v>0</v>
      </c>
      <c r="AD342" s="81">
        <v>5.2819011417584631</v>
      </c>
      <c r="AE342" s="82"/>
      <c r="AF342" s="81">
        <v>54082523.761679664</v>
      </c>
      <c r="AG342" s="81">
        <v>3147256.5207031826</v>
      </c>
      <c r="AH342" s="81">
        <v>4307050.9204396121</v>
      </c>
      <c r="AI342" s="81">
        <v>64358043.852778971</v>
      </c>
      <c r="AJ342" s="81">
        <v>115618036.84746204</v>
      </c>
      <c r="AK342" s="81">
        <v>0</v>
      </c>
      <c r="AL342" s="81">
        <v>0</v>
      </c>
      <c r="AM342" s="81">
        <v>4839435.5367291793</v>
      </c>
      <c r="AN342" s="81">
        <v>0</v>
      </c>
      <c r="AO342" s="81">
        <v>0</v>
      </c>
      <c r="AP342" s="82"/>
      <c r="AQ342" s="81">
        <v>232</v>
      </c>
      <c r="AR342" s="81">
        <v>26</v>
      </c>
      <c r="AS342" s="81">
        <v>0</v>
      </c>
      <c r="AT342" s="81">
        <v>1</v>
      </c>
      <c r="AU342" s="81">
        <v>0</v>
      </c>
      <c r="AV342" s="81">
        <v>0</v>
      </c>
      <c r="AW342" s="81" t="s">
        <v>564</v>
      </c>
      <c r="AX342" s="82"/>
      <c r="AY342" s="81">
        <v>1045.797</v>
      </c>
      <c r="AZ342" s="81">
        <v>776.5</v>
      </c>
      <c r="BA342" s="81">
        <v>0</v>
      </c>
      <c r="BB342" s="81">
        <v>490</v>
      </c>
      <c r="BC342" s="81">
        <v>0</v>
      </c>
      <c r="BD342" s="81">
        <v>0</v>
      </c>
      <c r="BE342" s="81" t="s">
        <v>564</v>
      </c>
      <c r="BF342" s="82"/>
      <c r="BG342" s="81">
        <v>0</v>
      </c>
      <c r="BH342" s="81">
        <v>0</v>
      </c>
      <c r="BI342" s="81">
        <v>293.923</v>
      </c>
      <c r="BJ342" s="81">
        <v>0</v>
      </c>
      <c r="BK342" s="81">
        <v>5.2519999999999998</v>
      </c>
      <c r="BL342" s="81">
        <v>0</v>
      </c>
      <c r="BM342" s="82"/>
      <c r="BN342" s="81">
        <v>0</v>
      </c>
      <c r="BO342" s="81">
        <v>0</v>
      </c>
      <c r="BP342" s="81">
        <v>5</v>
      </c>
      <c r="BQ342" s="81">
        <v>0</v>
      </c>
      <c r="BR342" s="81">
        <v>1</v>
      </c>
      <c r="BS342" s="81">
        <v>0</v>
      </c>
      <c r="BT342"/>
      <c r="BU342" s="80">
        <v>299.17500000000001</v>
      </c>
      <c r="BV342" s="80">
        <v>0</v>
      </c>
      <c r="BW342" s="80">
        <v>0</v>
      </c>
      <c r="BX342" s="80">
        <v>0</v>
      </c>
      <c r="BY342" s="80">
        <v>0</v>
      </c>
      <c r="BZ342" s="80">
        <v>0</v>
      </c>
      <c r="CA342" s="80">
        <v>0</v>
      </c>
      <c r="CB342" s="80">
        <v>0</v>
      </c>
      <c r="CC342" s="80">
        <v>0</v>
      </c>
    </row>
    <row r="343" spans="1:81">
      <c r="A343" s="80" t="s">
        <v>2057</v>
      </c>
      <c r="B343" s="80">
        <v>471</v>
      </c>
      <c r="C343" s="80">
        <v>12</v>
      </c>
      <c r="D343" s="80">
        <v>28</v>
      </c>
      <c r="E343" s="80">
        <v>2015</v>
      </c>
      <c r="F343" s="80" t="s">
        <v>91</v>
      </c>
      <c r="G343" s="80" t="s">
        <v>2045</v>
      </c>
      <c r="H343" s="80" t="s">
        <v>2046</v>
      </c>
      <c r="I343" s="177"/>
      <c r="J343" s="81">
        <v>66.917727868313392</v>
      </c>
      <c r="K343" s="81">
        <v>3.8344253349332096</v>
      </c>
      <c r="L343" s="81">
        <v>19.13363219435934</v>
      </c>
      <c r="M343" s="81">
        <v>57.285447305483906</v>
      </c>
      <c r="N343" s="81">
        <v>80.904905342880028</v>
      </c>
      <c r="O343" s="81">
        <v>38.434237807397409</v>
      </c>
      <c r="P343" s="81">
        <v>37.880680337186206</v>
      </c>
      <c r="Q343" s="81">
        <v>2.5278995861917029</v>
      </c>
      <c r="R343" s="81">
        <v>0</v>
      </c>
      <c r="S343" s="81">
        <v>5.3034466608771265</v>
      </c>
      <c r="T343" s="82"/>
      <c r="U343" s="81">
        <v>5039708</v>
      </c>
      <c r="V343" s="81">
        <v>1674</v>
      </c>
      <c r="W343" s="81">
        <v>654</v>
      </c>
      <c r="X343" s="81">
        <v>9870</v>
      </c>
      <c r="Y343" s="81">
        <v>11749</v>
      </c>
      <c r="Z343" s="81">
        <v>22330</v>
      </c>
      <c r="AA343" s="81">
        <v>7538</v>
      </c>
      <c r="AB343" s="81">
        <v>34792</v>
      </c>
      <c r="AC343" s="81">
        <v>0</v>
      </c>
      <c r="AD343" s="81">
        <v>5.3034466608771265</v>
      </c>
      <c r="AE343" s="82"/>
      <c r="AF343" s="81">
        <v>57277069.282491818</v>
      </c>
      <c r="AG343" s="81">
        <v>2839803.8665859159</v>
      </c>
      <c r="AH343" s="81">
        <v>2724874.9938496603</v>
      </c>
      <c r="AI343" s="81">
        <v>62733724.270416304</v>
      </c>
      <c r="AJ343" s="81">
        <v>115022316.29406187</v>
      </c>
      <c r="AK343" s="81">
        <v>0</v>
      </c>
      <c r="AL343" s="81">
        <v>0</v>
      </c>
      <c r="AM343" s="81">
        <v>4768097.65304917</v>
      </c>
      <c r="AN343" s="81">
        <v>0</v>
      </c>
      <c r="AO343" s="81">
        <v>0</v>
      </c>
      <c r="AP343" s="82"/>
      <c r="AQ343" s="81">
        <v>244</v>
      </c>
      <c r="AR343" s="81">
        <v>32</v>
      </c>
      <c r="AS343" s="81">
        <v>0</v>
      </c>
      <c r="AT343" s="81">
        <v>1</v>
      </c>
      <c r="AU343" s="81">
        <v>0</v>
      </c>
      <c r="AV343" s="81">
        <v>1</v>
      </c>
      <c r="AW343" s="81" t="s">
        <v>564</v>
      </c>
      <c r="AX343" s="82"/>
      <c r="AY343" s="81">
        <v>1105.8209999999999</v>
      </c>
      <c r="AZ343" s="81">
        <v>891.8</v>
      </c>
      <c r="BA343" s="81">
        <v>0</v>
      </c>
      <c r="BB343" s="81">
        <v>490</v>
      </c>
      <c r="BC343" s="81">
        <v>0</v>
      </c>
      <c r="BD343" s="81">
        <v>7270</v>
      </c>
      <c r="BE343" s="81" t="s">
        <v>564</v>
      </c>
      <c r="BF343" s="82"/>
      <c r="BG343" s="81">
        <v>0</v>
      </c>
      <c r="BH343" s="81">
        <v>0</v>
      </c>
      <c r="BI343" s="81">
        <v>354.08699999999999</v>
      </c>
      <c r="BJ343" s="81">
        <v>0</v>
      </c>
      <c r="BK343" s="81">
        <v>5.1040000000000001</v>
      </c>
      <c r="BL343" s="81">
        <v>0</v>
      </c>
      <c r="BM343" s="82"/>
      <c r="BN343" s="81">
        <v>0</v>
      </c>
      <c r="BO343" s="81">
        <v>0</v>
      </c>
      <c r="BP343" s="81">
        <v>6</v>
      </c>
      <c r="BQ343" s="81">
        <v>0</v>
      </c>
      <c r="BR343" s="81">
        <v>1</v>
      </c>
      <c r="BS343" s="81">
        <v>0</v>
      </c>
      <c r="BT343"/>
      <c r="BU343" s="80">
        <v>359.19099999999997</v>
      </c>
      <c r="BV343" s="80">
        <v>0</v>
      </c>
      <c r="BW343" s="80">
        <v>0</v>
      </c>
      <c r="BX343" s="80">
        <v>0</v>
      </c>
      <c r="BY343" s="80">
        <v>0</v>
      </c>
      <c r="BZ343" s="80">
        <v>0</v>
      </c>
      <c r="CA343" s="80">
        <v>0</v>
      </c>
      <c r="CB343" s="80">
        <v>0</v>
      </c>
      <c r="CC343" s="80">
        <v>0</v>
      </c>
    </row>
    <row r="344" spans="1:81">
      <c r="A344" s="80" t="s">
        <v>2058</v>
      </c>
      <c r="B344" s="80">
        <v>472</v>
      </c>
      <c r="C344" s="80">
        <v>13</v>
      </c>
      <c r="D344" s="80">
        <v>28</v>
      </c>
      <c r="E344" s="80">
        <v>2016</v>
      </c>
      <c r="F344" s="80" t="s">
        <v>92</v>
      </c>
      <c r="G344" s="80" t="s">
        <v>2045</v>
      </c>
      <c r="H344" s="80" t="s">
        <v>2046</v>
      </c>
      <c r="I344" s="177"/>
      <c r="J344" s="81">
        <v>75.256729399882659</v>
      </c>
      <c r="K344" s="81">
        <v>3.8850572788411655</v>
      </c>
      <c r="L344" s="81">
        <v>24.213035095790929</v>
      </c>
      <c r="M344" s="81">
        <v>50.53287102958376</v>
      </c>
      <c r="N344" s="81">
        <v>78.224369429416754</v>
      </c>
      <c r="O344" s="81">
        <v>37.894401142818808</v>
      </c>
      <c r="P344" s="81">
        <v>38.495653883563072</v>
      </c>
      <c r="Q344" s="81">
        <v>2.4271283730544306</v>
      </c>
      <c r="R344" s="81">
        <v>0</v>
      </c>
      <c r="S344" s="81">
        <v>5.2253318821607957</v>
      </c>
      <c r="T344" s="82"/>
      <c r="U344" s="81">
        <v>5527088</v>
      </c>
      <c r="V344" s="81">
        <v>1674</v>
      </c>
      <c r="W344" s="81">
        <v>654</v>
      </c>
      <c r="X344" s="81">
        <v>9870</v>
      </c>
      <c r="Y344" s="81">
        <v>11775</v>
      </c>
      <c r="Z344" s="81">
        <v>22287</v>
      </c>
      <c r="AA344" s="81">
        <v>7923</v>
      </c>
      <c r="AB344" s="81">
        <v>34363</v>
      </c>
      <c r="AC344" s="81">
        <v>0</v>
      </c>
      <c r="AD344" s="81">
        <v>5.2253318821607957</v>
      </c>
      <c r="AE344" s="82"/>
      <c r="AF344" s="81">
        <v>64953157.260469623</v>
      </c>
      <c r="AG344" s="81">
        <v>2700105.6592713888</v>
      </c>
      <c r="AH344" s="81">
        <v>2701106.6047885749</v>
      </c>
      <c r="AI344" s="81">
        <v>62206267.668207914</v>
      </c>
      <c r="AJ344" s="81">
        <v>108453246.8057535</v>
      </c>
      <c r="AK344" s="81">
        <v>0</v>
      </c>
      <c r="AL344" s="81">
        <v>0</v>
      </c>
      <c r="AM344" s="81">
        <v>4712963.6705506695</v>
      </c>
      <c r="AN344" s="81">
        <v>0</v>
      </c>
      <c r="AO344" s="81">
        <v>0</v>
      </c>
      <c r="AP344" s="82"/>
      <c r="AQ344" s="81">
        <v>254</v>
      </c>
      <c r="AR344" s="81">
        <v>36</v>
      </c>
      <c r="AS344" s="81">
        <v>0</v>
      </c>
      <c r="AT344" s="81">
        <v>2</v>
      </c>
      <c r="AU344" s="81">
        <v>0</v>
      </c>
      <c r="AV344" s="81">
        <v>1</v>
      </c>
      <c r="AW344" s="81" t="s">
        <v>564</v>
      </c>
      <c r="AX344" s="82"/>
      <c r="AY344" s="81">
        <v>1181.1210000000001</v>
      </c>
      <c r="AZ344" s="81">
        <v>966.5</v>
      </c>
      <c r="BA344" s="81">
        <v>0</v>
      </c>
      <c r="BB344" s="81">
        <v>689</v>
      </c>
      <c r="BC344" s="81">
        <v>0</v>
      </c>
      <c r="BD344" s="81">
        <v>7350</v>
      </c>
      <c r="BE344" s="81" t="s">
        <v>564</v>
      </c>
      <c r="BF344" s="82"/>
      <c r="BG344" s="81">
        <v>0</v>
      </c>
      <c r="BH344" s="81">
        <v>0</v>
      </c>
      <c r="BI344" s="81">
        <v>304.07299999999998</v>
      </c>
      <c r="BJ344" s="81">
        <v>0</v>
      </c>
      <c r="BK344" s="81">
        <v>4.7699999999999996</v>
      </c>
      <c r="BL344" s="81">
        <v>0</v>
      </c>
      <c r="BM344" s="82"/>
      <c r="BN344" s="81">
        <v>0</v>
      </c>
      <c r="BO344" s="81">
        <v>0</v>
      </c>
      <c r="BP344" s="81">
        <v>6</v>
      </c>
      <c r="BQ344" s="81">
        <v>0</v>
      </c>
      <c r="BR344" s="81">
        <v>1</v>
      </c>
      <c r="BS344" s="81">
        <v>0</v>
      </c>
      <c r="BT344"/>
      <c r="BU344" s="80">
        <v>308.84300000000002</v>
      </c>
      <c r="BV344" s="80">
        <v>0</v>
      </c>
      <c r="BW344" s="80">
        <v>0</v>
      </c>
      <c r="BX344" s="80">
        <v>0</v>
      </c>
      <c r="BY344" s="80">
        <v>0</v>
      </c>
      <c r="BZ344" s="80">
        <v>0</v>
      </c>
      <c r="CA344" s="80">
        <v>0</v>
      </c>
      <c r="CB344" s="80">
        <v>0</v>
      </c>
      <c r="CC344" s="80">
        <v>0</v>
      </c>
    </row>
    <row r="345" spans="1:81">
      <c r="A345" s="80" t="s">
        <v>2059</v>
      </c>
      <c r="B345" s="80">
        <v>473</v>
      </c>
      <c r="C345" s="80">
        <v>14</v>
      </c>
      <c r="D345" s="80">
        <v>28</v>
      </c>
      <c r="E345" s="80">
        <v>2017</v>
      </c>
      <c r="F345" s="80" t="s">
        <v>71</v>
      </c>
      <c r="G345" s="80" t="s">
        <v>2045</v>
      </c>
      <c r="H345" s="80" t="s">
        <v>2046</v>
      </c>
      <c r="I345" s="177"/>
      <c r="J345" s="81">
        <v>67.083720076467614</v>
      </c>
      <c r="K345" s="81">
        <v>3.7555211206300245</v>
      </c>
      <c r="L345" s="81">
        <v>24.83507006026819</v>
      </c>
      <c r="M345" s="81">
        <v>46.459153454574803</v>
      </c>
      <c r="N345" s="81">
        <v>77.159694222977436</v>
      </c>
      <c r="O345" s="81">
        <v>37.332921406543363</v>
      </c>
      <c r="P345" s="81">
        <v>38.000744591900975</v>
      </c>
      <c r="Q345" s="81">
        <v>2.3151191329032828</v>
      </c>
      <c r="R345" s="81">
        <v>0</v>
      </c>
      <c r="S345" s="81">
        <v>5.2368407433239614</v>
      </c>
      <c r="T345" s="82"/>
      <c r="U345" s="81">
        <v>5582399</v>
      </c>
      <c r="V345" s="81">
        <v>1674</v>
      </c>
      <c r="W345" s="81">
        <v>654</v>
      </c>
      <c r="X345" s="81">
        <v>9870</v>
      </c>
      <c r="Y345" s="81">
        <v>11761</v>
      </c>
      <c r="Z345" s="81">
        <v>22321</v>
      </c>
      <c r="AA345" s="81">
        <v>7871</v>
      </c>
      <c r="AB345" s="81">
        <v>33896</v>
      </c>
      <c r="AC345" s="81">
        <v>0</v>
      </c>
      <c r="AD345" s="81">
        <v>5.2368407433239614</v>
      </c>
      <c r="AE345" s="82"/>
      <c r="AF345" s="81">
        <v>63146471.141775541</v>
      </c>
      <c r="AG345" s="81">
        <v>2723272.5463107</v>
      </c>
      <c r="AH345" s="81">
        <v>3873795.0776337991</v>
      </c>
      <c r="AI345" s="81">
        <v>62733599.185137071</v>
      </c>
      <c r="AJ345" s="81">
        <v>113446052.9169267</v>
      </c>
      <c r="AK345" s="81">
        <v>0</v>
      </c>
      <c r="AL345" s="81">
        <v>0</v>
      </c>
      <c r="AM345" s="81">
        <v>4656187.8382183453</v>
      </c>
      <c r="AN345" s="81">
        <v>0</v>
      </c>
      <c r="AO345" s="81">
        <v>0</v>
      </c>
      <c r="AP345" s="82"/>
      <c r="AQ345" s="81">
        <v>261</v>
      </c>
      <c r="AR345" s="81">
        <v>41</v>
      </c>
      <c r="AS345" s="81">
        <v>0</v>
      </c>
      <c r="AT345" s="81">
        <v>2</v>
      </c>
      <c r="AU345" s="81">
        <v>0</v>
      </c>
      <c r="AV345" s="81">
        <v>1</v>
      </c>
      <c r="AW345" s="81" t="s">
        <v>564</v>
      </c>
      <c r="AX345" s="82"/>
      <c r="AY345" s="81">
        <v>1227.721</v>
      </c>
      <c r="AZ345" s="81">
        <v>1121.3</v>
      </c>
      <c r="BA345" s="81">
        <v>0</v>
      </c>
      <c r="BB345" s="81">
        <v>689</v>
      </c>
      <c r="BC345" s="81">
        <v>0</v>
      </c>
      <c r="BD345" s="81">
        <v>7350</v>
      </c>
      <c r="BE345" s="81" t="s">
        <v>564</v>
      </c>
      <c r="BF345" s="82"/>
      <c r="BG345" s="81">
        <v>0</v>
      </c>
      <c r="BH345" s="81">
        <v>0</v>
      </c>
      <c r="BI345" s="81">
        <v>321.42399999999998</v>
      </c>
      <c r="BJ345" s="81">
        <v>0</v>
      </c>
      <c r="BK345" s="81">
        <v>5.07</v>
      </c>
      <c r="BL345" s="81">
        <v>0</v>
      </c>
      <c r="BM345" s="82"/>
      <c r="BN345" s="81">
        <v>0</v>
      </c>
      <c r="BO345" s="81">
        <v>0</v>
      </c>
      <c r="BP345" s="81">
        <v>6</v>
      </c>
      <c r="BQ345" s="81">
        <v>0</v>
      </c>
      <c r="BR345" s="81">
        <v>1</v>
      </c>
      <c r="BS345" s="81">
        <v>0</v>
      </c>
      <c r="BT345"/>
      <c r="BU345" s="80">
        <v>326.49400000000003</v>
      </c>
      <c r="BV345" s="80">
        <v>0</v>
      </c>
      <c r="BW345" s="80">
        <v>0</v>
      </c>
      <c r="BX345" s="80">
        <v>0</v>
      </c>
      <c r="BY345" s="80">
        <v>0</v>
      </c>
      <c r="BZ345" s="80">
        <v>0</v>
      </c>
      <c r="CA345" s="80">
        <v>0</v>
      </c>
      <c r="CB345" s="80">
        <v>0</v>
      </c>
      <c r="CC345" s="80">
        <v>0</v>
      </c>
    </row>
    <row r="346" spans="1:81">
      <c r="A346" s="80" t="s">
        <v>2060</v>
      </c>
      <c r="B346" s="80">
        <v>474</v>
      </c>
      <c r="C346" s="80">
        <v>15</v>
      </c>
      <c r="D346" s="80">
        <v>28</v>
      </c>
      <c r="E346" s="80">
        <v>2018</v>
      </c>
      <c r="F346" s="80" t="s">
        <v>93</v>
      </c>
      <c r="G346" s="80" t="s">
        <v>2045</v>
      </c>
      <c r="H346" s="80" t="s">
        <v>2046</v>
      </c>
      <c r="I346" s="177"/>
      <c r="J346" s="81">
        <v>78.173808901283422</v>
      </c>
      <c r="K346" s="81">
        <v>3.4258460719760024</v>
      </c>
      <c r="L346" s="81">
        <v>22.221695514954671</v>
      </c>
      <c r="M346" s="81">
        <v>42.297624666801298</v>
      </c>
      <c r="N346" s="81">
        <v>70.578362722837568</v>
      </c>
      <c r="O346" s="81">
        <v>36.638081784241486</v>
      </c>
      <c r="P346" s="81">
        <v>37.837570993072461</v>
      </c>
      <c r="Q346" s="81">
        <v>2.1244196249638825</v>
      </c>
      <c r="R346" s="81">
        <v>0</v>
      </c>
      <c r="S346" s="81">
        <v>5.2801219189684128</v>
      </c>
      <c r="T346" s="82"/>
      <c r="U346" s="81">
        <v>6467559</v>
      </c>
      <c r="V346" s="81">
        <v>1674</v>
      </c>
      <c r="W346" s="81">
        <v>654</v>
      </c>
      <c r="X346" s="81">
        <v>9870</v>
      </c>
      <c r="Y346" s="81">
        <v>11819</v>
      </c>
      <c r="Z346" s="81">
        <v>22325</v>
      </c>
      <c r="AA346" s="81">
        <v>7916</v>
      </c>
      <c r="AB346" s="81">
        <v>33519</v>
      </c>
      <c r="AC346" s="81">
        <v>0</v>
      </c>
      <c r="AD346" s="81">
        <v>5.2801219189684128</v>
      </c>
      <c r="AE346" s="82"/>
      <c r="AF346" s="81">
        <v>75529831.372320145</v>
      </c>
      <c r="AG346" s="81">
        <v>2423222.1647102679</v>
      </c>
      <c r="AH346" s="81">
        <v>3584554.340588294</v>
      </c>
      <c r="AI346" s="81">
        <v>58973662.776398711</v>
      </c>
      <c r="AJ346" s="81">
        <v>113605156.4958481</v>
      </c>
      <c r="AK346" s="81">
        <v>0</v>
      </c>
      <c r="AL346" s="81">
        <v>0</v>
      </c>
      <c r="AM346" s="81">
        <v>4613927.5799437584</v>
      </c>
      <c r="AN346" s="81">
        <v>0</v>
      </c>
      <c r="AO346" s="81">
        <v>0</v>
      </c>
      <c r="AP346" s="82"/>
      <c r="AQ346" s="81">
        <v>269</v>
      </c>
      <c r="AR346" s="81">
        <v>43</v>
      </c>
      <c r="AS346" s="81">
        <v>0</v>
      </c>
      <c r="AT346" s="81">
        <v>3</v>
      </c>
      <c r="AU346" s="81">
        <v>0</v>
      </c>
      <c r="AV346" s="81">
        <v>1</v>
      </c>
      <c r="AW346" s="81" t="s">
        <v>564</v>
      </c>
      <c r="AX346" s="82"/>
      <c r="AY346" s="81">
        <v>1271.3209999999999</v>
      </c>
      <c r="AZ346" s="81">
        <v>1200.8</v>
      </c>
      <c r="BA346" s="81">
        <v>0</v>
      </c>
      <c r="BB346" s="81">
        <v>737</v>
      </c>
      <c r="BC346" s="81">
        <v>0</v>
      </c>
      <c r="BD346" s="81">
        <v>7350</v>
      </c>
      <c r="BE346" s="81" t="s">
        <v>564</v>
      </c>
      <c r="BF346" s="82"/>
      <c r="BG346" s="81">
        <v>0</v>
      </c>
      <c r="BH346" s="81">
        <v>0</v>
      </c>
      <c r="BI346" s="81">
        <v>346.11900000000003</v>
      </c>
      <c r="BJ346" s="81">
        <v>0</v>
      </c>
      <c r="BK346" s="81">
        <v>4.6749999999999998</v>
      </c>
      <c r="BL346" s="81">
        <v>0</v>
      </c>
      <c r="BM346" s="82"/>
      <c r="BN346" s="81">
        <v>0</v>
      </c>
      <c r="BO346" s="81">
        <v>0</v>
      </c>
      <c r="BP346" s="81">
        <v>6</v>
      </c>
      <c r="BQ346" s="81">
        <v>0</v>
      </c>
      <c r="BR346" s="81">
        <v>1</v>
      </c>
      <c r="BS346" s="81">
        <v>0</v>
      </c>
      <c r="BT346"/>
      <c r="BU346" s="80">
        <v>350.79399999999998</v>
      </c>
      <c r="BV346" s="80">
        <v>0</v>
      </c>
      <c r="BW346" s="80">
        <v>0</v>
      </c>
      <c r="BX346" s="80">
        <v>0</v>
      </c>
      <c r="BY346" s="80">
        <v>0</v>
      </c>
      <c r="BZ346" s="80">
        <v>0</v>
      </c>
      <c r="CA346" s="80">
        <v>0</v>
      </c>
      <c r="CB346" s="80">
        <v>0</v>
      </c>
      <c r="CC346" s="80">
        <v>0</v>
      </c>
    </row>
    <row r="347" spans="1:81">
      <c r="A347" s="80" t="s">
        <v>2061</v>
      </c>
      <c r="B347" s="80">
        <v>475</v>
      </c>
      <c r="C347" s="80">
        <v>16</v>
      </c>
      <c r="D347" s="80">
        <v>28</v>
      </c>
      <c r="E347" s="80">
        <v>2019</v>
      </c>
      <c r="F347" s="80" t="s">
        <v>73</v>
      </c>
      <c r="G347" s="80" t="s">
        <v>2045</v>
      </c>
      <c r="H347" s="80" t="s">
        <v>2046</v>
      </c>
      <c r="I347" s="177"/>
      <c r="J347" s="81">
        <v>67.01674256407847</v>
      </c>
      <c r="K347" s="81">
        <v>3.0837809371282487</v>
      </c>
      <c r="L347" s="81">
        <v>22.343869520084251</v>
      </c>
      <c r="M347" s="81">
        <v>42.325054689817108</v>
      </c>
      <c r="N347" s="81">
        <v>58.221049082252094</v>
      </c>
      <c r="O347" s="81">
        <v>35.427432005323411</v>
      </c>
      <c r="P347" s="81">
        <v>34.761380906943863</v>
      </c>
      <c r="Q347" s="81">
        <v>2.0303426059738867</v>
      </c>
      <c r="R347" s="81">
        <v>0</v>
      </c>
      <c r="S347" s="81">
        <v>4.9526703811031636</v>
      </c>
      <c r="T347" s="82"/>
      <c r="U347" s="81">
        <v>6023106</v>
      </c>
      <c r="V347" s="81">
        <v>1674</v>
      </c>
      <c r="W347" s="81">
        <v>654</v>
      </c>
      <c r="X347" s="81">
        <v>9870</v>
      </c>
      <c r="Y347" s="81">
        <v>11817</v>
      </c>
      <c r="Z347" s="81">
        <v>22180</v>
      </c>
      <c r="AA347" s="81">
        <v>7218</v>
      </c>
      <c r="AB347" s="81">
        <v>32902</v>
      </c>
      <c r="AC347" s="81">
        <v>0</v>
      </c>
      <c r="AD347" s="81">
        <v>4.9526703811031636</v>
      </c>
      <c r="AE347" s="82"/>
      <c r="AF347" s="81">
        <v>65589714.865140021</v>
      </c>
      <c r="AG347" s="81">
        <v>2340571.7772509661</v>
      </c>
      <c r="AH347" s="81">
        <v>3835576.1595491949</v>
      </c>
      <c r="AI347" s="81">
        <v>63814978.717816077</v>
      </c>
      <c r="AJ347" s="81">
        <v>93753818.625947669</v>
      </c>
      <c r="AK347" s="81">
        <v>0</v>
      </c>
      <c r="AL347" s="81">
        <v>0</v>
      </c>
      <c r="AM347" s="81">
        <v>4481004.7138766106</v>
      </c>
      <c r="AN347" s="81">
        <v>0</v>
      </c>
      <c r="AO347" s="81">
        <v>0</v>
      </c>
      <c r="AP347" s="82"/>
      <c r="AQ347" s="81">
        <v>279</v>
      </c>
      <c r="AR347" s="81">
        <v>44</v>
      </c>
      <c r="AS347" s="81">
        <v>0</v>
      </c>
      <c r="AT347" s="81">
        <v>3</v>
      </c>
      <c r="AU347" s="81">
        <v>0</v>
      </c>
      <c r="AV347" s="81">
        <v>1</v>
      </c>
      <c r="AW347" s="81" t="s">
        <v>564</v>
      </c>
      <c r="AX347" s="82"/>
      <c r="AY347" s="81">
        <v>1320.6210000000001</v>
      </c>
      <c r="AZ347" s="81">
        <v>1247.9000000000001</v>
      </c>
      <c r="BA347" s="81">
        <v>0</v>
      </c>
      <c r="BB347" s="81">
        <v>736.9</v>
      </c>
      <c r="BC347" s="81">
        <v>0</v>
      </c>
      <c r="BD347" s="81">
        <v>7350</v>
      </c>
      <c r="BE347" s="81" t="s">
        <v>564</v>
      </c>
      <c r="BF347" s="82"/>
      <c r="BG347" s="81">
        <v>0</v>
      </c>
      <c r="BH347" s="81">
        <v>0</v>
      </c>
      <c r="BI347" s="81">
        <v>222.387</v>
      </c>
      <c r="BJ347" s="81">
        <v>0</v>
      </c>
      <c r="BK347" s="81">
        <v>4.3259999999999996</v>
      </c>
      <c r="BL347" s="81">
        <v>0</v>
      </c>
      <c r="BM347" s="82"/>
      <c r="BN347" s="81">
        <v>0</v>
      </c>
      <c r="BO347" s="81">
        <v>0</v>
      </c>
      <c r="BP347" s="81">
        <v>6</v>
      </c>
      <c r="BQ347" s="81">
        <v>0</v>
      </c>
      <c r="BR347" s="81">
        <v>1</v>
      </c>
      <c r="BS347" s="81">
        <v>0</v>
      </c>
      <c r="BT347"/>
      <c r="BU347" s="80">
        <v>226.71299999999999</v>
      </c>
      <c r="BV347" s="80">
        <v>0</v>
      </c>
      <c r="BW347" s="80">
        <v>0</v>
      </c>
      <c r="BX347" s="80">
        <v>0</v>
      </c>
      <c r="BY347" s="80">
        <v>0</v>
      </c>
      <c r="BZ347" s="80">
        <v>0</v>
      </c>
      <c r="CA347" s="80">
        <v>0</v>
      </c>
      <c r="CB347" s="80">
        <v>0</v>
      </c>
      <c r="CC347" s="80">
        <v>0</v>
      </c>
    </row>
    <row r="348" spans="1:81">
      <c r="A348" s="80" t="s">
        <v>2062</v>
      </c>
      <c r="B348" s="80">
        <v>476</v>
      </c>
      <c r="C348" s="80">
        <v>17</v>
      </c>
      <c r="D348" s="80">
        <v>28</v>
      </c>
      <c r="E348" s="80">
        <v>2020</v>
      </c>
      <c r="F348" s="80" t="s">
        <v>218</v>
      </c>
      <c r="G348" s="80" t="s">
        <v>2045</v>
      </c>
      <c r="H348" s="80" t="s">
        <v>2046</v>
      </c>
      <c r="I348" s="177"/>
      <c r="J348" s="81">
        <v>55.950968915690019</v>
      </c>
      <c r="K348" s="81">
        <v>3.2439761531393825</v>
      </c>
      <c r="L348" s="81">
        <v>17.793233619293801</v>
      </c>
      <c r="M348" s="81">
        <v>30.828921679782255</v>
      </c>
      <c r="N348" s="81">
        <v>52.934093299697501</v>
      </c>
      <c r="O348" s="81">
        <v>30.920491592120289</v>
      </c>
      <c r="P348" s="81">
        <v>34.884452034517032</v>
      </c>
      <c r="Q348" s="81">
        <v>1.9062203569465106</v>
      </c>
      <c r="R348" s="81">
        <v>0</v>
      </c>
      <c r="S348" s="81">
        <v>5.5007747657239729</v>
      </c>
      <c r="T348" s="82"/>
      <c r="U348" s="81">
        <v>5455883</v>
      </c>
      <c r="V348" s="81">
        <v>1605</v>
      </c>
      <c r="W348" s="81">
        <v>792</v>
      </c>
      <c r="X348" s="81">
        <v>8608</v>
      </c>
      <c r="Y348" s="81">
        <v>11771</v>
      </c>
      <c r="Z348" s="81">
        <v>22095</v>
      </c>
      <c r="AA348" s="81">
        <v>7870</v>
      </c>
      <c r="AB348" s="81">
        <v>32329</v>
      </c>
      <c r="AC348" s="81">
        <v>0</v>
      </c>
      <c r="AD348" s="81">
        <v>5.5007747657239729</v>
      </c>
      <c r="AE348" s="82"/>
      <c r="AF348" s="81">
        <v>59409388.338543043</v>
      </c>
      <c r="AG348" s="81">
        <v>2374689.9427667963</v>
      </c>
      <c r="AH348" s="81">
        <v>3012875.2161180768</v>
      </c>
      <c r="AI348" s="81">
        <v>48541514.289515264</v>
      </c>
      <c r="AJ348" s="81">
        <v>94123986.748084351</v>
      </c>
      <c r="AK348" s="81"/>
      <c r="AL348" s="81"/>
      <c r="AM348" s="81">
        <v>4219293.6826814897</v>
      </c>
      <c r="AN348" s="81"/>
      <c r="AO348" s="81"/>
      <c r="AP348" s="82"/>
      <c r="AQ348" s="81">
        <v>289</v>
      </c>
      <c r="AR348" s="81">
        <v>45</v>
      </c>
      <c r="AS348" s="81">
        <v>0</v>
      </c>
      <c r="AT348" s="81">
        <v>4</v>
      </c>
      <c r="AU348" s="81">
        <v>0</v>
      </c>
      <c r="AV348" s="81">
        <v>1</v>
      </c>
      <c r="AW348" s="81">
        <v>0</v>
      </c>
      <c r="AX348" s="82"/>
      <c r="AY348" s="81">
        <v>1369.1210000000001</v>
      </c>
      <c r="AZ348" s="81">
        <v>1267.7</v>
      </c>
      <c r="BA348" s="81">
        <v>0</v>
      </c>
      <c r="BB348" s="81">
        <v>956.9</v>
      </c>
      <c r="BC348" s="81">
        <v>0</v>
      </c>
      <c r="BD348" s="81">
        <v>7350</v>
      </c>
      <c r="BE348" s="81">
        <v>0</v>
      </c>
      <c r="BF348" s="82"/>
      <c r="BG348" s="81">
        <v>0</v>
      </c>
      <c r="BH348" s="81">
        <v>0</v>
      </c>
      <c r="BI348" s="81">
        <v>184.34700000000001</v>
      </c>
      <c r="BJ348" s="81">
        <v>0</v>
      </c>
      <c r="BK348" s="81">
        <v>4.2720000000000002</v>
      </c>
      <c r="BL348" s="81">
        <v>0</v>
      </c>
      <c r="BM348" s="82"/>
      <c r="BN348" s="81">
        <v>0</v>
      </c>
      <c r="BO348" s="81">
        <v>0</v>
      </c>
      <c r="BP348" s="81">
        <v>6</v>
      </c>
      <c r="BQ348" s="81">
        <v>0</v>
      </c>
      <c r="BR348" s="81">
        <v>1</v>
      </c>
      <c r="BS348" s="81">
        <v>0</v>
      </c>
      <c r="BT348"/>
      <c r="BU348" s="80">
        <v>188.619</v>
      </c>
      <c r="BV348" s="80">
        <v>0</v>
      </c>
      <c r="BW348" s="80">
        <v>0</v>
      </c>
      <c r="BX348" s="80">
        <v>0</v>
      </c>
      <c r="BY348" s="80">
        <v>0</v>
      </c>
      <c r="BZ348" s="80">
        <v>0</v>
      </c>
      <c r="CA348" s="80">
        <v>0</v>
      </c>
      <c r="CB348" s="80">
        <v>0</v>
      </c>
      <c r="CC348" s="80">
        <v>0</v>
      </c>
    </row>
    <row r="349" spans="1:81">
      <c r="A349" s="80" t="s">
        <v>2063</v>
      </c>
      <c r="B349" s="80">
        <v>476</v>
      </c>
      <c r="C349" s="80">
        <v>18</v>
      </c>
      <c r="D349" s="80">
        <v>28</v>
      </c>
      <c r="E349" s="80">
        <v>2021</v>
      </c>
      <c r="F349" s="80" t="s">
        <v>75</v>
      </c>
      <c r="G349" s="174" t="s">
        <v>2045</v>
      </c>
      <c r="H349" s="80" t="s">
        <v>2046</v>
      </c>
      <c r="I349" s="177"/>
      <c r="J349" s="81">
        <v>56.489031005174127</v>
      </c>
      <c r="K349" s="81">
        <v>3.4582231652946938</v>
      </c>
      <c r="L349" s="81">
        <v>21.425405573449218</v>
      </c>
      <c r="M349" s="81">
        <v>34.582922055110899</v>
      </c>
      <c r="N349" s="81">
        <v>54.339803843091893</v>
      </c>
      <c r="O349" s="81">
        <v>29.812974599284871</v>
      </c>
      <c r="P349" s="81">
        <v>35.430550452329904</v>
      </c>
      <c r="Q349" s="81">
        <v>1.8869093076986359</v>
      </c>
      <c r="R349" s="81">
        <v>0</v>
      </c>
      <c r="S349" s="81">
        <v>5.3137302670972248</v>
      </c>
      <c r="T349" s="82"/>
      <c r="U349" s="81">
        <v>6014412</v>
      </c>
      <c r="V349" s="81">
        <v>1605</v>
      </c>
      <c r="W349" s="81">
        <v>792</v>
      </c>
      <c r="X349" s="81">
        <v>8608</v>
      </c>
      <c r="Y349" s="81">
        <v>11628</v>
      </c>
      <c r="Z349" s="81">
        <v>21936</v>
      </c>
      <c r="AA349" s="81">
        <v>7795</v>
      </c>
      <c r="AB349" s="81">
        <v>31622</v>
      </c>
      <c r="AC349" s="81">
        <v>0</v>
      </c>
      <c r="AD349" s="81">
        <v>5.3137302670972248</v>
      </c>
      <c r="AE349" s="82"/>
      <c r="AF349" s="81">
        <v>57392730.996991448</v>
      </c>
      <c r="AG349" s="81">
        <v>2512947.4227002077</v>
      </c>
      <c r="AH349" s="81">
        <v>3783488.0608291868</v>
      </c>
      <c r="AI349" s="81">
        <v>54852721.514970899</v>
      </c>
      <c r="AJ349" s="81">
        <v>91401550.54605037</v>
      </c>
      <c r="AK349" s="81">
        <v>0</v>
      </c>
      <c r="AL349" s="81">
        <v>0</v>
      </c>
      <c r="AM349" s="81">
        <v>4150826.6602583444</v>
      </c>
      <c r="AN349" s="81">
        <v>0</v>
      </c>
      <c r="AO349" s="81">
        <v>0</v>
      </c>
      <c r="AP349" s="82"/>
      <c r="AQ349" s="81">
        <v>297</v>
      </c>
      <c r="AR349" s="81">
        <v>45</v>
      </c>
      <c r="AS349" s="81">
        <v>0</v>
      </c>
      <c r="AT349" s="81">
        <v>5</v>
      </c>
      <c r="AU349" s="81">
        <v>0</v>
      </c>
      <c r="AV349" s="81">
        <v>1</v>
      </c>
      <c r="AW349" s="81"/>
      <c r="AX349" s="82"/>
      <c r="AY349" s="81">
        <v>1423.471</v>
      </c>
      <c r="AZ349" s="81">
        <v>1267.7</v>
      </c>
      <c r="BA349" s="81">
        <v>0</v>
      </c>
      <c r="BB349" s="81">
        <v>998.7</v>
      </c>
      <c r="BC349" s="81">
        <v>0</v>
      </c>
      <c r="BD349" s="81">
        <v>7350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2064</v>
      </c>
      <c r="B350" s="80">
        <v>476</v>
      </c>
      <c r="C350" s="80">
        <v>19</v>
      </c>
      <c r="D350" s="80">
        <v>28</v>
      </c>
      <c r="E350" s="80">
        <v>2022</v>
      </c>
      <c r="F350" s="80" t="s">
        <v>568</v>
      </c>
      <c r="G350" s="174" t="s">
        <v>2045</v>
      </c>
      <c r="H350" s="80" t="s">
        <v>2046</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310</v>
      </c>
      <c r="AR350" s="81">
        <v>44</v>
      </c>
      <c r="AS350" s="81">
        <v>0</v>
      </c>
      <c r="AT350" s="81">
        <v>5</v>
      </c>
      <c r="AU350" s="81">
        <v>0</v>
      </c>
      <c r="AV350" s="81">
        <v>1</v>
      </c>
      <c r="AW350" s="81"/>
      <c r="AX350" s="82"/>
      <c r="AY350" s="81">
        <v>1502.9709999999998</v>
      </c>
      <c r="AZ350" s="81">
        <v>1240.0999999999997</v>
      </c>
      <c r="BA350" s="81">
        <v>0</v>
      </c>
      <c r="BB350" s="81">
        <v>998.7</v>
      </c>
      <c r="BC350" s="81">
        <v>0</v>
      </c>
      <c r="BD350" s="81">
        <v>7350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2065</v>
      </c>
      <c r="B351" s="80">
        <v>307</v>
      </c>
      <c r="C351" s="80">
        <v>1</v>
      </c>
      <c r="D351" s="80">
        <v>19</v>
      </c>
      <c r="E351" s="80">
        <v>1990</v>
      </c>
      <c r="F351" s="80" t="s">
        <v>562</v>
      </c>
      <c r="G351" s="80" t="s">
        <v>2066</v>
      </c>
      <c r="H351" s="80" t="s">
        <v>2067</v>
      </c>
      <c r="I351" s="177"/>
      <c r="J351" s="81">
        <v>283.03626529727126</v>
      </c>
      <c r="K351" s="81">
        <v>6.1069579886799898</v>
      </c>
      <c r="L351" s="81">
        <v>11.758540701871343</v>
      </c>
      <c r="M351" s="81">
        <v>27.200279278650978</v>
      </c>
      <c r="N351" s="81">
        <v>32.321301641233447</v>
      </c>
      <c r="O351" s="81">
        <v>32.277224795679871</v>
      </c>
      <c r="P351" s="81">
        <v>32.374962319085945</v>
      </c>
      <c r="Q351" s="81">
        <v>2.1927615993898368</v>
      </c>
      <c r="R351" s="81">
        <v>0</v>
      </c>
      <c r="S351" s="81">
        <v>2.5478762992928781</v>
      </c>
      <c r="T351" s="82"/>
      <c r="U351" s="81">
        <v>38901420</v>
      </c>
      <c r="V351" s="81">
        <v>1364</v>
      </c>
      <c r="W351" s="81">
        <v>136</v>
      </c>
      <c r="X351" s="81">
        <v>8829</v>
      </c>
      <c r="Y351" s="81">
        <v>10038</v>
      </c>
      <c r="Z351" s="81">
        <v>13276</v>
      </c>
      <c r="AA351" s="81">
        <v>7861</v>
      </c>
      <c r="AB351" s="81">
        <v>35603</v>
      </c>
      <c r="AC351" s="81">
        <v>0</v>
      </c>
      <c r="AD351" s="81">
        <v>2.5478762992928781</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2068</v>
      </c>
      <c r="B352" s="80">
        <v>308</v>
      </c>
      <c r="C352" s="80">
        <v>2</v>
      </c>
      <c r="D352" s="80">
        <v>19</v>
      </c>
      <c r="E352" s="80">
        <v>2005</v>
      </c>
      <c r="F352" s="80" t="s">
        <v>565</v>
      </c>
      <c r="G352" s="80" t="s">
        <v>2066</v>
      </c>
      <c r="H352" s="80" t="s">
        <v>2067</v>
      </c>
      <c r="I352" s="177"/>
      <c r="J352" s="81">
        <v>136.87010606869512</v>
      </c>
      <c r="K352" s="81">
        <v>4.7654759079242028</v>
      </c>
      <c r="L352" s="81">
        <v>9.5702010740066541</v>
      </c>
      <c r="M352" s="81">
        <v>47.408272513724214</v>
      </c>
      <c r="N352" s="81">
        <v>48.486939102855814</v>
      </c>
      <c r="O352" s="81">
        <v>46.671395550077548</v>
      </c>
      <c r="P352" s="81">
        <v>32.475108934884993</v>
      </c>
      <c r="Q352" s="81">
        <v>2.1263530660345653</v>
      </c>
      <c r="R352" s="81">
        <v>0</v>
      </c>
      <c r="S352" s="81">
        <v>3.9968282109889248</v>
      </c>
      <c r="T352" s="82"/>
      <c r="U352" s="81">
        <v>20178216</v>
      </c>
      <c r="V352" s="81">
        <v>1462</v>
      </c>
      <c r="W352" s="81">
        <v>127</v>
      </c>
      <c r="X352" s="81">
        <v>8871</v>
      </c>
      <c r="Y352" s="81">
        <v>12445</v>
      </c>
      <c r="Z352" s="81">
        <v>22214</v>
      </c>
      <c r="AA352" s="81">
        <v>6458</v>
      </c>
      <c r="AB352" s="81">
        <v>36092</v>
      </c>
      <c r="AC352" s="81">
        <v>0</v>
      </c>
      <c r="AD352" s="81">
        <v>3.9968282109889248</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2069</v>
      </c>
      <c r="B353" s="80">
        <v>309</v>
      </c>
      <c r="C353" s="80">
        <v>3</v>
      </c>
      <c r="D353" s="80">
        <v>19</v>
      </c>
      <c r="E353" s="80">
        <v>2006</v>
      </c>
      <c r="F353" s="80" t="s">
        <v>566</v>
      </c>
      <c r="G353" s="80" t="s">
        <v>2066</v>
      </c>
      <c r="H353" s="80" t="s">
        <v>2067</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2070</v>
      </c>
      <c r="B354" s="80">
        <v>310</v>
      </c>
      <c r="C354" s="80">
        <v>4</v>
      </c>
      <c r="D354" s="80">
        <v>19</v>
      </c>
      <c r="E354" s="80">
        <v>2007</v>
      </c>
      <c r="F354" s="80" t="s">
        <v>567</v>
      </c>
      <c r="G354" s="80" t="s">
        <v>2066</v>
      </c>
      <c r="H354" s="80" t="s">
        <v>2067</v>
      </c>
      <c r="I354" s="177"/>
      <c r="J354" s="81">
        <v>227.7840783487801</v>
      </c>
      <c r="K354" s="81">
        <v>3.7840340158556356</v>
      </c>
      <c r="L354" s="81">
        <v>8.7828575452834379</v>
      </c>
      <c r="M354" s="81">
        <v>41.621040600177544</v>
      </c>
      <c r="N354" s="81">
        <v>52.051672210148816</v>
      </c>
      <c r="O354" s="81">
        <v>45.48382502506324</v>
      </c>
      <c r="P354" s="81">
        <v>32.472242468655921</v>
      </c>
      <c r="Q354" s="81">
        <v>2.2235000901405804</v>
      </c>
      <c r="R354" s="81">
        <v>0</v>
      </c>
      <c r="S354" s="81">
        <v>3.4205250163503576</v>
      </c>
      <c r="T354" s="82"/>
      <c r="U354" s="81">
        <v>36795724</v>
      </c>
      <c r="V354" s="81">
        <v>1216</v>
      </c>
      <c r="W354" s="81">
        <v>137</v>
      </c>
      <c r="X354" s="81">
        <v>9794</v>
      </c>
      <c r="Y354" s="81">
        <v>12624</v>
      </c>
      <c r="Z354" s="81">
        <v>22505</v>
      </c>
      <c r="AA354" s="81">
        <v>6359</v>
      </c>
      <c r="AB354" s="81">
        <v>35745</v>
      </c>
      <c r="AC354" s="81">
        <v>0</v>
      </c>
      <c r="AD354" s="81">
        <v>3.4205250163503576</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2071</v>
      </c>
      <c r="B355" s="80">
        <v>311</v>
      </c>
      <c r="C355" s="80">
        <v>5</v>
      </c>
      <c r="D355" s="80">
        <v>19</v>
      </c>
      <c r="E355" s="80">
        <v>2008</v>
      </c>
      <c r="F355" s="80" t="s">
        <v>84</v>
      </c>
      <c r="G355" s="80" t="s">
        <v>2066</v>
      </c>
      <c r="H355" s="80" t="s">
        <v>2067</v>
      </c>
      <c r="I355" s="177"/>
      <c r="J355" s="81">
        <v>239.09885317592486</v>
      </c>
      <c r="K355" s="81">
        <v>2.7124938231046576</v>
      </c>
      <c r="L355" s="81">
        <v>7.8466957692012755</v>
      </c>
      <c r="M355" s="81">
        <v>46.185720214999158</v>
      </c>
      <c r="N355" s="81">
        <v>47.349691503793217</v>
      </c>
      <c r="O355" s="81">
        <v>44.189524056868748</v>
      </c>
      <c r="P355" s="81">
        <v>31.221273274305126</v>
      </c>
      <c r="Q355" s="81">
        <v>2.1696225739808357</v>
      </c>
      <c r="R355" s="81">
        <v>0</v>
      </c>
      <c r="S355" s="81">
        <v>5.0049593417660407</v>
      </c>
      <c r="T355" s="82"/>
      <c r="U355" s="81">
        <v>40605046</v>
      </c>
      <c r="V355" s="81">
        <v>1216</v>
      </c>
      <c r="W355" s="81">
        <v>137</v>
      </c>
      <c r="X355" s="81">
        <v>9794</v>
      </c>
      <c r="Y355" s="81">
        <v>12670</v>
      </c>
      <c r="Z355" s="81">
        <v>22632</v>
      </c>
      <c r="AA355" s="81">
        <v>6121</v>
      </c>
      <c r="AB355" s="81">
        <v>35452</v>
      </c>
      <c r="AC355" s="81">
        <v>0</v>
      </c>
      <c r="AD355" s="81">
        <v>5.0049593417660407</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2072</v>
      </c>
      <c r="B356" s="80">
        <v>312</v>
      </c>
      <c r="C356" s="80">
        <v>6</v>
      </c>
      <c r="D356" s="80">
        <v>19</v>
      </c>
      <c r="E356" s="80">
        <v>2009</v>
      </c>
      <c r="F356" s="80" t="s">
        <v>85</v>
      </c>
      <c r="G356" s="80" t="s">
        <v>2066</v>
      </c>
      <c r="H356" s="80" t="s">
        <v>2067</v>
      </c>
      <c r="I356" s="177"/>
      <c r="J356" s="81">
        <v>253.74319852144927</v>
      </c>
      <c r="K356" s="81">
        <v>2.7659526078500152</v>
      </c>
      <c r="L356" s="81">
        <v>11.236612311922894</v>
      </c>
      <c r="M356" s="81">
        <v>45.247564820105723</v>
      </c>
      <c r="N356" s="81">
        <v>41.313939011420956</v>
      </c>
      <c r="O356" s="81">
        <v>44.933536180735608</v>
      </c>
      <c r="P356" s="81">
        <v>29.850488925300869</v>
      </c>
      <c r="Q356" s="81">
        <v>2.0602590120246846</v>
      </c>
      <c r="R356" s="81">
        <v>0</v>
      </c>
      <c r="S356" s="81">
        <v>3.1344962209823479</v>
      </c>
      <c r="T356" s="82"/>
      <c r="U356" s="81">
        <v>41713599</v>
      </c>
      <c r="V356" s="81">
        <v>1178</v>
      </c>
      <c r="W356" s="81">
        <v>230</v>
      </c>
      <c r="X356" s="81">
        <v>10472</v>
      </c>
      <c r="Y356" s="81">
        <v>12757</v>
      </c>
      <c r="Z356" s="81">
        <v>22715</v>
      </c>
      <c r="AA356" s="81">
        <v>6008</v>
      </c>
      <c r="AB356" s="81">
        <v>35340</v>
      </c>
      <c r="AC356" s="81">
        <v>0</v>
      </c>
      <c r="AD356" s="81">
        <v>3.1344962209823479</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13.04</v>
      </c>
      <c r="BJ356" s="81">
        <v>0</v>
      </c>
      <c r="BK356" s="81">
        <v>0</v>
      </c>
      <c r="BL356" s="81">
        <v>0</v>
      </c>
      <c r="BM356" s="82"/>
      <c r="BN356" s="81">
        <v>0</v>
      </c>
      <c r="BO356" s="81">
        <v>0</v>
      </c>
      <c r="BP356" s="81">
        <v>2</v>
      </c>
      <c r="BQ356" s="81">
        <v>0</v>
      </c>
      <c r="BR356" s="81">
        <v>0</v>
      </c>
      <c r="BS356" s="81">
        <v>0</v>
      </c>
      <c r="BT356"/>
      <c r="BU356" s="80"/>
      <c r="BV356" s="80"/>
      <c r="BW356" s="80"/>
      <c r="BX356" s="80"/>
      <c r="BY356" s="80"/>
      <c r="BZ356" s="80"/>
      <c r="CA356" s="80"/>
      <c r="CB356" s="80"/>
      <c r="CC356" s="80"/>
    </row>
    <row r="357" spans="1:81">
      <c r="A357" s="80" t="s">
        <v>2073</v>
      </c>
      <c r="B357" s="80">
        <v>313</v>
      </c>
      <c r="C357" s="80">
        <v>7</v>
      </c>
      <c r="D357" s="80">
        <v>19</v>
      </c>
      <c r="E357" s="80">
        <v>2010</v>
      </c>
      <c r="F357" s="80" t="s">
        <v>86</v>
      </c>
      <c r="G357" s="80" t="s">
        <v>2066</v>
      </c>
      <c r="H357" s="80" t="s">
        <v>2067</v>
      </c>
      <c r="I357" s="177"/>
      <c r="J357" s="81">
        <v>230.30628946304057</v>
      </c>
      <c r="K357" s="81">
        <v>2.6923384934307886</v>
      </c>
      <c r="L357" s="81">
        <v>9.9420600710759022</v>
      </c>
      <c r="M357" s="81">
        <v>45.423964139593423</v>
      </c>
      <c r="N357" s="81">
        <v>48.875588580484987</v>
      </c>
      <c r="O357" s="81">
        <v>45.021053936768951</v>
      </c>
      <c r="P357" s="81">
        <v>30.120775503188604</v>
      </c>
      <c r="Q357" s="81">
        <v>2.140091798194192</v>
      </c>
      <c r="R357" s="81">
        <v>0</v>
      </c>
      <c r="S357" s="81">
        <v>3.8206737867407936</v>
      </c>
      <c r="T357" s="82"/>
      <c r="U357" s="81">
        <v>42431781</v>
      </c>
      <c r="V357" s="81">
        <v>1178</v>
      </c>
      <c r="W357" s="81">
        <v>230</v>
      </c>
      <c r="X357" s="81">
        <v>10472</v>
      </c>
      <c r="Y357" s="81">
        <v>12858</v>
      </c>
      <c r="Z357" s="81">
        <v>22865</v>
      </c>
      <c r="AA357" s="81">
        <v>5911</v>
      </c>
      <c r="AB357" s="81">
        <v>35175</v>
      </c>
      <c r="AC357" s="81">
        <v>0</v>
      </c>
      <c r="AD357" s="81">
        <v>3.8206737867407936</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12.034000000000001</v>
      </c>
      <c r="BJ357" s="81">
        <v>0</v>
      </c>
      <c r="BK357" s="81">
        <v>0</v>
      </c>
      <c r="BL357" s="81">
        <v>0</v>
      </c>
      <c r="BM357" s="82"/>
      <c r="BN357" s="81">
        <v>0</v>
      </c>
      <c r="BO357" s="81">
        <v>0</v>
      </c>
      <c r="BP357" s="81">
        <v>2</v>
      </c>
      <c r="BQ357" s="81">
        <v>0</v>
      </c>
      <c r="BR357" s="81">
        <v>0</v>
      </c>
      <c r="BS357" s="81">
        <v>0</v>
      </c>
      <c r="BT357"/>
      <c r="BU357" s="80">
        <v>12.034000000000001</v>
      </c>
      <c r="BV357" s="80">
        <v>0</v>
      </c>
      <c r="BW357" s="80">
        <v>0</v>
      </c>
      <c r="BX357" s="80">
        <v>0</v>
      </c>
      <c r="BY357" s="80">
        <v>0</v>
      </c>
      <c r="BZ357" s="80">
        <v>0</v>
      </c>
      <c r="CA357" s="80">
        <v>0</v>
      </c>
      <c r="CB357" s="80">
        <v>0</v>
      </c>
      <c r="CC357" s="80">
        <v>0</v>
      </c>
    </row>
    <row r="358" spans="1:81">
      <c r="A358" s="80" t="s">
        <v>2074</v>
      </c>
      <c r="B358" s="80">
        <v>314</v>
      </c>
      <c r="C358" s="80">
        <v>8</v>
      </c>
      <c r="D358" s="80">
        <v>19</v>
      </c>
      <c r="E358" s="80">
        <v>2011</v>
      </c>
      <c r="F358" s="80" t="s">
        <v>87</v>
      </c>
      <c r="G358" s="80" t="s">
        <v>2066</v>
      </c>
      <c r="H358" s="80" t="s">
        <v>2067</v>
      </c>
      <c r="I358" s="177"/>
      <c r="J358" s="81">
        <v>158.21901300213005</v>
      </c>
      <c r="K358" s="81">
        <v>3.6231147254085894</v>
      </c>
      <c r="L358" s="81">
        <v>9.5508033700559576</v>
      </c>
      <c r="M358" s="81">
        <v>58.241157489116503</v>
      </c>
      <c r="N358" s="81">
        <v>48.567320920769951</v>
      </c>
      <c r="O358" s="81">
        <v>44.661177898221403</v>
      </c>
      <c r="P358" s="81">
        <v>29.745177933180074</v>
      </c>
      <c r="Q358" s="81">
        <v>2.4408018225186146</v>
      </c>
      <c r="R358" s="81">
        <v>0</v>
      </c>
      <c r="S358" s="81">
        <v>3.2771463213836149</v>
      </c>
      <c r="T358" s="82"/>
      <c r="U358" s="81">
        <v>24759734</v>
      </c>
      <c r="V358" s="81">
        <v>1178</v>
      </c>
      <c r="W358" s="81">
        <v>230</v>
      </c>
      <c r="X358" s="81">
        <v>10472</v>
      </c>
      <c r="Y358" s="81">
        <v>12824</v>
      </c>
      <c r="Z358" s="81">
        <v>23175</v>
      </c>
      <c r="AA358" s="81">
        <v>6011</v>
      </c>
      <c r="AB358" s="81">
        <v>34780</v>
      </c>
      <c r="AC358" s="81">
        <v>0</v>
      </c>
      <c r="AD358" s="81">
        <v>3.2771463213836149</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9.3450000000000006</v>
      </c>
      <c r="BJ358" s="81">
        <v>0</v>
      </c>
      <c r="BK358" s="81">
        <v>0</v>
      </c>
      <c r="BL358" s="81">
        <v>0</v>
      </c>
      <c r="BM358" s="82"/>
      <c r="BN358" s="81">
        <v>0</v>
      </c>
      <c r="BO358" s="81">
        <v>0</v>
      </c>
      <c r="BP358" s="81">
        <v>2</v>
      </c>
      <c r="BQ358" s="81">
        <v>0</v>
      </c>
      <c r="BR358" s="81">
        <v>0</v>
      </c>
      <c r="BS358" s="81">
        <v>0</v>
      </c>
      <c r="BT358"/>
      <c r="BU358" s="80">
        <v>9.3450000000000006</v>
      </c>
      <c r="BV358" s="80">
        <v>0</v>
      </c>
      <c r="BW358" s="80">
        <v>0</v>
      </c>
      <c r="BX358" s="80">
        <v>0</v>
      </c>
      <c r="BY358" s="80">
        <v>0</v>
      </c>
      <c r="BZ358" s="80">
        <v>0</v>
      </c>
      <c r="CA358" s="80">
        <v>0</v>
      </c>
      <c r="CB358" s="80">
        <v>0</v>
      </c>
      <c r="CC358" s="80">
        <v>0</v>
      </c>
    </row>
    <row r="359" spans="1:81">
      <c r="A359" s="80" t="s">
        <v>2075</v>
      </c>
      <c r="B359" s="80">
        <v>315</v>
      </c>
      <c r="C359" s="80">
        <v>9</v>
      </c>
      <c r="D359" s="80">
        <v>19</v>
      </c>
      <c r="E359" s="80">
        <v>2012</v>
      </c>
      <c r="F359" s="80" t="s">
        <v>88</v>
      </c>
      <c r="G359" s="80" t="s">
        <v>2066</v>
      </c>
      <c r="H359" s="80" t="s">
        <v>2067</v>
      </c>
      <c r="I359" s="177"/>
      <c r="J359" s="81">
        <v>92.574298855366521</v>
      </c>
      <c r="K359" s="81">
        <v>3.2186862957733924</v>
      </c>
      <c r="L359" s="81">
        <v>9.4724035301736844</v>
      </c>
      <c r="M359" s="81">
        <v>55.263707828890695</v>
      </c>
      <c r="N359" s="81">
        <v>47.21675839394296</v>
      </c>
      <c r="O359" s="81">
        <v>44.51622245704089</v>
      </c>
      <c r="P359" s="81">
        <v>29.695445892980889</v>
      </c>
      <c r="Q359" s="81">
        <v>2.6438668987763525</v>
      </c>
      <c r="R359" s="81">
        <v>0</v>
      </c>
      <c r="S359" s="81">
        <v>4.8230026985446734</v>
      </c>
      <c r="T359" s="82"/>
      <c r="U359" s="81">
        <v>12252822</v>
      </c>
      <c r="V359" s="81">
        <v>1178</v>
      </c>
      <c r="W359" s="81">
        <v>230</v>
      </c>
      <c r="X359" s="81">
        <v>10472</v>
      </c>
      <c r="Y359" s="81">
        <v>12982</v>
      </c>
      <c r="Z359" s="81">
        <v>23283</v>
      </c>
      <c r="AA359" s="81">
        <v>5967</v>
      </c>
      <c r="AB359" s="81">
        <v>34675</v>
      </c>
      <c r="AC359" s="81">
        <v>0</v>
      </c>
      <c r="AD359" s="81">
        <v>4.8230026985446734</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7.306</v>
      </c>
      <c r="BJ359" s="81">
        <v>0</v>
      </c>
      <c r="BK359" s="81">
        <v>3.9289999999999998</v>
      </c>
      <c r="BL359" s="81">
        <v>0</v>
      </c>
      <c r="BM359" s="82"/>
      <c r="BN359" s="81">
        <v>0</v>
      </c>
      <c r="BO359" s="81">
        <v>0</v>
      </c>
      <c r="BP359" s="81">
        <v>1</v>
      </c>
      <c r="BQ359" s="81">
        <v>0</v>
      </c>
      <c r="BR359" s="81">
        <v>1</v>
      </c>
      <c r="BS359" s="81">
        <v>0</v>
      </c>
      <c r="BT359"/>
      <c r="BU359" s="80">
        <v>11.234999999999999</v>
      </c>
      <c r="BV359" s="80">
        <v>0</v>
      </c>
      <c r="BW359" s="80">
        <v>0</v>
      </c>
      <c r="BX359" s="80">
        <v>0</v>
      </c>
      <c r="BY359" s="80">
        <v>0</v>
      </c>
      <c r="BZ359" s="80">
        <v>0</v>
      </c>
      <c r="CA359" s="80">
        <v>0</v>
      </c>
      <c r="CB359" s="80">
        <v>0</v>
      </c>
      <c r="CC359" s="80">
        <v>0</v>
      </c>
    </row>
    <row r="360" spans="1:81">
      <c r="A360" s="80" t="s">
        <v>2076</v>
      </c>
      <c r="B360" s="80">
        <v>316</v>
      </c>
      <c r="C360" s="80">
        <v>10</v>
      </c>
      <c r="D360" s="80">
        <v>19</v>
      </c>
      <c r="E360" s="80">
        <v>2013</v>
      </c>
      <c r="F360" s="80" t="s">
        <v>89</v>
      </c>
      <c r="G360" s="80" t="s">
        <v>2066</v>
      </c>
      <c r="H360" s="80" t="s">
        <v>2067</v>
      </c>
      <c r="I360" s="177"/>
      <c r="J360" s="81">
        <v>82.356392105716992</v>
      </c>
      <c r="K360" s="81">
        <v>2.7304047468183099</v>
      </c>
      <c r="L360" s="81">
        <v>8.9912632275176172</v>
      </c>
      <c r="M360" s="81">
        <v>55.022466165829179</v>
      </c>
      <c r="N360" s="81">
        <v>54.205814880650685</v>
      </c>
      <c r="O360" s="81">
        <v>42.93572662210844</v>
      </c>
      <c r="P360" s="81">
        <v>29.832311957591294</v>
      </c>
      <c r="Q360" s="81">
        <v>2.6653857657759525</v>
      </c>
      <c r="R360" s="81">
        <v>0</v>
      </c>
      <c r="S360" s="81">
        <v>5.0239671958620571</v>
      </c>
      <c r="T360" s="82"/>
      <c r="U360" s="81">
        <v>12145827</v>
      </c>
      <c r="V360" s="81">
        <v>1178</v>
      </c>
      <c r="W360" s="81">
        <v>230</v>
      </c>
      <c r="X360" s="81">
        <v>10472</v>
      </c>
      <c r="Y360" s="81">
        <v>13019</v>
      </c>
      <c r="Z360" s="81">
        <v>23459</v>
      </c>
      <c r="AA360" s="81">
        <v>5972</v>
      </c>
      <c r="AB360" s="81">
        <v>34456</v>
      </c>
      <c r="AC360" s="81">
        <v>0</v>
      </c>
      <c r="AD360" s="81">
        <v>5.0239671958620571</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12.125999999999999</v>
      </c>
      <c r="BJ360" s="81">
        <v>0</v>
      </c>
      <c r="BK360" s="81">
        <v>0</v>
      </c>
      <c r="BL360" s="81">
        <v>0</v>
      </c>
      <c r="BM360" s="82"/>
      <c r="BN360" s="81">
        <v>0</v>
      </c>
      <c r="BO360" s="81">
        <v>0</v>
      </c>
      <c r="BP360" s="81">
        <v>2</v>
      </c>
      <c r="BQ360" s="81">
        <v>0</v>
      </c>
      <c r="BR360" s="81">
        <v>0</v>
      </c>
      <c r="BS360" s="81">
        <v>0</v>
      </c>
      <c r="BT360"/>
      <c r="BU360" s="80">
        <v>12.125999999999999</v>
      </c>
      <c r="BV360" s="80">
        <v>0</v>
      </c>
      <c r="BW360" s="80">
        <v>0</v>
      </c>
      <c r="BX360" s="80">
        <v>0</v>
      </c>
      <c r="BY360" s="80">
        <v>0</v>
      </c>
      <c r="BZ360" s="80">
        <v>0</v>
      </c>
      <c r="CA360" s="80">
        <v>0</v>
      </c>
      <c r="CB360" s="80">
        <v>0</v>
      </c>
      <c r="CC360" s="80">
        <v>0</v>
      </c>
    </row>
    <row r="361" spans="1:81">
      <c r="A361" s="80" t="s">
        <v>2077</v>
      </c>
      <c r="B361" s="80">
        <v>317</v>
      </c>
      <c r="C361" s="80">
        <v>11</v>
      </c>
      <c r="D361" s="80">
        <v>19</v>
      </c>
      <c r="E361" s="80">
        <v>2014</v>
      </c>
      <c r="F361" s="80" t="s">
        <v>90</v>
      </c>
      <c r="G361" s="80" t="s">
        <v>2066</v>
      </c>
      <c r="H361" s="80" t="s">
        <v>2067</v>
      </c>
      <c r="I361" s="177"/>
      <c r="J361" s="81">
        <v>71.882643791761851</v>
      </c>
      <c r="K361" s="81">
        <v>2.7872219973673511</v>
      </c>
      <c r="L361" s="81">
        <v>9.3344157304247002</v>
      </c>
      <c r="M361" s="81">
        <v>51.515084380436278</v>
      </c>
      <c r="N361" s="81">
        <v>49.512830387134962</v>
      </c>
      <c r="O361" s="81">
        <v>40.870758391147497</v>
      </c>
      <c r="P361" s="81">
        <v>30.107984623933536</v>
      </c>
      <c r="Q361" s="81">
        <v>2.5319341145528345</v>
      </c>
      <c r="R361" s="81">
        <v>0</v>
      </c>
      <c r="S361" s="81">
        <v>4.2595387564069283</v>
      </c>
      <c r="T361" s="82"/>
      <c r="U361" s="81">
        <v>11309481</v>
      </c>
      <c r="V361" s="81">
        <v>1098</v>
      </c>
      <c r="W361" s="81">
        <v>227</v>
      </c>
      <c r="X361" s="81">
        <v>10151</v>
      </c>
      <c r="Y361" s="81">
        <v>13062</v>
      </c>
      <c r="Z361" s="81">
        <v>23519</v>
      </c>
      <c r="AA361" s="81">
        <v>5996</v>
      </c>
      <c r="AB361" s="81">
        <v>34114</v>
      </c>
      <c r="AC361" s="81">
        <v>0</v>
      </c>
      <c r="AD361" s="81">
        <v>4.2595387564069283</v>
      </c>
      <c r="AE361" s="82"/>
      <c r="AF361" s="81">
        <v>90588765.473852336</v>
      </c>
      <c r="AG361" s="81">
        <v>2361769.7921774038</v>
      </c>
      <c r="AH361" s="81">
        <v>2416179.070698536</v>
      </c>
      <c r="AI361" s="81">
        <v>67216078.823954463</v>
      </c>
      <c r="AJ361" s="81">
        <v>66636242.808653682</v>
      </c>
      <c r="AK361" s="81">
        <v>0</v>
      </c>
      <c r="AL361" s="81">
        <v>0</v>
      </c>
      <c r="AM361" s="81">
        <v>4683342.4271645984</v>
      </c>
      <c r="AN361" s="81">
        <v>0</v>
      </c>
      <c r="AO361" s="81">
        <v>0</v>
      </c>
      <c r="AP361" s="82"/>
      <c r="AQ361" s="81">
        <v>859</v>
      </c>
      <c r="AR361" s="81">
        <v>167</v>
      </c>
      <c r="AS361" s="81">
        <v>0</v>
      </c>
      <c r="AT361" s="81">
        <v>1</v>
      </c>
      <c r="AU361" s="81">
        <v>0</v>
      </c>
      <c r="AV361" s="81">
        <v>0</v>
      </c>
      <c r="AW361" s="81" t="s">
        <v>564</v>
      </c>
      <c r="AX361" s="82"/>
      <c r="AY361" s="81">
        <v>3712.8</v>
      </c>
      <c r="AZ361" s="81">
        <v>16865.5</v>
      </c>
      <c r="BA361" s="81">
        <v>0</v>
      </c>
      <c r="BB361" s="81">
        <v>190</v>
      </c>
      <c r="BC361" s="81">
        <v>0</v>
      </c>
      <c r="BD361" s="81">
        <v>0</v>
      </c>
      <c r="BE361" s="81" t="s">
        <v>564</v>
      </c>
      <c r="BF361" s="82"/>
      <c r="BG361" s="81">
        <v>0</v>
      </c>
      <c r="BH361" s="81">
        <v>0</v>
      </c>
      <c r="BI361" s="81">
        <v>12.596</v>
      </c>
      <c r="BJ361" s="81">
        <v>0</v>
      </c>
      <c r="BK361" s="81">
        <v>3.24</v>
      </c>
      <c r="BL361" s="81">
        <v>0</v>
      </c>
      <c r="BM361" s="82"/>
      <c r="BN361" s="81">
        <v>0</v>
      </c>
      <c r="BO361" s="81">
        <v>0</v>
      </c>
      <c r="BP361" s="81">
        <v>2</v>
      </c>
      <c r="BQ361" s="81">
        <v>0</v>
      </c>
      <c r="BR361" s="81">
        <v>1</v>
      </c>
      <c r="BS361" s="81">
        <v>0</v>
      </c>
      <c r="BT361"/>
      <c r="BU361" s="80">
        <v>15.836</v>
      </c>
      <c r="BV361" s="80">
        <v>0</v>
      </c>
      <c r="BW361" s="80">
        <v>0</v>
      </c>
      <c r="BX361" s="80">
        <v>0</v>
      </c>
      <c r="BY361" s="80">
        <v>0</v>
      </c>
      <c r="BZ361" s="80">
        <v>0</v>
      </c>
      <c r="CA361" s="80">
        <v>0</v>
      </c>
      <c r="CB361" s="80">
        <v>0</v>
      </c>
      <c r="CC361" s="80">
        <v>0</v>
      </c>
    </row>
    <row r="362" spans="1:81">
      <c r="A362" s="80" t="s">
        <v>2078</v>
      </c>
      <c r="B362" s="80">
        <v>318</v>
      </c>
      <c r="C362" s="80">
        <v>12</v>
      </c>
      <c r="D362" s="80">
        <v>19</v>
      </c>
      <c r="E362" s="80">
        <v>2015</v>
      </c>
      <c r="F362" s="80" t="s">
        <v>91</v>
      </c>
      <c r="G362" s="80" t="s">
        <v>2066</v>
      </c>
      <c r="H362" s="80" t="s">
        <v>2067</v>
      </c>
      <c r="I362" s="177"/>
      <c r="J362" s="81">
        <v>58.803094172394403</v>
      </c>
      <c r="K362" s="81">
        <v>2.7692265732934565</v>
      </c>
      <c r="L362" s="81">
        <v>8.7052303879793875</v>
      </c>
      <c r="M362" s="81">
        <v>46.112705677823456</v>
      </c>
      <c r="N362" s="81">
        <v>44.792152114092275</v>
      </c>
      <c r="O362" s="81">
        <v>40.716539613604702</v>
      </c>
      <c r="P362" s="81">
        <v>30.036193469801269</v>
      </c>
      <c r="Q362" s="81">
        <v>2.4625804976659977</v>
      </c>
      <c r="R362" s="81">
        <v>0</v>
      </c>
      <c r="S362" s="81">
        <v>3.2029689024017194</v>
      </c>
      <c r="T362" s="82"/>
      <c r="U362" s="81">
        <v>10565646</v>
      </c>
      <c r="V362" s="81">
        <v>1098</v>
      </c>
      <c r="W362" s="81">
        <v>227</v>
      </c>
      <c r="X362" s="81">
        <v>10151</v>
      </c>
      <c r="Y362" s="81">
        <v>13119</v>
      </c>
      <c r="Z362" s="81">
        <v>23656</v>
      </c>
      <c r="AA362" s="81">
        <v>5977</v>
      </c>
      <c r="AB362" s="81">
        <v>33893</v>
      </c>
      <c r="AC362" s="81">
        <v>0</v>
      </c>
      <c r="AD362" s="81">
        <v>3.2029689024017194</v>
      </c>
      <c r="AE362" s="82"/>
      <c r="AF362" s="81">
        <v>72724403.015868351</v>
      </c>
      <c r="AG362" s="81">
        <v>2115763.6966098663</v>
      </c>
      <c r="AH362" s="81">
        <v>1849764.7944030883</v>
      </c>
      <c r="AI362" s="81">
        <v>63931537.259759285</v>
      </c>
      <c r="AJ362" s="81">
        <v>65227601.132855505</v>
      </c>
      <c r="AK362" s="81">
        <v>0</v>
      </c>
      <c r="AL362" s="81">
        <v>0</v>
      </c>
      <c r="AM362" s="81">
        <v>4644893.4742123336</v>
      </c>
      <c r="AN362" s="81">
        <v>0</v>
      </c>
      <c r="AO362" s="81">
        <v>0</v>
      </c>
      <c r="AP362" s="82"/>
      <c r="AQ362" s="81">
        <v>925</v>
      </c>
      <c r="AR362" s="81">
        <v>274</v>
      </c>
      <c r="AS362" s="81">
        <v>0</v>
      </c>
      <c r="AT362" s="81">
        <v>1</v>
      </c>
      <c r="AU362" s="81">
        <v>0</v>
      </c>
      <c r="AV362" s="81">
        <v>0</v>
      </c>
      <c r="AW362" s="81" t="s">
        <v>564</v>
      </c>
      <c r="AX362" s="82"/>
      <c r="AY362" s="81">
        <v>4082</v>
      </c>
      <c r="AZ362" s="81">
        <v>27484.5</v>
      </c>
      <c r="BA362" s="81">
        <v>0</v>
      </c>
      <c r="BB362" s="81">
        <v>190</v>
      </c>
      <c r="BC362" s="81">
        <v>0</v>
      </c>
      <c r="BD362" s="81">
        <v>0</v>
      </c>
      <c r="BE362" s="81" t="s">
        <v>564</v>
      </c>
      <c r="BF362" s="82"/>
      <c r="BG362" s="81">
        <v>0</v>
      </c>
      <c r="BH362" s="81">
        <v>0</v>
      </c>
      <c r="BI362" s="81">
        <v>10.742000000000001</v>
      </c>
      <c r="BJ362" s="81">
        <v>0</v>
      </c>
      <c r="BK362" s="81">
        <v>3.1579999999999999</v>
      </c>
      <c r="BL362" s="81">
        <v>0</v>
      </c>
      <c r="BM362" s="82"/>
      <c r="BN362" s="81">
        <v>0</v>
      </c>
      <c r="BO362" s="81">
        <v>0</v>
      </c>
      <c r="BP362" s="81">
        <v>2</v>
      </c>
      <c r="BQ362" s="81">
        <v>0</v>
      </c>
      <c r="BR362" s="81">
        <v>1</v>
      </c>
      <c r="BS362" s="81">
        <v>0</v>
      </c>
      <c r="BT362"/>
      <c r="BU362" s="80">
        <v>13.9</v>
      </c>
      <c r="BV362" s="80">
        <v>0</v>
      </c>
      <c r="BW362" s="80">
        <v>0</v>
      </c>
      <c r="BX362" s="80">
        <v>0</v>
      </c>
      <c r="BY362" s="80">
        <v>0</v>
      </c>
      <c r="BZ362" s="80">
        <v>0</v>
      </c>
      <c r="CA362" s="80">
        <v>0</v>
      </c>
      <c r="CB362" s="80">
        <v>0</v>
      </c>
      <c r="CC362" s="80">
        <v>0</v>
      </c>
    </row>
    <row r="363" spans="1:81">
      <c r="A363" s="80" t="s">
        <v>2079</v>
      </c>
      <c r="B363" s="80">
        <v>319</v>
      </c>
      <c r="C363" s="80">
        <v>13</v>
      </c>
      <c r="D363" s="80">
        <v>19</v>
      </c>
      <c r="E363" s="80">
        <v>2016</v>
      </c>
      <c r="F363" s="80" t="s">
        <v>92</v>
      </c>
      <c r="G363" s="80" t="s">
        <v>2066</v>
      </c>
      <c r="H363" s="80" t="s">
        <v>2067</v>
      </c>
      <c r="I363" s="177"/>
      <c r="J363" s="81">
        <v>60.598808725726322</v>
      </c>
      <c r="K363" s="81">
        <v>3.0418306853774975</v>
      </c>
      <c r="L363" s="81">
        <v>8.95129746825876</v>
      </c>
      <c r="M363" s="81">
        <v>42.463341488645412</v>
      </c>
      <c r="N363" s="81">
        <v>47.060791474787891</v>
      </c>
      <c r="O363" s="81">
        <v>40.276509816085245</v>
      </c>
      <c r="P363" s="81">
        <v>29.157190326298373</v>
      </c>
      <c r="Q363" s="81">
        <v>2.361228691069162</v>
      </c>
      <c r="R363" s="81">
        <v>0</v>
      </c>
      <c r="S363" s="81">
        <v>4.0625912398880581</v>
      </c>
      <c r="T363" s="82"/>
      <c r="U363" s="81">
        <v>11384045</v>
      </c>
      <c r="V363" s="81">
        <v>1098</v>
      </c>
      <c r="W363" s="81">
        <v>227</v>
      </c>
      <c r="X363" s="81">
        <v>10151</v>
      </c>
      <c r="Y363" s="81">
        <v>13116</v>
      </c>
      <c r="Z363" s="81">
        <v>23688</v>
      </c>
      <c r="AA363" s="81">
        <v>6001</v>
      </c>
      <c r="AB363" s="81">
        <v>33430</v>
      </c>
      <c r="AC363" s="81">
        <v>0</v>
      </c>
      <c r="AD363" s="81">
        <v>4.0625912398880581</v>
      </c>
      <c r="AE363" s="82"/>
      <c r="AF363" s="81">
        <v>78370656.766037315</v>
      </c>
      <c r="AG363" s="81">
        <v>2326272.7859801021</v>
      </c>
      <c r="AH363" s="81">
        <v>1477477.345290455</v>
      </c>
      <c r="AI363" s="81">
        <v>64687237.155738562</v>
      </c>
      <c r="AJ363" s="81">
        <v>68455973.307201684</v>
      </c>
      <c r="AK363" s="81">
        <v>0</v>
      </c>
      <c r="AL363" s="81">
        <v>0</v>
      </c>
      <c r="AM363" s="81">
        <v>4585000.5967613095</v>
      </c>
      <c r="AN363" s="81">
        <v>0</v>
      </c>
      <c r="AO363" s="81">
        <v>0</v>
      </c>
      <c r="AP363" s="82"/>
      <c r="AQ363" s="81">
        <v>996</v>
      </c>
      <c r="AR363" s="81">
        <v>315</v>
      </c>
      <c r="AS363" s="81">
        <v>0</v>
      </c>
      <c r="AT363" s="81">
        <v>1</v>
      </c>
      <c r="AU363" s="81">
        <v>0</v>
      </c>
      <c r="AV363" s="81">
        <v>0</v>
      </c>
      <c r="AW363" s="81" t="s">
        <v>564</v>
      </c>
      <c r="AX363" s="82"/>
      <c r="AY363" s="81">
        <v>4463.6000000000004</v>
      </c>
      <c r="AZ363" s="81">
        <v>29290</v>
      </c>
      <c r="BA363" s="81">
        <v>0</v>
      </c>
      <c r="BB363" s="81">
        <v>190</v>
      </c>
      <c r="BC363" s="81">
        <v>0</v>
      </c>
      <c r="BD363" s="81">
        <v>0</v>
      </c>
      <c r="BE363" s="81" t="s">
        <v>564</v>
      </c>
      <c r="BF363" s="82"/>
      <c r="BG363" s="81">
        <v>0</v>
      </c>
      <c r="BH363" s="81">
        <v>0</v>
      </c>
      <c r="BI363" s="81">
        <v>8.7539999999999996</v>
      </c>
      <c r="BJ363" s="81">
        <v>0</v>
      </c>
      <c r="BK363" s="81">
        <v>3.4079999999999999</v>
      </c>
      <c r="BL363" s="81">
        <v>0</v>
      </c>
      <c r="BM363" s="82"/>
      <c r="BN363" s="81">
        <v>0</v>
      </c>
      <c r="BO363" s="81">
        <v>0</v>
      </c>
      <c r="BP363" s="81">
        <v>2</v>
      </c>
      <c r="BQ363" s="81">
        <v>0</v>
      </c>
      <c r="BR363" s="81">
        <v>1</v>
      </c>
      <c r="BS363" s="81">
        <v>0</v>
      </c>
      <c r="BT363"/>
      <c r="BU363" s="80">
        <v>12.162000000000001</v>
      </c>
      <c r="BV363" s="80">
        <v>0</v>
      </c>
      <c r="BW363" s="80">
        <v>0</v>
      </c>
      <c r="BX363" s="80">
        <v>0</v>
      </c>
      <c r="BY363" s="80">
        <v>0</v>
      </c>
      <c r="BZ363" s="80">
        <v>0</v>
      </c>
      <c r="CA363" s="80">
        <v>0</v>
      </c>
      <c r="CB363" s="80">
        <v>0</v>
      </c>
      <c r="CC363" s="80">
        <v>0</v>
      </c>
    </row>
    <row r="364" spans="1:81">
      <c r="A364" s="80" t="s">
        <v>2080</v>
      </c>
      <c r="B364" s="80">
        <v>320</v>
      </c>
      <c r="C364" s="80">
        <v>14</v>
      </c>
      <c r="D364" s="80">
        <v>19</v>
      </c>
      <c r="E364" s="80">
        <v>2017</v>
      </c>
      <c r="F364" s="80" t="s">
        <v>71</v>
      </c>
      <c r="G364" s="80" t="s">
        <v>2066</v>
      </c>
      <c r="H364" s="80" t="s">
        <v>2067</v>
      </c>
      <c r="I364" s="177"/>
      <c r="J364" s="81">
        <v>49.12453094681257</v>
      </c>
      <c r="K364" s="81">
        <v>3.0118316274492249</v>
      </c>
      <c r="L364" s="81">
        <v>10.28546682941718</v>
      </c>
      <c r="M364" s="81">
        <v>41.775159447771891</v>
      </c>
      <c r="N364" s="81">
        <v>46.499410802522704</v>
      </c>
      <c r="O364" s="81">
        <v>39.600895127580635</v>
      </c>
      <c r="P364" s="81">
        <v>29.194575345855057</v>
      </c>
      <c r="Q364" s="81">
        <v>2.2606152071286543</v>
      </c>
      <c r="R364" s="81">
        <v>0</v>
      </c>
      <c r="S364" s="81">
        <v>4.3907839946971947</v>
      </c>
      <c r="T364" s="82"/>
      <c r="U364" s="81">
        <v>9138031</v>
      </c>
      <c r="V364" s="81">
        <v>1098</v>
      </c>
      <c r="W364" s="81">
        <v>227</v>
      </c>
      <c r="X364" s="81">
        <v>10151</v>
      </c>
      <c r="Y364" s="81">
        <v>13184</v>
      </c>
      <c r="Z364" s="81">
        <v>23677</v>
      </c>
      <c r="AA364" s="81">
        <v>6047</v>
      </c>
      <c r="AB364" s="81">
        <v>33098</v>
      </c>
      <c r="AC364" s="81">
        <v>0</v>
      </c>
      <c r="AD364" s="81">
        <v>4.3907839946971947</v>
      </c>
      <c r="AE364" s="82"/>
      <c r="AF364" s="81">
        <v>65788627.382435828</v>
      </c>
      <c r="AG364" s="81">
        <v>2367949.1419694968</v>
      </c>
      <c r="AH364" s="81">
        <v>2230160.2799244481</v>
      </c>
      <c r="AI364" s="81">
        <v>67685264.312882692</v>
      </c>
      <c r="AJ364" s="81">
        <v>64811630.219091982</v>
      </c>
      <c r="AK364" s="81">
        <v>0</v>
      </c>
      <c r="AL364" s="81">
        <v>0</v>
      </c>
      <c r="AM364" s="81">
        <v>4546569.0662423512</v>
      </c>
      <c r="AN364" s="81">
        <v>0</v>
      </c>
      <c r="AO364" s="81">
        <v>0</v>
      </c>
      <c r="AP364" s="82"/>
      <c r="AQ364" s="81">
        <v>1050</v>
      </c>
      <c r="AR364" s="81">
        <v>360</v>
      </c>
      <c r="AS364" s="81">
        <v>0</v>
      </c>
      <c r="AT364" s="81">
        <v>1</v>
      </c>
      <c r="AU364" s="81">
        <v>0</v>
      </c>
      <c r="AV364" s="81">
        <v>0</v>
      </c>
      <c r="AW364" s="81" t="s">
        <v>564</v>
      </c>
      <c r="AX364" s="82"/>
      <c r="AY364" s="81">
        <v>4762.6000000000004</v>
      </c>
      <c r="AZ364" s="81">
        <v>30931.1</v>
      </c>
      <c r="BA364" s="81">
        <v>0</v>
      </c>
      <c r="BB364" s="81">
        <v>190</v>
      </c>
      <c r="BC364" s="81">
        <v>0</v>
      </c>
      <c r="BD364" s="81">
        <v>0</v>
      </c>
      <c r="BE364" s="81" t="s">
        <v>564</v>
      </c>
      <c r="BF364" s="82"/>
      <c r="BG364" s="81">
        <v>0</v>
      </c>
      <c r="BH364" s="81">
        <v>0</v>
      </c>
      <c r="BI364" s="81">
        <v>8.9849999999999994</v>
      </c>
      <c r="BJ364" s="81">
        <v>0</v>
      </c>
      <c r="BK364" s="81">
        <v>3.5009999999999999</v>
      </c>
      <c r="BL364" s="81">
        <v>0</v>
      </c>
      <c r="BM364" s="82"/>
      <c r="BN364" s="81">
        <v>0</v>
      </c>
      <c r="BO364" s="81">
        <v>0</v>
      </c>
      <c r="BP364" s="81">
        <v>2</v>
      </c>
      <c r="BQ364" s="81">
        <v>0</v>
      </c>
      <c r="BR364" s="81">
        <v>1</v>
      </c>
      <c r="BS364" s="81">
        <v>0</v>
      </c>
      <c r="BT364"/>
      <c r="BU364" s="80">
        <v>12.486000000000001</v>
      </c>
      <c r="BV364" s="80">
        <v>0</v>
      </c>
      <c r="BW364" s="80">
        <v>0</v>
      </c>
      <c r="BX364" s="80">
        <v>0</v>
      </c>
      <c r="BY364" s="80">
        <v>0</v>
      </c>
      <c r="BZ364" s="80">
        <v>0</v>
      </c>
      <c r="CA364" s="80">
        <v>0</v>
      </c>
      <c r="CB364" s="80">
        <v>0</v>
      </c>
      <c r="CC364" s="80">
        <v>0</v>
      </c>
    </row>
    <row r="365" spans="1:81">
      <c r="A365" s="80" t="s">
        <v>2081</v>
      </c>
      <c r="B365" s="80">
        <v>321</v>
      </c>
      <c r="C365" s="80">
        <v>15</v>
      </c>
      <c r="D365" s="80">
        <v>19</v>
      </c>
      <c r="E365" s="80">
        <v>2018</v>
      </c>
      <c r="F365" s="80" t="s">
        <v>93</v>
      </c>
      <c r="G365" s="80" t="s">
        <v>2066</v>
      </c>
      <c r="H365" s="80" t="s">
        <v>2067</v>
      </c>
      <c r="I365" s="177"/>
      <c r="J365" s="81">
        <v>33.404589732236879</v>
      </c>
      <c r="K365" s="81">
        <v>2.7166215699762861</v>
      </c>
      <c r="L365" s="81">
        <v>9.5300969793144841</v>
      </c>
      <c r="M365" s="81">
        <v>41.211247411721814</v>
      </c>
      <c r="N365" s="81">
        <v>40.403732630510753</v>
      </c>
      <c r="O365" s="81">
        <v>38.56311963118057</v>
      </c>
      <c r="P365" s="81">
        <v>29.009123087033448</v>
      </c>
      <c r="Q365" s="81">
        <v>2.0618639947291095</v>
      </c>
      <c r="R365" s="81">
        <v>0</v>
      </c>
      <c r="S365" s="81">
        <v>4.0241295390504535</v>
      </c>
      <c r="T365" s="82"/>
      <c r="U365" s="81">
        <v>6188003</v>
      </c>
      <c r="V365" s="81">
        <v>1098</v>
      </c>
      <c r="W365" s="81">
        <v>227</v>
      </c>
      <c r="X365" s="81">
        <v>10151</v>
      </c>
      <c r="Y365" s="81">
        <v>13096</v>
      </c>
      <c r="Z365" s="81">
        <v>23498</v>
      </c>
      <c r="AA365" s="81">
        <v>6069</v>
      </c>
      <c r="AB365" s="81">
        <v>32532</v>
      </c>
      <c r="AC365" s="81">
        <v>0</v>
      </c>
      <c r="AD365" s="81">
        <v>4.0241295390504526</v>
      </c>
      <c r="AE365" s="82"/>
      <c r="AF365" s="81">
        <v>45396563.421620563</v>
      </c>
      <c r="AG365" s="81">
        <v>2044297.8593654539</v>
      </c>
      <c r="AH365" s="81">
        <v>2111527.5314956512</v>
      </c>
      <c r="AI365" s="81">
        <v>65397013.66978699</v>
      </c>
      <c r="AJ365" s="81">
        <v>60738829.652544968</v>
      </c>
      <c r="AK365" s="81">
        <v>0</v>
      </c>
      <c r="AL365" s="81">
        <v>0</v>
      </c>
      <c r="AM365" s="81">
        <v>4478065.9336713618</v>
      </c>
      <c r="AN365" s="81">
        <v>0</v>
      </c>
      <c r="AO365" s="81">
        <v>0</v>
      </c>
      <c r="AP365" s="82"/>
      <c r="AQ365" s="81">
        <v>1126</v>
      </c>
      <c r="AR365" s="81">
        <v>387</v>
      </c>
      <c r="AS365" s="81">
        <v>0</v>
      </c>
      <c r="AT365" s="81">
        <v>1</v>
      </c>
      <c r="AU365" s="81">
        <v>0</v>
      </c>
      <c r="AV365" s="81">
        <v>0</v>
      </c>
      <c r="AW365" s="81" t="s">
        <v>564</v>
      </c>
      <c r="AX365" s="82"/>
      <c r="AY365" s="81">
        <v>5134.3000000000011</v>
      </c>
      <c r="AZ365" s="81">
        <v>59034.6</v>
      </c>
      <c r="BA365" s="81">
        <v>0</v>
      </c>
      <c r="BB365" s="81">
        <v>190</v>
      </c>
      <c r="BC365" s="81">
        <v>0</v>
      </c>
      <c r="BD365" s="81">
        <v>0</v>
      </c>
      <c r="BE365" s="81" t="s">
        <v>564</v>
      </c>
      <c r="BF365" s="82"/>
      <c r="BG365" s="81">
        <v>0</v>
      </c>
      <c r="BH365" s="81">
        <v>0</v>
      </c>
      <c r="BI365" s="81">
        <v>8.1170000000000009</v>
      </c>
      <c r="BJ365" s="81">
        <v>0</v>
      </c>
      <c r="BK365" s="81">
        <v>3.4649999999999999</v>
      </c>
      <c r="BL365" s="81">
        <v>0</v>
      </c>
      <c r="BM365" s="82"/>
      <c r="BN365" s="81">
        <v>0</v>
      </c>
      <c r="BO365" s="81">
        <v>0</v>
      </c>
      <c r="BP365" s="81">
        <v>2</v>
      </c>
      <c r="BQ365" s="81">
        <v>0</v>
      </c>
      <c r="BR365" s="81">
        <v>1</v>
      </c>
      <c r="BS365" s="81">
        <v>0</v>
      </c>
      <c r="BT365"/>
      <c r="BU365" s="80">
        <v>11.582000000000001</v>
      </c>
      <c r="BV365" s="80">
        <v>0</v>
      </c>
      <c r="BW365" s="80">
        <v>0</v>
      </c>
      <c r="BX365" s="80">
        <v>0</v>
      </c>
      <c r="BY365" s="80">
        <v>0</v>
      </c>
      <c r="BZ365" s="80">
        <v>0</v>
      </c>
      <c r="CA365" s="80">
        <v>0</v>
      </c>
      <c r="CB365" s="80">
        <v>0</v>
      </c>
      <c r="CC365" s="80">
        <v>0</v>
      </c>
    </row>
    <row r="366" spans="1:81">
      <c r="A366" s="80" t="s">
        <v>2082</v>
      </c>
      <c r="B366" s="80">
        <v>322</v>
      </c>
      <c r="C366" s="80">
        <v>16</v>
      </c>
      <c r="D366" s="80">
        <v>19</v>
      </c>
      <c r="E366" s="80">
        <v>2019</v>
      </c>
      <c r="F366" s="80" t="s">
        <v>73</v>
      </c>
      <c r="G366" s="80" t="s">
        <v>2066</v>
      </c>
      <c r="H366" s="80" t="s">
        <v>2067</v>
      </c>
      <c r="I366" s="177"/>
      <c r="J366" s="81">
        <v>26.791015690847502</v>
      </c>
      <c r="K366" s="81">
        <v>2.5091436232884519</v>
      </c>
      <c r="L366" s="81">
        <v>9.6108375847593823</v>
      </c>
      <c r="M366" s="81">
        <v>39.958066562974956</v>
      </c>
      <c r="N366" s="81">
        <v>41.384712850762988</v>
      </c>
      <c r="O366" s="81">
        <v>37.526243802212278</v>
      </c>
      <c r="P366" s="81">
        <v>28.625886410484107</v>
      </c>
      <c r="Q366" s="81">
        <v>1.977828425751293</v>
      </c>
      <c r="R366" s="81">
        <v>0</v>
      </c>
      <c r="S366" s="81">
        <v>4.1096061413735514</v>
      </c>
      <c r="T366" s="82"/>
      <c r="U366" s="81">
        <v>5249613</v>
      </c>
      <c r="V366" s="81">
        <v>1098</v>
      </c>
      <c r="W366" s="81">
        <v>227</v>
      </c>
      <c r="X366" s="81">
        <v>10151</v>
      </c>
      <c r="Y366" s="81">
        <v>13100</v>
      </c>
      <c r="Z366" s="81">
        <v>23494</v>
      </c>
      <c r="AA366" s="81">
        <v>5944</v>
      </c>
      <c r="AB366" s="81">
        <v>32051</v>
      </c>
      <c r="AC366" s="81">
        <v>0</v>
      </c>
      <c r="AD366" s="81">
        <v>4.1096061413735514</v>
      </c>
      <c r="AE366" s="82"/>
      <c r="AF366" s="81">
        <v>37247004.399003416</v>
      </c>
      <c r="AG366" s="81">
        <v>1973275.8995907609</v>
      </c>
      <c r="AH366" s="81">
        <v>2254401.9929323848</v>
      </c>
      <c r="AI366" s="81">
        <v>66047448.029591903</v>
      </c>
      <c r="AJ366" s="81">
        <v>59800200.134348758</v>
      </c>
      <c r="AK366" s="81">
        <v>0</v>
      </c>
      <c r="AL366" s="81">
        <v>0</v>
      </c>
      <c r="AM366" s="81">
        <v>4365104.9202011805</v>
      </c>
      <c r="AN366" s="81">
        <v>0</v>
      </c>
      <c r="AO366" s="81">
        <v>0</v>
      </c>
      <c r="AP366" s="82"/>
      <c r="AQ366" s="81">
        <v>1181</v>
      </c>
      <c r="AR366" s="81">
        <v>413</v>
      </c>
      <c r="AS366" s="81">
        <v>0</v>
      </c>
      <c r="AT366" s="81">
        <v>1</v>
      </c>
      <c r="AU366" s="81">
        <v>0</v>
      </c>
      <c r="AV366" s="81">
        <v>1</v>
      </c>
      <c r="AW366" s="81" t="s">
        <v>564</v>
      </c>
      <c r="AX366" s="82"/>
      <c r="AY366" s="81">
        <v>5421.4</v>
      </c>
      <c r="AZ366" s="81">
        <v>80102.5</v>
      </c>
      <c r="BA366" s="81">
        <v>0</v>
      </c>
      <c r="BB366" s="81">
        <v>190</v>
      </c>
      <c r="BC366" s="81">
        <v>0</v>
      </c>
      <c r="BD366" s="81">
        <v>909.67600000000004</v>
      </c>
      <c r="BE366" s="81" t="s">
        <v>564</v>
      </c>
      <c r="BF366" s="82"/>
      <c r="BG366" s="81">
        <v>0</v>
      </c>
      <c r="BH366" s="81">
        <v>0</v>
      </c>
      <c r="BI366" s="81">
        <v>0</v>
      </c>
      <c r="BJ366" s="81">
        <v>0</v>
      </c>
      <c r="BK366" s="81">
        <v>14.169</v>
      </c>
      <c r="BL366" s="81">
        <v>0</v>
      </c>
      <c r="BM366" s="82"/>
      <c r="BN366" s="81">
        <v>0</v>
      </c>
      <c r="BO366" s="81">
        <v>0</v>
      </c>
      <c r="BP366" s="81">
        <v>0</v>
      </c>
      <c r="BQ366" s="81">
        <v>0</v>
      </c>
      <c r="BR366" s="81">
        <v>3</v>
      </c>
      <c r="BS366" s="81">
        <v>0</v>
      </c>
      <c r="BT366"/>
      <c r="BU366" s="80">
        <v>8.1850000000000005</v>
      </c>
      <c r="BV366" s="80">
        <v>5.984</v>
      </c>
      <c r="BW366" s="80">
        <v>0</v>
      </c>
      <c r="BX366" s="80">
        <v>0</v>
      </c>
      <c r="BY366" s="80">
        <v>0</v>
      </c>
      <c r="BZ366" s="80">
        <v>0</v>
      </c>
      <c r="CA366" s="80">
        <v>0</v>
      </c>
      <c r="CB366" s="80">
        <v>0</v>
      </c>
      <c r="CC366" s="80">
        <v>0</v>
      </c>
    </row>
    <row r="367" spans="1:81">
      <c r="A367" s="80" t="s">
        <v>2083</v>
      </c>
      <c r="B367" s="80">
        <v>323</v>
      </c>
      <c r="C367" s="80">
        <v>17</v>
      </c>
      <c r="D367" s="80">
        <v>19</v>
      </c>
      <c r="E367" s="80">
        <v>2020</v>
      </c>
      <c r="F367" s="80" t="s">
        <v>218</v>
      </c>
      <c r="G367" s="80" t="s">
        <v>2066</v>
      </c>
      <c r="H367" s="80" t="s">
        <v>2067</v>
      </c>
      <c r="I367" s="177"/>
      <c r="J367" s="81">
        <v>26.666439267556761</v>
      </c>
      <c r="K367" s="81">
        <v>2.4125902179524883</v>
      </c>
      <c r="L367" s="81">
        <v>8.2244759787061774</v>
      </c>
      <c r="M367" s="81">
        <v>39.597754383776341</v>
      </c>
      <c r="N367" s="81">
        <v>39.253385552023332</v>
      </c>
      <c r="O367" s="81">
        <v>32.899291099305536</v>
      </c>
      <c r="P367" s="81">
        <v>27.056505110380169</v>
      </c>
      <c r="Q367" s="81">
        <v>1.8702528226046697</v>
      </c>
      <c r="R367" s="81">
        <v>0</v>
      </c>
      <c r="S367" s="81">
        <v>3.8805361593743508</v>
      </c>
      <c r="T367" s="82"/>
      <c r="U367" s="81">
        <v>4847529</v>
      </c>
      <c r="V367" s="81">
        <v>903</v>
      </c>
      <c r="W367" s="81">
        <v>235</v>
      </c>
      <c r="X367" s="81">
        <v>10526</v>
      </c>
      <c r="Y367" s="81">
        <v>13187</v>
      </c>
      <c r="Z367" s="81">
        <v>23509</v>
      </c>
      <c r="AA367" s="81">
        <v>6104</v>
      </c>
      <c r="AB367" s="81">
        <v>31719</v>
      </c>
      <c r="AC367" s="81">
        <v>0</v>
      </c>
      <c r="AD367" s="81">
        <v>3.8805361593743508</v>
      </c>
      <c r="AE367" s="82"/>
      <c r="AF367" s="81">
        <v>37711970.715891577</v>
      </c>
      <c r="AG367" s="81">
        <v>1834226.2151146154</v>
      </c>
      <c r="AH367" s="81">
        <v>2025466.7240337336</v>
      </c>
      <c r="AI367" s="81">
        <v>64710764.966013446</v>
      </c>
      <c r="AJ367" s="81">
        <v>53498131.174478285</v>
      </c>
      <c r="AK367" s="81"/>
      <c r="AL367" s="81"/>
      <c r="AM367" s="81">
        <v>4139681.9054401368</v>
      </c>
      <c r="AN367" s="81"/>
      <c r="AO367" s="81"/>
      <c r="AP367" s="82"/>
      <c r="AQ367" s="81">
        <v>1221</v>
      </c>
      <c r="AR367" s="81">
        <v>455</v>
      </c>
      <c r="AS367" s="81">
        <v>0</v>
      </c>
      <c r="AT367" s="81">
        <v>2</v>
      </c>
      <c r="AU367" s="81">
        <v>0</v>
      </c>
      <c r="AV367" s="81">
        <v>1</v>
      </c>
      <c r="AW367" s="81">
        <v>0</v>
      </c>
      <c r="AX367" s="82"/>
      <c r="AY367" s="81">
        <v>5661.3000000000011</v>
      </c>
      <c r="AZ367" s="81">
        <v>81838.69999999991</v>
      </c>
      <c r="BA367" s="81">
        <v>0</v>
      </c>
      <c r="BB367" s="81">
        <v>209.9</v>
      </c>
      <c r="BC367" s="81">
        <v>0</v>
      </c>
      <c r="BD367" s="81">
        <v>909.67700000000002</v>
      </c>
      <c r="BE367" s="81">
        <v>0</v>
      </c>
      <c r="BF367" s="82"/>
      <c r="BG367" s="81">
        <v>0</v>
      </c>
      <c r="BH367" s="81">
        <v>0</v>
      </c>
      <c r="BI367" s="81">
        <v>4.1870000000000003</v>
      </c>
      <c r="BJ367" s="81">
        <v>0</v>
      </c>
      <c r="BK367" s="81">
        <v>19.359000000000002</v>
      </c>
      <c r="BL367" s="81">
        <v>0</v>
      </c>
      <c r="BM367" s="82"/>
      <c r="BN367" s="81">
        <v>0</v>
      </c>
      <c r="BO367" s="81">
        <v>0</v>
      </c>
      <c r="BP367" s="81">
        <v>1</v>
      </c>
      <c r="BQ367" s="81">
        <v>0</v>
      </c>
      <c r="BR367" s="81">
        <v>2</v>
      </c>
      <c r="BS367" s="81">
        <v>0</v>
      </c>
      <c r="BT367"/>
      <c r="BU367" s="80">
        <v>7.6740000000000004</v>
      </c>
      <c r="BV367" s="80">
        <v>15.872</v>
      </c>
      <c r="BW367" s="80">
        <v>0</v>
      </c>
      <c r="BX367" s="80">
        <v>0</v>
      </c>
      <c r="BY367" s="80">
        <v>0</v>
      </c>
      <c r="BZ367" s="80">
        <v>0</v>
      </c>
      <c r="CA367" s="80">
        <v>0</v>
      </c>
      <c r="CB367" s="80">
        <v>0</v>
      </c>
      <c r="CC367" s="80">
        <v>0</v>
      </c>
    </row>
    <row r="368" spans="1:81">
      <c r="A368" s="80" t="s">
        <v>2084</v>
      </c>
      <c r="B368" s="80">
        <v>323</v>
      </c>
      <c r="C368" s="80">
        <v>18</v>
      </c>
      <c r="D368" s="80">
        <v>19</v>
      </c>
      <c r="E368" s="80">
        <v>2021</v>
      </c>
      <c r="F368" s="80" t="s">
        <v>75</v>
      </c>
      <c r="G368" s="174" t="s">
        <v>2066</v>
      </c>
      <c r="H368" s="80" t="s">
        <v>2067</v>
      </c>
      <c r="I368" s="177"/>
      <c r="J368" s="81">
        <v>25.678715032290228</v>
      </c>
      <c r="K368" s="81">
        <v>2.7639230890099094</v>
      </c>
      <c r="L368" s="81">
        <v>6.8976016726091505</v>
      </c>
      <c r="M368" s="81">
        <v>43.905626724344941</v>
      </c>
      <c r="N368" s="81">
        <v>36.591918894398589</v>
      </c>
      <c r="O368" s="81">
        <v>31.907330628528946</v>
      </c>
      <c r="P368" s="81">
        <v>27.785369456714903</v>
      </c>
      <c r="Q368" s="81">
        <v>1.8720512842460724</v>
      </c>
      <c r="R368" s="81">
        <v>0</v>
      </c>
      <c r="S368" s="81">
        <v>4.4159758221817098</v>
      </c>
      <c r="T368" s="82"/>
      <c r="U368" s="81">
        <v>4783619</v>
      </c>
      <c r="V368" s="81">
        <v>903</v>
      </c>
      <c r="W368" s="81">
        <v>235</v>
      </c>
      <c r="X368" s="81">
        <v>10526</v>
      </c>
      <c r="Y368" s="81">
        <v>13250</v>
      </c>
      <c r="Z368" s="81">
        <v>23477</v>
      </c>
      <c r="AA368" s="81">
        <v>6113</v>
      </c>
      <c r="AB368" s="81">
        <v>31373</v>
      </c>
      <c r="AC368" s="81">
        <v>0</v>
      </c>
      <c r="AD368" s="81">
        <v>4.4159758221817098</v>
      </c>
      <c r="AE368" s="82"/>
      <c r="AF368" s="81">
        <v>35845854.510232233</v>
      </c>
      <c r="AG368" s="81">
        <v>2391956.0558740478</v>
      </c>
      <c r="AH368" s="81">
        <v>1629398.0535104126</v>
      </c>
      <c r="AI368" s="81">
        <v>71999120.868882179</v>
      </c>
      <c r="AJ368" s="81">
        <v>54080382.935142629</v>
      </c>
      <c r="AK368" s="81">
        <v>0</v>
      </c>
      <c r="AL368" s="81">
        <v>0</v>
      </c>
      <c r="AM368" s="81">
        <v>4118141.9521942013</v>
      </c>
      <c r="AN368" s="81">
        <v>0</v>
      </c>
      <c r="AO368" s="81">
        <v>0</v>
      </c>
      <c r="AP368" s="82"/>
      <c r="AQ368" s="81">
        <v>1280</v>
      </c>
      <c r="AR368" s="81">
        <v>477</v>
      </c>
      <c r="AS368" s="81">
        <v>0</v>
      </c>
      <c r="AT368" s="81">
        <v>2</v>
      </c>
      <c r="AU368" s="81">
        <v>0</v>
      </c>
      <c r="AV368" s="81">
        <v>1</v>
      </c>
      <c r="AW368" s="81"/>
      <c r="AX368" s="82"/>
      <c r="AY368" s="81">
        <v>6020.1000000000031</v>
      </c>
      <c r="AZ368" s="81">
        <v>89697.799999999916</v>
      </c>
      <c r="BA368" s="81">
        <v>0</v>
      </c>
      <c r="BB368" s="81">
        <v>209.9</v>
      </c>
      <c r="BC368" s="81">
        <v>0</v>
      </c>
      <c r="BD368" s="81">
        <v>909.67700000000002</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2085</v>
      </c>
      <c r="B369" s="80">
        <v>323</v>
      </c>
      <c r="C369" s="80">
        <v>19</v>
      </c>
      <c r="D369" s="80">
        <v>19</v>
      </c>
      <c r="E369" s="80">
        <v>2022</v>
      </c>
      <c r="F369" s="80" t="s">
        <v>568</v>
      </c>
      <c r="G369" s="174" t="s">
        <v>2066</v>
      </c>
      <c r="H369" s="80" t="s">
        <v>2067</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1347</v>
      </c>
      <c r="AR369" s="81">
        <v>487</v>
      </c>
      <c r="AS369" s="81">
        <v>0</v>
      </c>
      <c r="AT369" s="81">
        <v>2</v>
      </c>
      <c r="AU369" s="81">
        <v>0</v>
      </c>
      <c r="AV369" s="81">
        <v>1</v>
      </c>
      <c r="AW369" s="81"/>
      <c r="AX369" s="82"/>
      <c r="AY369" s="81">
        <v>6410.7000000000025</v>
      </c>
      <c r="AZ369" s="81">
        <v>90324.799999999916</v>
      </c>
      <c r="BA369" s="81">
        <v>0</v>
      </c>
      <c r="BB369" s="81">
        <v>209.9</v>
      </c>
      <c r="BC369" s="81">
        <v>0</v>
      </c>
      <c r="BD369" s="81">
        <v>909.67700000000002</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2086</v>
      </c>
      <c r="B370" s="80">
        <v>103</v>
      </c>
      <c r="C370" s="80">
        <v>1</v>
      </c>
      <c r="D370" s="80">
        <v>7</v>
      </c>
      <c r="E370" s="80">
        <v>1990</v>
      </c>
      <c r="F370" s="80" t="s">
        <v>562</v>
      </c>
      <c r="G370" s="80" t="s">
        <v>2087</v>
      </c>
      <c r="H370" s="80" t="s">
        <v>2088</v>
      </c>
      <c r="I370" s="177"/>
      <c r="J370" s="81">
        <v>610.68067728247615</v>
      </c>
      <c r="K370" s="81">
        <v>5.2652365063692574</v>
      </c>
      <c r="L370" s="81">
        <v>1.4698175877339179</v>
      </c>
      <c r="M370" s="81">
        <v>16.925850533119092</v>
      </c>
      <c r="N370" s="81">
        <v>26.34517732900698</v>
      </c>
      <c r="O370" s="81">
        <v>25.601022679911797</v>
      </c>
      <c r="P370" s="81">
        <v>23.726263569552746</v>
      </c>
      <c r="Q370" s="81">
        <v>1.6813861658664309</v>
      </c>
      <c r="R370" s="81">
        <v>0</v>
      </c>
      <c r="S370" s="81">
        <v>1.9536843235316004</v>
      </c>
      <c r="T370" s="82"/>
      <c r="U370" s="81">
        <v>83933928</v>
      </c>
      <c r="V370" s="81">
        <v>1176</v>
      </c>
      <c r="W370" s="81">
        <v>17</v>
      </c>
      <c r="X370" s="81">
        <v>5494</v>
      </c>
      <c r="Y370" s="81">
        <v>8182</v>
      </c>
      <c r="Z370" s="81">
        <v>10530</v>
      </c>
      <c r="AA370" s="81">
        <v>5761</v>
      </c>
      <c r="AB370" s="81">
        <v>27300</v>
      </c>
      <c r="AC370" s="81">
        <v>0</v>
      </c>
      <c r="AD370" s="81">
        <v>1.9536843235316004</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2089</v>
      </c>
      <c r="B371" s="80">
        <v>104</v>
      </c>
      <c r="C371" s="80">
        <v>2</v>
      </c>
      <c r="D371" s="80">
        <v>7</v>
      </c>
      <c r="E371" s="80">
        <v>2005</v>
      </c>
      <c r="F371" s="80" t="s">
        <v>565</v>
      </c>
      <c r="G371" s="80" t="s">
        <v>2087</v>
      </c>
      <c r="H371" s="80" t="s">
        <v>2088</v>
      </c>
      <c r="I371" s="177"/>
      <c r="J371" s="81">
        <v>550.18857565883434</v>
      </c>
      <c r="K371" s="81">
        <v>4.0125176762344008</v>
      </c>
      <c r="L371" s="81">
        <v>0.90427096762267589</v>
      </c>
      <c r="M371" s="81">
        <v>34.341738155021055</v>
      </c>
      <c r="N371" s="81">
        <v>39.549290384338235</v>
      </c>
      <c r="O371" s="81">
        <v>42.040813223960193</v>
      </c>
      <c r="P371" s="81">
        <v>32.50025225242517</v>
      </c>
      <c r="Q371" s="81">
        <v>1.8541077618633994</v>
      </c>
      <c r="R371" s="81">
        <v>0</v>
      </c>
      <c r="S371" s="81">
        <v>0</v>
      </c>
      <c r="T371" s="82"/>
      <c r="U371" s="81">
        <v>81112116</v>
      </c>
      <c r="V371" s="81">
        <v>1231</v>
      </c>
      <c r="W371" s="81">
        <v>12</v>
      </c>
      <c r="X371" s="81">
        <v>6426</v>
      </c>
      <c r="Y371" s="81">
        <v>10151</v>
      </c>
      <c r="Z371" s="81">
        <v>20010</v>
      </c>
      <c r="AA371" s="81">
        <v>6463</v>
      </c>
      <c r="AB371" s="81">
        <v>31471</v>
      </c>
      <c r="AC371" s="81">
        <v>0</v>
      </c>
      <c r="AD371" s="81">
        <v>0</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2090</v>
      </c>
      <c r="B372" s="80">
        <v>105</v>
      </c>
      <c r="C372" s="80">
        <v>3</v>
      </c>
      <c r="D372" s="80">
        <v>7</v>
      </c>
      <c r="E372" s="80">
        <v>2006</v>
      </c>
      <c r="F372" s="80" t="s">
        <v>566</v>
      </c>
      <c r="G372" s="80" t="s">
        <v>2087</v>
      </c>
      <c r="H372" s="80" t="s">
        <v>2088</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2091</v>
      </c>
      <c r="B373" s="80">
        <v>106</v>
      </c>
      <c r="C373" s="80">
        <v>4</v>
      </c>
      <c r="D373" s="80">
        <v>7</v>
      </c>
      <c r="E373" s="80">
        <v>2007</v>
      </c>
      <c r="F373" s="80" t="s">
        <v>567</v>
      </c>
      <c r="G373" s="80" t="s">
        <v>2087</v>
      </c>
      <c r="H373" s="80" t="s">
        <v>2088</v>
      </c>
      <c r="I373" s="177"/>
      <c r="J373" s="81">
        <v>471.17884361143348</v>
      </c>
      <c r="K373" s="81">
        <v>3.7653627953826634</v>
      </c>
      <c r="L373" s="81">
        <v>2.1796872740119482</v>
      </c>
      <c r="M373" s="81">
        <v>33.618955706351294</v>
      </c>
      <c r="N373" s="81">
        <v>42.976440070213968</v>
      </c>
      <c r="O373" s="81">
        <v>42.179401389605417</v>
      </c>
      <c r="P373" s="81">
        <v>33.36588021547378</v>
      </c>
      <c r="Q373" s="81">
        <v>1.9711364066687569</v>
      </c>
      <c r="R373" s="81">
        <v>0</v>
      </c>
      <c r="S373" s="81">
        <v>0</v>
      </c>
      <c r="T373" s="82"/>
      <c r="U373" s="81">
        <v>76113163</v>
      </c>
      <c r="V373" s="81">
        <v>1210</v>
      </c>
      <c r="W373" s="81">
        <v>34</v>
      </c>
      <c r="X373" s="81">
        <v>7911</v>
      </c>
      <c r="Y373" s="81">
        <v>10423</v>
      </c>
      <c r="Z373" s="81">
        <v>20870</v>
      </c>
      <c r="AA373" s="81">
        <v>6534</v>
      </c>
      <c r="AB373" s="81">
        <v>31688</v>
      </c>
      <c r="AC373" s="81">
        <v>0</v>
      </c>
      <c r="AD373" s="81">
        <v>0</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2092</v>
      </c>
      <c r="B374" s="80">
        <v>107</v>
      </c>
      <c r="C374" s="80">
        <v>5</v>
      </c>
      <c r="D374" s="80">
        <v>7</v>
      </c>
      <c r="E374" s="80">
        <v>2008</v>
      </c>
      <c r="F374" s="80" t="s">
        <v>84</v>
      </c>
      <c r="G374" s="80" t="s">
        <v>2087</v>
      </c>
      <c r="H374" s="80" t="s">
        <v>2088</v>
      </c>
      <c r="I374" s="177"/>
      <c r="J374" s="81">
        <v>547.32040283340541</v>
      </c>
      <c r="K374" s="81">
        <v>2.6991098075301281</v>
      </c>
      <c r="L374" s="81">
        <v>1.9473551544003165</v>
      </c>
      <c r="M374" s="81">
        <v>37.306027427083755</v>
      </c>
      <c r="N374" s="81">
        <v>39.02705827735695</v>
      </c>
      <c r="O374" s="81">
        <v>40.60664244479937</v>
      </c>
      <c r="P374" s="81">
        <v>32.379128042033805</v>
      </c>
      <c r="Q374" s="81">
        <v>1.9358428652871995</v>
      </c>
      <c r="R374" s="81">
        <v>0</v>
      </c>
      <c r="S374" s="81">
        <v>0</v>
      </c>
      <c r="T374" s="82"/>
      <c r="U374" s="81">
        <v>92948878</v>
      </c>
      <c r="V374" s="81">
        <v>1210</v>
      </c>
      <c r="W374" s="81">
        <v>34</v>
      </c>
      <c r="X374" s="81">
        <v>7911</v>
      </c>
      <c r="Y374" s="81">
        <v>10443</v>
      </c>
      <c r="Z374" s="81">
        <v>20797</v>
      </c>
      <c r="AA374" s="81">
        <v>6348</v>
      </c>
      <c r="AB374" s="81">
        <v>31632</v>
      </c>
      <c r="AC374" s="81">
        <v>0</v>
      </c>
      <c r="AD374" s="81">
        <v>0</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2093</v>
      </c>
      <c r="B375" s="80">
        <v>108</v>
      </c>
      <c r="C375" s="80">
        <v>6</v>
      </c>
      <c r="D375" s="80">
        <v>7</v>
      </c>
      <c r="E375" s="80">
        <v>2009</v>
      </c>
      <c r="F375" s="80" t="s">
        <v>85</v>
      </c>
      <c r="G375" s="80" t="s">
        <v>2087</v>
      </c>
      <c r="H375" s="80" t="s">
        <v>2088</v>
      </c>
      <c r="I375" s="177"/>
      <c r="J375" s="81">
        <v>431.26591932845355</v>
      </c>
      <c r="K375" s="81">
        <v>3.3670424784863515</v>
      </c>
      <c r="L375" s="81">
        <v>3.9572417272424105</v>
      </c>
      <c r="M375" s="81">
        <v>35.543016444823309</v>
      </c>
      <c r="N375" s="81">
        <v>34.134115950488116</v>
      </c>
      <c r="O375" s="81">
        <v>41.675533359266474</v>
      </c>
      <c r="P375" s="81">
        <v>30.715000422138811</v>
      </c>
      <c r="Q375" s="81">
        <v>1.8464794478737359</v>
      </c>
      <c r="R375" s="81">
        <v>0</v>
      </c>
      <c r="S375" s="81">
        <v>0</v>
      </c>
      <c r="T375" s="82"/>
      <c r="U375" s="81">
        <v>70897087</v>
      </c>
      <c r="V375" s="81">
        <v>1434</v>
      </c>
      <c r="W375" s="81">
        <v>81</v>
      </c>
      <c r="X375" s="81">
        <v>8226</v>
      </c>
      <c r="Y375" s="81">
        <v>10540</v>
      </c>
      <c r="Z375" s="81">
        <v>21068</v>
      </c>
      <c r="AA375" s="81">
        <v>6182</v>
      </c>
      <c r="AB375" s="81">
        <v>31673</v>
      </c>
      <c r="AC375" s="81">
        <v>0</v>
      </c>
      <c r="AD375" s="81">
        <v>0</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310.7</v>
      </c>
      <c r="BJ375" s="81">
        <v>0</v>
      </c>
      <c r="BK375" s="81">
        <v>6.51</v>
      </c>
      <c r="BL375" s="81">
        <v>0</v>
      </c>
      <c r="BM375" s="82"/>
      <c r="BN375" s="81">
        <v>0</v>
      </c>
      <c r="BO375" s="81">
        <v>0</v>
      </c>
      <c r="BP375" s="81">
        <v>2</v>
      </c>
      <c r="BQ375" s="81">
        <v>0</v>
      </c>
      <c r="BR375" s="81">
        <v>2</v>
      </c>
      <c r="BS375" s="81">
        <v>0</v>
      </c>
      <c r="BT375"/>
      <c r="BU375" s="80"/>
      <c r="BV375" s="80"/>
      <c r="BW375" s="80"/>
      <c r="BX375" s="80"/>
      <c r="BY375" s="80"/>
      <c r="BZ375" s="80"/>
      <c r="CA375" s="80"/>
      <c r="CB375" s="80"/>
      <c r="CC375" s="80"/>
    </row>
    <row r="376" spans="1:81">
      <c r="A376" s="80" t="s">
        <v>2094</v>
      </c>
      <c r="B376" s="80">
        <v>109</v>
      </c>
      <c r="C376" s="80">
        <v>7</v>
      </c>
      <c r="D376" s="80">
        <v>7</v>
      </c>
      <c r="E376" s="80">
        <v>2010</v>
      </c>
      <c r="F376" s="80" t="s">
        <v>86</v>
      </c>
      <c r="G376" s="80" t="s">
        <v>2087</v>
      </c>
      <c r="H376" s="80" t="s">
        <v>2088</v>
      </c>
      <c r="I376" s="177"/>
      <c r="J376" s="81">
        <v>439.84457820427951</v>
      </c>
      <c r="K376" s="81">
        <v>3.2774307296941858</v>
      </c>
      <c r="L376" s="81">
        <v>3.501334198944122</v>
      </c>
      <c r="M376" s="81">
        <v>35.681582220425469</v>
      </c>
      <c r="N376" s="81">
        <v>40.577609900192662</v>
      </c>
      <c r="O376" s="81">
        <v>42.167981242503551</v>
      </c>
      <c r="P376" s="81">
        <v>31.012525750703073</v>
      </c>
      <c r="Q376" s="81">
        <v>1.9269648168416904</v>
      </c>
      <c r="R376" s="81">
        <v>0</v>
      </c>
      <c r="S376" s="81">
        <v>0</v>
      </c>
      <c r="T376" s="82"/>
      <c r="U376" s="81">
        <v>81037252</v>
      </c>
      <c r="V376" s="81">
        <v>1434</v>
      </c>
      <c r="W376" s="81">
        <v>81</v>
      </c>
      <c r="X376" s="81">
        <v>8226</v>
      </c>
      <c r="Y376" s="81">
        <v>10675</v>
      </c>
      <c r="Z376" s="81">
        <v>21416</v>
      </c>
      <c r="AA376" s="81">
        <v>6086</v>
      </c>
      <c r="AB376" s="81">
        <v>31672</v>
      </c>
      <c r="AC376" s="81">
        <v>0</v>
      </c>
      <c r="AD376" s="81">
        <v>0</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353.262</v>
      </c>
      <c r="BJ376" s="81">
        <v>0</v>
      </c>
      <c r="BK376" s="81">
        <v>3.552</v>
      </c>
      <c r="BL376" s="81">
        <v>0</v>
      </c>
      <c r="BM376" s="82"/>
      <c r="BN376" s="81">
        <v>0</v>
      </c>
      <c r="BO376" s="81">
        <v>0</v>
      </c>
      <c r="BP376" s="81">
        <v>3</v>
      </c>
      <c r="BQ376" s="81">
        <v>0</v>
      </c>
      <c r="BR376" s="81">
        <v>1</v>
      </c>
      <c r="BS376" s="81">
        <v>0</v>
      </c>
      <c r="BT376"/>
      <c r="BU376" s="80">
        <v>356.81400000000002</v>
      </c>
      <c r="BV376" s="80">
        <v>0</v>
      </c>
      <c r="BW376" s="80">
        <v>0</v>
      </c>
      <c r="BX376" s="80">
        <v>0</v>
      </c>
      <c r="BY376" s="80">
        <v>0</v>
      </c>
      <c r="BZ376" s="80">
        <v>0</v>
      </c>
      <c r="CA376" s="80">
        <v>0</v>
      </c>
      <c r="CB376" s="80">
        <v>0</v>
      </c>
      <c r="CC376" s="80">
        <v>0</v>
      </c>
    </row>
    <row r="377" spans="1:81">
      <c r="A377" s="80" t="s">
        <v>2095</v>
      </c>
      <c r="B377" s="80">
        <v>110</v>
      </c>
      <c r="C377" s="80">
        <v>8</v>
      </c>
      <c r="D377" s="80">
        <v>7</v>
      </c>
      <c r="E377" s="80">
        <v>2011</v>
      </c>
      <c r="F377" s="80" t="s">
        <v>87</v>
      </c>
      <c r="G377" s="80" t="s">
        <v>2087</v>
      </c>
      <c r="H377" s="80" t="s">
        <v>2088</v>
      </c>
      <c r="I377" s="177"/>
      <c r="J377" s="81">
        <v>386.65354749261661</v>
      </c>
      <c r="K377" s="81">
        <v>4.4104809136128331</v>
      </c>
      <c r="L377" s="81">
        <v>3.363543795541446</v>
      </c>
      <c r="M377" s="81">
        <v>45.749786240018373</v>
      </c>
      <c r="N377" s="81">
        <v>40.636880339976727</v>
      </c>
      <c r="O377" s="81">
        <v>41.787830918879521</v>
      </c>
      <c r="P377" s="81">
        <v>29.814456337948751</v>
      </c>
      <c r="Q377" s="81">
        <v>2.2102660552105742</v>
      </c>
      <c r="R377" s="81">
        <v>0</v>
      </c>
      <c r="S377" s="81">
        <v>0</v>
      </c>
      <c r="T377" s="82"/>
      <c r="U377" s="81">
        <v>60507513</v>
      </c>
      <c r="V377" s="81">
        <v>1434</v>
      </c>
      <c r="W377" s="81">
        <v>81</v>
      </c>
      <c r="X377" s="81">
        <v>8226</v>
      </c>
      <c r="Y377" s="81">
        <v>10730</v>
      </c>
      <c r="Z377" s="81">
        <v>21684</v>
      </c>
      <c r="AA377" s="81">
        <v>6025</v>
      </c>
      <c r="AB377" s="81">
        <v>31495</v>
      </c>
      <c r="AC377" s="81">
        <v>0</v>
      </c>
      <c r="AD377" s="81">
        <v>0</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329.43099999999998</v>
      </c>
      <c r="BJ377" s="81">
        <v>0</v>
      </c>
      <c r="BK377" s="81">
        <v>4.6180000000000003</v>
      </c>
      <c r="BL377" s="81">
        <v>0</v>
      </c>
      <c r="BM377" s="82"/>
      <c r="BN377" s="81">
        <v>0</v>
      </c>
      <c r="BO377" s="81">
        <v>0</v>
      </c>
      <c r="BP377" s="81">
        <v>3</v>
      </c>
      <c r="BQ377" s="81">
        <v>0</v>
      </c>
      <c r="BR377" s="81">
        <v>2</v>
      </c>
      <c r="BS377" s="81">
        <v>0</v>
      </c>
      <c r="BT377"/>
      <c r="BU377" s="80">
        <v>334.04899999999998</v>
      </c>
      <c r="BV377" s="80">
        <v>0</v>
      </c>
      <c r="BW377" s="80">
        <v>0</v>
      </c>
      <c r="BX377" s="80">
        <v>0</v>
      </c>
      <c r="BY377" s="80">
        <v>0</v>
      </c>
      <c r="BZ377" s="80">
        <v>0</v>
      </c>
      <c r="CA377" s="80">
        <v>0</v>
      </c>
      <c r="CB377" s="80">
        <v>0</v>
      </c>
      <c r="CC377" s="80">
        <v>0</v>
      </c>
    </row>
    <row r="378" spans="1:81">
      <c r="A378" s="80" t="s">
        <v>2096</v>
      </c>
      <c r="B378" s="80">
        <v>111</v>
      </c>
      <c r="C378" s="80">
        <v>9</v>
      </c>
      <c r="D378" s="80">
        <v>7</v>
      </c>
      <c r="E378" s="80">
        <v>2012</v>
      </c>
      <c r="F378" s="80" t="s">
        <v>88</v>
      </c>
      <c r="G378" s="80" t="s">
        <v>2087</v>
      </c>
      <c r="H378" s="80" t="s">
        <v>2088</v>
      </c>
      <c r="I378" s="177"/>
      <c r="J378" s="81">
        <v>381.79252457464889</v>
      </c>
      <c r="K378" s="81">
        <v>3.9181631138701571</v>
      </c>
      <c r="L378" s="81">
        <v>3.3359334171481234</v>
      </c>
      <c r="M378" s="81">
        <v>43.410930156651538</v>
      </c>
      <c r="N378" s="81">
        <v>39.364271768421247</v>
      </c>
      <c r="O378" s="81">
        <v>41.548856685734471</v>
      </c>
      <c r="P378" s="81">
        <v>30.083621656287825</v>
      </c>
      <c r="Q378" s="81">
        <v>2.4008675099832666</v>
      </c>
      <c r="R378" s="81">
        <v>0</v>
      </c>
      <c r="S378" s="81">
        <v>0</v>
      </c>
      <c r="T378" s="82"/>
      <c r="U378" s="81">
        <v>50532771</v>
      </c>
      <c r="V378" s="81">
        <v>1434</v>
      </c>
      <c r="W378" s="81">
        <v>81</v>
      </c>
      <c r="X378" s="81">
        <v>8226</v>
      </c>
      <c r="Y378" s="81">
        <v>10823</v>
      </c>
      <c r="Z378" s="81">
        <v>21731</v>
      </c>
      <c r="AA378" s="81">
        <v>6045</v>
      </c>
      <c r="AB378" s="81">
        <v>31488</v>
      </c>
      <c r="AC378" s="81">
        <v>0</v>
      </c>
      <c r="AD378" s="81">
        <v>0</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316.71699999999998</v>
      </c>
      <c r="BJ378" s="81">
        <v>0</v>
      </c>
      <c r="BK378" s="81">
        <v>6.08</v>
      </c>
      <c r="BL378" s="81">
        <v>0</v>
      </c>
      <c r="BM378" s="82"/>
      <c r="BN378" s="81">
        <v>0</v>
      </c>
      <c r="BO378" s="81">
        <v>0</v>
      </c>
      <c r="BP378" s="81">
        <v>2</v>
      </c>
      <c r="BQ378" s="81">
        <v>0</v>
      </c>
      <c r="BR378" s="81">
        <v>2</v>
      </c>
      <c r="BS378" s="81">
        <v>0</v>
      </c>
      <c r="BT378"/>
      <c r="BU378" s="80">
        <v>322.79700000000003</v>
      </c>
      <c r="BV378" s="80">
        <v>0</v>
      </c>
      <c r="BW378" s="80">
        <v>0</v>
      </c>
      <c r="BX378" s="80">
        <v>0</v>
      </c>
      <c r="BY378" s="80">
        <v>0</v>
      </c>
      <c r="BZ378" s="80">
        <v>0</v>
      </c>
      <c r="CA378" s="80">
        <v>0</v>
      </c>
      <c r="CB378" s="80">
        <v>0</v>
      </c>
      <c r="CC378" s="80">
        <v>0</v>
      </c>
    </row>
    <row r="379" spans="1:81">
      <c r="A379" s="80" t="s">
        <v>2097</v>
      </c>
      <c r="B379" s="80">
        <v>112</v>
      </c>
      <c r="C379" s="80">
        <v>10</v>
      </c>
      <c r="D379" s="80">
        <v>7</v>
      </c>
      <c r="E379" s="80">
        <v>2013</v>
      </c>
      <c r="F379" s="80" t="s">
        <v>89</v>
      </c>
      <c r="G379" s="80" t="s">
        <v>2087</v>
      </c>
      <c r="H379" s="80" t="s">
        <v>2088</v>
      </c>
      <c r="I379" s="177"/>
      <c r="J379" s="81">
        <v>493.38939106532609</v>
      </c>
      <c r="K379" s="81">
        <v>3.3237694456175353</v>
      </c>
      <c r="L379" s="81">
        <v>3.1664883540388127</v>
      </c>
      <c r="M379" s="81">
        <v>43.221429209330672</v>
      </c>
      <c r="N379" s="81">
        <v>45.774539426827992</v>
      </c>
      <c r="O379" s="81">
        <v>40.466725589957697</v>
      </c>
      <c r="P379" s="81">
        <v>29.942209958774651</v>
      </c>
      <c r="Q379" s="81">
        <v>2.4402791782902309</v>
      </c>
      <c r="R379" s="81">
        <v>0</v>
      </c>
      <c r="S379" s="81">
        <v>0</v>
      </c>
      <c r="T379" s="82"/>
      <c r="U379" s="81">
        <v>72764506</v>
      </c>
      <c r="V379" s="81">
        <v>1434</v>
      </c>
      <c r="W379" s="81">
        <v>81</v>
      </c>
      <c r="X379" s="81">
        <v>8226</v>
      </c>
      <c r="Y379" s="81">
        <v>10994</v>
      </c>
      <c r="Z379" s="81">
        <v>22110</v>
      </c>
      <c r="AA379" s="81">
        <v>5994</v>
      </c>
      <c r="AB379" s="81">
        <v>31546</v>
      </c>
      <c r="AC379" s="81">
        <v>0</v>
      </c>
      <c r="AD379" s="81">
        <v>0</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342.56400000000002</v>
      </c>
      <c r="BJ379" s="81">
        <v>0</v>
      </c>
      <c r="BK379" s="81">
        <v>6.9610000000000003</v>
      </c>
      <c r="BL379" s="81">
        <v>0</v>
      </c>
      <c r="BM379" s="82"/>
      <c r="BN379" s="81">
        <v>0</v>
      </c>
      <c r="BO379" s="81">
        <v>0</v>
      </c>
      <c r="BP379" s="81">
        <v>2</v>
      </c>
      <c r="BQ379" s="81">
        <v>0</v>
      </c>
      <c r="BR379" s="81">
        <v>2</v>
      </c>
      <c r="BS379" s="81">
        <v>0</v>
      </c>
      <c r="BT379"/>
      <c r="BU379" s="80">
        <v>349.52499999999998</v>
      </c>
      <c r="BV379" s="80">
        <v>0</v>
      </c>
      <c r="BW379" s="80">
        <v>0</v>
      </c>
      <c r="BX379" s="80">
        <v>0</v>
      </c>
      <c r="BY379" s="80">
        <v>0</v>
      </c>
      <c r="BZ379" s="80">
        <v>0</v>
      </c>
      <c r="CA379" s="80">
        <v>0</v>
      </c>
      <c r="CB379" s="80">
        <v>0</v>
      </c>
      <c r="CC379" s="80">
        <v>0</v>
      </c>
    </row>
    <row r="380" spans="1:81">
      <c r="A380" s="80" t="s">
        <v>2098</v>
      </c>
      <c r="B380" s="80">
        <v>113</v>
      </c>
      <c r="C380" s="80">
        <v>11</v>
      </c>
      <c r="D380" s="80">
        <v>7</v>
      </c>
      <c r="E380" s="80">
        <v>2014</v>
      </c>
      <c r="F380" s="80" t="s">
        <v>90</v>
      </c>
      <c r="G380" s="80" t="s">
        <v>2087</v>
      </c>
      <c r="H380" s="80" t="s">
        <v>2088</v>
      </c>
      <c r="I380" s="177"/>
      <c r="J380" s="81">
        <v>397.47920901809999</v>
      </c>
      <c r="K380" s="81">
        <v>2.9979136419770867</v>
      </c>
      <c r="L380" s="81">
        <v>3.6186281245699274</v>
      </c>
      <c r="M380" s="81">
        <v>43.501852360269893</v>
      </c>
      <c r="N380" s="81">
        <v>41.745888918505386</v>
      </c>
      <c r="O380" s="81">
        <v>39.426666370949206</v>
      </c>
      <c r="P380" s="81">
        <v>30.238539593950595</v>
      </c>
      <c r="Q380" s="81">
        <v>2.3281265552351913</v>
      </c>
      <c r="R380" s="81">
        <v>0</v>
      </c>
      <c r="S380" s="81">
        <v>0</v>
      </c>
      <c r="T380" s="82"/>
      <c r="U380" s="81">
        <v>62536425</v>
      </c>
      <c r="V380" s="81">
        <v>1181</v>
      </c>
      <c r="W380" s="81">
        <v>88</v>
      </c>
      <c r="X380" s="81">
        <v>8572</v>
      </c>
      <c r="Y380" s="81">
        <v>11013</v>
      </c>
      <c r="Z380" s="81">
        <v>22688</v>
      </c>
      <c r="AA380" s="81">
        <v>6022</v>
      </c>
      <c r="AB380" s="81">
        <v>31368</v>
      </c>
      <c r="AC380" s="81">
        <v>0</v>
      </c>
      <c r="AD380" s="81">
        <v>0</v>
      </c>
      <c r="AE380" s="82"/>
      <c r="AF380" s="81">
        <v>500915783.65958226</v>
      </c>
      <c r="AG380" s="81">
        <v>2540300.6598920887</v>
      </c>
      <c r="AH380" s="81">
        <v>936668.53842057788</v>
      </c>
      <c r="AI380" s="81">
        <v>56760538.634512611</v>
      </c>
      <c r="AJ380" s="81">
        <v>56183198.748407826</v>
      </c>
      <c r="AK380" s="81">
        <v>0</v>
      </c>
      <c r="AL380" s="81">
        <v>0</v>
      </c>
      <c r="AM380" s="81">
        <v>4306357.6612328989</v>
      </c>
      <c r="AN380" s="81">
        <v>0</v>
      </c>
      <c r="AO380" s="81">
        <v>0</v>
      </c>
      <c r="AP380" s="82"/>
      <c r="AQ380" s="81">
        <v>468</v>
      </c>
      <c r="AR380" s="81">
        <v>171</v>
      </c>
      <c r="AS380" s="81">
        <v>0</v>
      </c>
      <c r="AT380" s="81">
        <v>0</v>
      </c>
      <c r="AU380" s="81">
        <v>0</v>
      </c>
      <c r="AV380" s="81">
        <v>1</v>
      </c>
      <c r="AW380" s="81" t="s">
        <v>564</v>
      </c>
      <c r="AX380" s="82"/>
      <c r="AY380" s="81">
        <v>2102.1999999999998</v>
      </c>
      <c r="AZ380" s="81">
        <v>14978.5</v>
      </c>
      <c r="BA380" s="81">
        <v>0</v>
      </c>
      <c r="BB380" s="81">
        <v>0</v>
      </c>
      <c r="BC380" s="81">
        <v>0</v>
      </c>
      <c r="BD380" s="81">
        <v>315</v>
      </c>
      <c r="BE380" s="81" t="s">
        <v>564</v>
      </c>
      <c r="BF380" s="82"/>
      <c r="BG380" s="81">
        <v>0</v>
      </c>
      <c r="BH380" s="81">
        <v>0</v>
      </c>
      <c r="BI380" s="81">
        <v>325.46199999999999</v>
      </c>
      <c r="BJ380" s="81">
        <v>0</v>
      </c>
      <c r="BK380" s="81">
        <v>8.0629999999999988</v>
      </c>
      <c r="BL380" s="81">
        <v>0</v>
      </c>
      <c r="BM380" s="82"/>
      <c r="BN380" s="81">
        <v>0</v>
      </c>
      <c r="BO380" s="81">
        <v>0</v>
      </c>
      <c r="BP380" s="81">
        <v>2</v>
      </c>
      <c r="BQ380" s="81">
        <v>0</v>
      </c>
      <c r="BR380" s="81">
        <v>2</v>
      </c>
      <c r="BS380" s="81">
        <v>0</v>
      </c>
      <c r="BT380"/>
      <c r="BU380" s="80">
        <v>332.66</v>
      </c>
      <c r="BV380" s="80">
        <v>0</v>
      </c>
      <c r="BW380" s="80">
        <v>0</v>
      </c>
      <c r="BX380" s="80">
        <v>0</v>
      </c>
      <c r="BY380" s="80">
        <v>0.86499999999999999</v>
      </c>
      <c r="BZ380" s="80">
        <v>0</v>
      </c>
      <c r="CA380" s="80">
        <v>0</v>
      </c>
      <c r="CB380" s="80">
        <v>0</v>
      </c>
      <c r="CC380" s="80">
        <v>0</v>
      </c>
    </row>
    <row r="381" spans="1:81">
      <c r="A381" s="80" t="s">
        <v>2099</v>
      </c>
      <c r="B381" s="80">
        <v>114</v>
      </c>
      <c r="C381" s="80">
        <v>12</v>
      </c>
      <c r="D381" s="80">
        <v>7</v>
      </c>
      <c r="E381" s="80">
        <v>2015</v>
      </c>
      <c r="F381" s="80" t="s">
        <v>91</v>
      </c>
      <c r="G381" s="80" t="s">
        <v>2087</v>
      </c>
      <c r="H381" s="80" t="s">
        <v>2088</v>
      </c>
      <c r="I381" s="177"/>
      <c r="J381" s="81">
        <v>353.0956267146546</v>
      </c>
      <c r="K381" s="81">
        <v>2.9785579080688271</v>
      </c>
      <c r="L381" s="81">
        <v>3.374714864062494</v>
      </c>
      <c r="M381" s="81">
        <v>38.939820024657926</v>
      </c>
      <c r="N381" s="81">
        <v>38.380103812372226</v>
      </c>
      <c r="O381" s="81">
        <v>39.019443398732612</v>
      </c>
      <c r="P381" s="81">
        <v>29.845232226392792</v>
      </c>
      <c r="Q381" s="81">
        <v>2.2853688659483162</v>
      </c>
      <c r="R381" s="81">
        <v>0</v>
      </c>
      <c r="S381" s="81">
        <v>0</v>
      </c>
      <c r="T381" s="82"/>
      <c r="U381" s="81">
        <v>63443658</v>
      </c>
      <c r="V381" s="81">
        <v>1181</v>
      </c>
      <c r="W381" s="81">
        <v>88</v>
      </c>
      <c r="X381" s="81">
        <v>8572</v>
      </c>
      <c r="Y381" s="81">
        <v>11241</v>
      </c>
      <c r="Z381" s="81">
        <v>22670</v>
      </c>
      <c r="AA381" s="81">
        <v>5939</v>
      </c>
      <c r="AB381" s="81">
        <v>31454</v>
      </c>
      <c r="AC381" s="81">
        <v>0</v>
      </c>
      <c r="AD381" s="81">
        <v>0</v>
      </c>
      <c r="AE381" s="82"/>
      <c r="AF381" s="81">
        <v>436689072.60312533</v>
      </c>
      <c r="AG381" s="81">
        <v>2275698.4751331988</v>
      </c>
      <c r="AH381" s="81">
        <v>717089.43571573461</v>
      </c>
      <c r="AI381" s="81">
        <v>53986911.377268896</v>
      </c>
      <c r="AJ381" s="81">
        <v>55890194.704964459</v>
      </c>
      <c r="AK381" s="81">
        <v>0</v>
      </c>
      <c r="AL381" s="81">
        <v>0</v>
      </c>
      <c r="AM381" s="81">
        <v>4310638.7554325303</v>
      </c>
      <c r="AN381" s="81">
        <v>0</v>
      </c>
      <c r="AO381" s="81">
        <v>0</v>
      </c>
      <c r="AP381" s="82"/>
      <c r="AQ381" s="81">
        <v>560</v>
      </c>
      <c r="AR381" s="81">
        <v>264</v>
      </c>
      <c r="AS381" s="81">
        <v>0</v>
      </c>
      <c r="AT381" s="81">
        <v>0</v>
      </c>
      <c r="AU381" s="81">
        <v>0</v>
      </c>
      <c r="AV381" s="81">
        <v>1</v>
      </c>
      <c r="AW381" s="81" t="s">
        <v>564</v>
      </c>
      <c r="AX381" s="82"/>
      <c r="AY381" s="81">
        <v>2558.2999999999997</v>
      </c>
      <c r="AZ381" s="81">
        <v>18010</v>
      </c>
      <c r="BA381" s="81">
        <v>0</v>
      </c>
      <c r="BB381" s="81">
        <v>0</v>
      </c>
      <c r="BC381" s="81">
        <v>0</v>
      </c>
      <c r="BD381" s="81">
        <v>315</v>
      </c>
      <c r="BE381" s="81" t="s">
        <v>564</v>
      </c>
      <c r="BF381" s="82"/>
      <c r="BG381" s="81">
        <v>0</v>
      </c>
      <c r="BH381" s="81">
        <v>0</v>
      </c>
      <c r="BI381" s="81">
        <v>309.226</v>
      </c>
      <c r="BJ381" s="81">
        <v>0</v>
      </c>
      <c r="BK381" s="81">
        <v>6.9689999999999994</v>
      </c>
      <c r="BL381" s="81">
        <v>0</v>
      </c>
      <c r="BM381" s="82"/>
      <c r="BN381" s="81">
        <v>0</v>
      </c>
      <c r="BO381" s="81">
        <v>0</v>
      </c>
      <c r="BP381" s="81">
        <v>2</v>
      </c>
      <c r="BQ381" s="81">
        <v>0</v>
      </c>
      <c r="BR381" s="81">
        <v>2</v>
      </c>
      <c r="BS381" s="81">
        <v>0</v>
      </c>
      <c r="BT381"/>
      <c r="BU381" s="80">
        <v>315.34899999999999</v>
      </c>
      <c r="BV381" s="80">
        <v>0</v>
      </c>
      <c r="BW381" s="80">
        <v>0</v>
      </c>
      <c r="BX381" s="80">
        <v>0</v>
      </c>
      <c r="BY381" s="80">
        <v>0.84599999999999997</v>
      </c>
      <c r="BZ381" s="80">
        <v>0</v>
      </c>
      <c r="CA381" s="80">
        <v>0</v>
      </c>
      <c r="CB381" s="80">
        <v>0</v>
      </c>
      <c r="CC381" s="80">
        <v>0</v>
      </c>
    </row>
    <row r="382" spans="1:81">
      <c r="A382" s="80" t="s">
        <v>2100</v>
      </c>
      <c r="B382" s="80">
        <v>115</v>
      </c>
      <c r="C382" s="80">
        <v>13</v>
      </c>
      <c r="D382" s="80">
        <v>7</v>
      </c>
      <c r="E382" s="80">
        <v>2016</v>
      </c>
      <c r="F382" s="80" t="s">
        <v>92</v>
      </c>
      <c r="G382" s="80" t="s">
        <v>2087</v>
      </c>
      <c r="H382" s="80" t="s">
        <v>2088</v>
      </c>
      <c r="I382" s="177"/>
      <c r="J382" s="81">
        <v>355.44308471479172</v>
      </c>
      <c r="K382" s="81">
        <v>3.2717687062211516</v>
      </c>
      <c r="L382" s="81">
        <v>3.4701065075188144</v>
      </c>
      <c r="M382" s="81">
        <v>35.858118731225339</v>
      </c>
      <c r="N382" s="81">
        <v>41.043640872224664</v>
      </c>
      <c r="O382" s="81">
        <v>38.577918406668275</v>
      </c>
      <c r="P382" s="81">
        <v>29.502159583616677</v>
      </c>
      <c r="Q382" s="81">
        <v>2.2206709556450632</v>
      </c>
      <c r="R382" s="81">
        <v>0</v>
      </c>
      <c r="S382" s="81">
        <v>0</v>
      </c>
      <c r="T382" s="82"/>
      <c r="U382" s="81">
        <v>66773261</v>
      </c>
      <c r="V382" s="81">
        <v>1181</v>
      </c>
      <c r="W382" s="81">
        <v>88</v>
      </c>
      <c r="X382" s="81">
        <v>8572</v>
      </c>
      <c r="Y382" s="81">
        <v>11439</v>
      </c>
      <c r="Z382" s="81">
        <v>22689</v>
      </c>
      <c r="AA382" s="81">
        <v>6072</v>
      </c>
      <c r="AB382" s="81">
        <v>31440</v>
      </c>
      <c r="AC382" s="81">
        <v>0</v>
      </c>
      <c r="AD382" s="81">
        <v>0</v>
      </c>
      <c r="AE382" s="82"/>
      <c r="AF382" s="81">
        <v>459684085.83943802</v>
      </c>
      <c r="AG382" s="81">
        <v>2502120.3645195812</v>
      </c>
      <c r="AH382" s="81">
        <v>572766.54795400903</v>
      </c>
      <c r="AI382" s="81">
        <v>54625061.264800593</v>
      </c>
      <c r="AJ382" s="81">
        <v>59703253.938783184</v>
      </c>
      <c r="AK382" s="81">
        <v>0</v>
      </c>
      <c r="AL382" s="81">
        <v>0</v>
      </c>
      <c r="AM382" s="81">
        <v>4312067.5669211969</v>
      </c>
      <c r="AN382" s="81">
        <v>0</v>
      </c>
      <c r="AO382" s="81">
        <v>0</v>
      </c>
      <c r="AP382" s="82"/>
      <c r="AQ382" s="81">
        <v>658</v>
      </c>
      <c r="AR382" s="81">
        <v>307</v>
      </c>
      <c r="AS382" s="81">
        <v>0</v>
      </c>
      <c r="AT382" s="81">
        <v>0</v>
      </c>
      <c r="AU382" s="81">
        <v>0</v>
      </c>
      <c r="AV382" s="81">
        <v>1</v>
      </c>
      <c r="AW382" s="81" t="s">
        <v>564</v>
      </c>
      <c r="AX382" s="82"/>
      <c r="AY382" s="81">
        <v>3031.2</v>
      </c>
      <c r="AZ382" s="81">
        <v>19480.8</v>
      </c>
      <c r="BA382" s="81">
        <v>0</v>
      </c>
      <c r="BB382" s="81">
        <v>0</v>
      </c>
      <c r="BC382" s="81">
        <v>0</v>
      </c>
      <c r="BD382" s="81">
        <v>315</v>
      </c>
      <c r="BE382" s="81" t="s">
        <v>564</v>
      </c>
      <c r="BF382" s="82"/>
      <c r="BG382" s="81">
        <v>0</v>
      </c>
      <c r="BH382" s="81">
        <v>0</v>
      </c>
      <c r="BI382" s="81">
        <v>330.15600000000001</v>
      </c>
      <c r="BJ382" s="81">
        <v>0</v>
      </c>
      <c r="BK382" s="81">
        <v>4.2549999999999999</v>
      </c>
      <c r="BL382" s="81">
        <v>0</v>
      </c>
      <c r="BM382" s="82"/>
      <c r="BN382" s="81">
        <v>0</v>
      </c>
      <c r="BO382" s="81">
        <v>0</v>
      </c>
      <c r="BP382" s="81">
        <v>2</v>
      </c>
      <c r="BQ382" s="81">
        <v>0</v>
      </c>
      <c r="BR382" s="81">
        <v>1</v>
      </c>
      <c r="BS382" s="81">
        <v>0</v>
      </c>
      <c r="BT382"/>
      <c r="BU382" s="80">
        <v>333.55399999999997</v>
      </c>
      <c r="BV382" s="80">
        <v>0</v>
      </c>
      <c r="BW382" s="80">
        <v>0</v>
      </c>
      <c r="BX382" s="80">
        <v>0</v>
      </c>
      <c r="BY382" s="80">
        <v>0.85699999999999998</v>
      </c>
      <c r="BZ382" s="80">
        <v>0</v>
      </c>
      <c r="CA382" s="80">
        <v>0</v>
      </c>
      <c r="CB382" s="80">
        <v>0</v>
      </c>
      <c r="CC382" s="80">
        <v>0</v>
      </c>
    </row>
    <row r="383" spans="1:81">
      <c r="A383" s="80" t="s">
        <v>2101</v>
      </c>
      <c r="B383" s="80">
        <v>116</v>
      </c>
      <c r="C383" s="80">
        <v>14</v>
      </c>
      <c r="D383" s="80">
        <v>7</v>
      </c>
      <c r="E383" s="80">
        <v>2017</v>
      </c>
      <c r="F383" s="80" t="s">
        <v>71</v>
      </c>
      <c r="G383" s="80" t="s">
        <v>2087</v>
      </c>
      <c r="H383" s="80" t="s">
        <v>2088</v>
      </c>
      <c r="I383" s="177"/>
      <c r="J383" s="81">
        <v>305.27392195417974</v>
      </c>
      <c r="K383" s="81">
        <v>3.2395019599431101</v>
      </c>
      <c r="L383" s="81">
        <v>3.9873175373952061</v>
      </c>
      <c r="M383" s="81">
        <v>35.276984216954055</v>
      </c>
      <c r="N383" s="81">
        <v>41.103165465154703</v>
      </c>
      <c r="O383" s="81">
        <v>38.159159620549559</v>
      </c>
      <c r="P383" s="81">
        <v>29.233198895179822</v>
      </c>
      <c r="Q383" s="81">
        <v>2.1474410153886039</v>
      </c>
      <c r="R383" s="81">
        <v>0</v>
      </c>
      <c r="S383" s="81">
        <v>0</v>
      </c>
      <c r="T383" s="82"/>
      <c r="U383" s="81">
        <v>56786344.999999993</v>
      </c>
      <c r="V383" s="81">
        <v>1181</v>
      </c>
      <c r="W383" s="81">
        <v>88</v>
      </c>
      <c r="X383" s="81">
        <v>8572</v>
      </c>
      <c r="Y383" s="81">
        <v>11654</v>
      </c>
      <c r="Z383" s="81">
        <v>22815</v>
      </c>
      <c r="AA383" s="81">
        <v>6055</v>
      </c>
      <c r="AB383" s="81">
        <v>31441</v>
      </c>
      <c r="AC383" s="81">
        <v>0</v>
      </c>
      <c r="AD383" s="81">
        <v>0</v>
      </c>
      <c r="AE383" s="82"/>
      <c r="AF383" s="81">
        <v>408829395.69973528</v>
      </c>
      <c r="AG383" s="81">
        <v>2546947.1190036209</v>
      </c>
      <c r="AH383" s="81">
        <v>864555.5270191693</v>
      </c>
      <c r="AI383" s="81">
        <v>57156741.768301688</v>
      </c>
      <c r="AJ383" s="81">
        <v>57290256.263144568</v>
      </c>
      <c r="AK383" s="81">
        <v>0</v>
      </c>
      <c r="AL383" s="81">
        <v>0</v>
      </c>
      <c r="AM383" s="81">
        <v>4318952.142477666</v>
      </c>
      <c r="AN383" s="81">
        <v>0</v>
      </c>
      <c r="AO383" s="81">
        <v>0</v>
      </c>
      <c r="AP383" s="82"/>
      <c r="AQ383" s="81">
        <v>735</v>
      </c>
      <c r="AR383" s="81">
        <v>337</v>
      </c>
      <c r="AS383" s="81">
        <v>0</v>
      </c>
      <c r="AT383" s="81">
        <v>0</v>
      </c>
      <c r="AU383" s="81">
        <v>0</v>
      </c>
      <c r="AV383" s="81">
        <v>1</v>
      </c>
      <c r="AW383" s="81" t="s">
        <v>564</v>
      </c>
      <c r="AX383" s="82"/>
      <c r="AY383" s="81">
        <v>3415.4</v>
      </c>
      <c r="AZ383" s="81">
        <v>20506</v>
      </c>
      <c r="BA383" s="81">
        <v>0</v>
      </c>
      <c r="BB383" s="81">
        <v>0</v>
      </c>
      <c r="BC383" s="81">
        <v>0</v>
      </c>
      <c r="BD383" s="81">
        <v>315</v>
      </c>
      <c r="BE383" s="81" t="s">
        <v>564</v>
      </c>
      <c r="BF383" s="82"/>
      <c r="BG383" s="81">
        <v>0</v>
      </c>
      <c r="BH383" s="81">
        <v>0</v>
      </c>
      <c r="BI383" s="81">
        <v>333.04399999999998</v>
      </c>
      <c r="BJ383" s="81">
        <v>0</v>
      </c>
      <c r="BK383" s="81">
        <v>3.3039999999999998</v>
      </c>
      <c r="BL383" s="81">
        <v>0</v>
      </c>
      <c r="BM383" s="82"/>
      <c r="BN383" s="81">
        <v>0</v>
      </c>
      <c r="BO383" s="81">
        <v>0</v>
      </c>
      <c r="BP383" s="81">
        <v>2</v>
      </c>
      <c r="BQ383" s="81">
        <v>0</v>
      </c>
      <c r="BR383" s="81">
        <v>1</v>
      </c>
      <c r="BS383" s="81">
        <v>0</v>
      </c>
      <c r="BT383"/>
      <c r="BU383" s="80">
        <v>336.34800000000001</v>
      </c>
      <c r="BV383" s="80">
        <v>0</v>
      </c>
      <c r="BW383" s="80">
        <v>0</v>
      </c>
      <c r="BX383" s="80">
        <v>0</v>
      </c>
      <c r="BY383" s="80">
        <v>0</v>
      </c>
      <c r="BZ383" s="80">
        <v>0</v>
      </c>
      <c r="CA383" s="80">
        <v>0</v>
      </c>
      <c r="CB383" s="80">
        <v>0</v>
      </c>
      <c r="CC383" s="80">
        <v>0</v>
      </c>
    </row>
    <row r="384" spans="1:81">
      <c r="A384" s="80" t="s">
        <v>2102</v>
      </c>
      <c r="B384" s="80">
        <v>117</v>
      </c>
      <c r="C384" s="80">
        <v>15</v>
      </c>
      <c r="D384" s="80">
        <v>7</v>
      </c>
      <c r="E384" s="80">
        <v>2018</v>
      </c>
      <c r="F384" s="80" t="s">
        <v>93</v>
      </c>
      <c r="G384" s="80" t="s">
        <v>2087</v>
      </c>
      <c r="H384" s="80" t="s">
        <v>2088</v>
      </c>
      <c r="I384" s="177"/>
      <c r="J384" s="81">
        <v>218.09253870945517</v>
      </c>
      <c r="K384" s="81">
        <v>2.9219763881074625</v>
      </c>
      <c r="L384" s="81">
        <v>3.6944869347122231</v>
      </c>
      <c r="M384" s="81">
        <v>34.800789361962309</v>
      </c>
      <c r="N384" s="81">
        <v>36.069031626702909</v>
      </c>
      <c r="O384" s="81">
        <v>37.860718779953018</v>
      </c>
      <c r="P384" s="81">
        <v>29.472771948368464</v>
      </c>
      <c r="Q384" s="81">
        <v>1.9794705607826</v>
      </c>
      <c r="R384" s="81">
        <v>0</v>
      </c>
      <c r="S384" s="81">
        <v>0</v>
      </c>
      <c r="T384" s="82"/>
      <c r="U384" s="81">
        <v>40400355</v>
      </c>
      <c r="V384" s="81">
        <v>1181</v>
      </c>
      <c r="W384" s="81">
        <v>88</v>
      </c>
      <c r="X384" s="81">
        <v>8572</v>
      </c>
      <c r="Y384" s="81">
        <v>11691</v>
      </c>
      <c r="Z384" s="81">
        <v>23070</v>
      </c>
      <c r="AA384" s="81">
        <v>6166</v>
      </c>
      <c r="AB384" s="81">
        <v>31232</v>
      </c>
      <c r="AC384" s="81">
        <v>0</v>
      </c>
      <c r="AD384" s="81">
        <v>0</v>
      </c>
      <c r="AE384" s="82"/>
      <c r="AF384" s="81">
        <v>296385971.04970461</v>
      </c>
      <c r="AG384" s="81">
        <v>2198830.3933612038</v>
      </c>
      <c r="AH384" s="81">
        <v>818565.73908201454</v>
      </c>
      <c r="AI384" s="81">
        <v>55224431.206522919</v>
      </c>
      <c r="AJ384" s="81">
        <v>54222484.534812391</v>
      </c>
      <c r="AK384" s="81">
        <v>0</v>
      </c>
      <c r="AL384" s="81">
        <v>0</v>
      </c>
      <c r="AM384" s="81">
        <v>4299119.4897462176</v>
      </c>
      <c r="AN384" s="81">
        <v>0</v>
      </c>
      <c r="AO384" s="81">
        <v>0</v>
      </c>
      <c r="AP384" s="82"/>
      <c r="AQ384" s="81">
        <v>814</v>
      </c>
      <c r="AR384" s="81">
        <v>368</v>
      </c>
      <c r="AS384" s="81">
        <v>0</v>
      </c>
      <c r="AT384" s="81">
        <v>0</v>
      </c>
      <c r="AU384" s="81">
        <v>0</v>
      </c>
      <c r="AV384" s="81">
        <v>1</v>
      </c>
      <c r="AW384" s="81" t="s">
        <v>564</v>
      </c>
      <c r="AX384" s="82"/>
      <c r="AY384" s="81">
        <v>3831.7</v>
      </c>
      <c r="AZ384" s="81">
        <v>22599</v>
      </c>
      <c r="BA384" s="81">
        <v>0</v>
      </c>
      <c r="BB384" s="81">
        <v>0</v>
      </c>
      <c r="BC384" s="81">
        <v>0</v>
      </c>
      <c r="BD384" s="81">
        <v>315</v>
      </c>
      <c r="BE384" s="81" t="s">
        <v>564</v>
      </c>
      <c r="BF384" s="82"/>
      <c r="BG384" s="81">
        <v>0</v>
      </c>
      <c r="BH384" s="81">
        <v>0</v>
      </c>
      <c r="BI384" s="81">
        <v>302.38200000000001</v>
      </c>
      <c r="BJ384" s="81">
        <v>0</v>
      </c>
      <c r="BK384" s="81">
        <v>3.1709999999999998</v>
      </c>
      <c r="BL384" s="81">
        <v>0</v>
      </c>
      <c r="BM384" s="82"/>
      <c r="BN384" s="81">
        <v>0</v>
      </c>
      <c r="BO384" s="81">
        <v>0</v>
      </c>
      <c r="BP384" s="81">
        <v>2</v>
      </c>
      <c r="BQ384" s="81">
        <v>0</v>
      </c>
      <c r="BR384" s="81">
        <v>1</v>
      </c>
      <c r="BS384" s="81">
        <v>0</v>
      </c>
      <c r="BT384"/>
      <c r="BU384" s="80">
        <v>305.553</v>
      </c>
      <c r="BV384" s="80">
        <v>0</v>
      </c>
      <c r="BW384" s="80">
        <v>0</v>
      </c>
      <c r="BX384" s="80">
        <v>0</v>
      </c>
      <c r="BY384" s="80">
        <v>0</v>
      </c>
      <c r="BZ384" s="80">
        <v>0</v>
      </c>
      <c r="CA384" s="80">
        <v>0</v>
      </c>
      <c r="CB384" s="80">
        <v>0</v>
      </c>
      <c r="CC384" s="80">
        <v>0</v>
      </c>
    </row>
    <row r="385" spans="1:81">
      <c r="A385" s="80" t="s">
        <v>2103</v>
      </c>
      <c r="B385" s="80">
        <v>118</v>
      </c>
      <c r="C385" s="80">
        <v>16</v>
      </c>
      <c r="D385" s="80">
        <v>7</v>
      </c>
      <c r="E385" s="80">
        <v>2019</v>
      </c>
      <c r="F385" s="80" t="s">
        <v>73</v>
      </c>
      <c r="G385" s="80" t="s">
        <v>2087</v>
      </c>
      <c r="H385" s="80" t="s">
        <v>2088</v>
      </c>
      <c r="I385" s="177"/>
      <c r="J385" s="81">
        <v>170.05870999682446</v>
      </c>
      <c r="K385" s="81">
        <v>2.6988147714969597</v>
      </c>
      <c r="L385" s="81">
        <v>3.7257872575278661</v>
      </c>
      <c r="M385" s="81">
        <v>33.742542269512498</v>
      </c>
      <c r="N385" s="81">
        <v>37.754862845760961</v>
      </c>
      <c r="O385" s="81">
        <v>37.810557729035885</v>
      </c>
      <c r="P385" s="81">
        <v>29.550544921724509</v>
      </c>
      <c r="Q385" s="81">
        <v>1.9280911410751351</v>
      </c>
      <c r="R385" s="81">
        <v>0</v>
      </c>
      <c r="S385" s="81">
        <v>0</v>
      </c>
      <c r="T385" s="82"/>
      <c r="U385" s="81">
        <v>33322455</v>
      </c>
      <c r="V385" s="81">
        <v>1181</v>
      </c>
      <c r="W385" s="81">
        <v>88</v>
      </c>
      <c r="X385" s="81">
        <v>8572</v>
      </c>
      <c r="Y385" s="81">
        <v>11951</v>
      </c>
      <c r="Z385" s="81">
        <v>23672</v>
      </c>
      <c r="AA385" s="81">
        <v>6136</v>
      </c>
      <c r="AB385" s="81">
        <v>31245</v>
      </c>
      <c r="AC385" s="81">
        <v>0</v>
      </c>
      <c r="AD385" s="81">
        <v>0</v>
      </c>
      <c r="AE385" s="82"/>
      <c r="AF385" s="81">
        <v>236429166.86822319</v>
      </c>
      <c r="AG385" s="81">
        <v>2122439.7426381512</v>
      </c>
      <c r="AH385" s="81">
        <v>873953.19549801724</v>
      </c>
      <c r="AI385" s="81">
        <v>55773689.735953286</v>
      </c>
      <c r="AJ385" s="81">
        <v>54555129.145465806</v>
      </c>
      <c r="AK385" s="81">
        <v>0</v>
      </c>
      <c r="AL385" s="81">
        <v>0</v>
      </c>
      <c r="AM385" s="81">
        <v>4255333.7877659323</v>
      </c>
      <c r="AN385" s="81">
        <v>0</v>
      </c>
      <c r="AO385" s="81">
        <v>0</v>
      </c>
      <c r="AP385" s="82"/>
      <c r="AQ385" s="81">
        <v>900</v>
      </c>
      <c r="AR385" s="81">
        <v>388</v>
      </c>
      <c r="AS385" s="81">
        <v>0</v>
      </c>
      <c r="AT385" s="81">
        <v>0</v>
      </c>
      <c r="AU385" s="81">
        <v>0</v>
      </c>
      <c r="AV385" s="81">
        <v>1</v>
      </c>
      <c r="AW385" s="81" t="s">
        <v>564</v>
      </c>
      <c r="AX385" s="82"/>
      <c r="AY385" s="81">
        <v>4253.7000000000025</v>
      </c>
      <c r="AZ385" s="81">
        <v>23475.8</v>
      </c>
      <c r="BA385" s="81">
        <v>0</v>
      </c>
      <c r="BB385" s="81">
        <v>0</v>
      </c>
      <c r="BC385" s="81">
        <v>0</v>
      </c>
      <c r="BD385" s="81">
        <v>315</v>
      </c>
      <c r="BE385" s="81" t="s">
        <v>564</v>
      </c>
      <c r="BF385" s="82"/>
      <c r="BG385" s="81">
        <v>0</v>
      </c>
      <c r="BH385" s="81">
        <v>0</v>
      </c>
      <c r="BI385" s="81">
        <v>251.95599999999999</v>
      </c>
      <c r="BJ385" s="81">
        <v>0</v>
      </c>
      <c r="BK385" s="81">
        <v>18.899000000000001</v>
      </c>
      <c r="BL385" s="81">
        <v>0</v>
      </c>
      <c r="BM385" s="82"/>
      <c r="BN385" s="81">
        <v>0</v>
      </c>
      <c r="BO385" s="81">
        <v>0</v>
      </c>
      <c r="BP385" s="81">
        <v>1</v>
      </c>
      <c r="BQ385" s="81">
        <v>0</v>
      </c>
      <c r="BR385" s="81">
        <v>2</v>
      </c>
      <c r="BS385" s="81">
        <v>0</v>
      </c>
      <c r="BT385"/>
      <c r="BU385" s="80">
        <v>270.85500000000002</v>
      </c>
      <c r="BV385" s="80">
        <v>0</v>
      </c>
      <c r="BW385" s="80">
        <v>0</v>
      </c>
      <c r="BX385" s="80">
        <v>0</v>
      </c>
      <c r="BY385" s="80">
        <v>0</v>
      </c>
      <c r="BZ385" s="80">
        <v>0</v>
      </c>
      <c r="CA385" s="80">
        <v>0</v>
      </c>
      <c r="CB385" s="80">
        <v>0</v>
      </c>
      <c r="CC385" s="80">
        <v>0</v>
      </c>
    </row>
    <row r="386" spans="1:81">
      <c r="A386" s="80" t="s">
        <v>2104</v>
      </c>
      <c r="B386" s="80">
        <v>119</v>
      </c>
      <c r="C386" s="80">
        <v>17</v>
      </c>
      <c r="D386" s="80">
        <v>7</v>
      </c>
      <c r="E386" s="80">
        <v>2020</v>
      </c>
      <c r="F386" s="80" t="s">
        <v>218</v>
      </c>
      <c r="G386" s="174" t="s">
        <v>2087</v>
      </c>
      <c r="H386" s="80" t="s">
        <v>2088</v>
      </c>
      <c r="I386" s="177"/>
      <c r="J386" s="81">
        <v>124.5503399225406</v>
      </c>
      <c r="K386" s="81">
        <v>2.8160244625934912</v>
      </c>
      <c r="L386" s="81">
        <v>5.4246543689338615</v>
      </c>
      <c r="M386" s="81">
        <v>35.704188377011334</v>
      </c>
      <c r="N386" s="81">
        <v>36.095135603536434</v>
      </c>
      <c r="O386" s="81">
        <v>33.191772780353425</v>
      </c>
      <c r="P386" s="81">
        <v>28.213410063494397</v>
      </c>
      <c r="Q386" s="81">
        <v>1.8446628063680159</v>
      </c>
      <c r="R386" s="81">
        <v>0</v>
      </c>
      <c r="S386" s="81">
        <v>0</v>
      </c>
      <c r="T386" s="82"/>
      <c r="U386" s="81">
        <v>22641245</v>
      </c>
      <c r="V386" s="81">
        <v>1054</v>
      </c>
      <c r="W386" s="81">
        <v>155</v>
      </c>
      <c r="X386" s="81">
        <v>9491</v>
      </c>
      <c r="Y386" s="81">
        <v>12126</v>
      </c>
      <c r="Z386" s="81">
        <v>23718</v>
      </c>
      <c r="AA386" s="81">
        <v>6365</v>
      </c>
      <c r="AB386" s="81">
        <v>31285</v>
      </c>
      <c r="AC386" s="81">
        <v>0</v>
      </c>
      <c r="AD386" s="81">
        <v>0</v>
      </c>
      <c r="AE386" s="82"/>
      <c r="AF386" s="81">
        <v>176140455.97485369</v>
      </c>
      <c r="AG386" s="81">
        <v>2140946.2134338925</v>
      </c>
      <c r="AH386" s="81">
        <v>1335946.137128633</v>
      </c>
      <c r="AI386" s="81">
        <v>58347888.114424616</v>
      </c>
      <c r="AJ386" s="81">
        <v>49193777.100305125</v>
      </c>
      <c r="AK386" s="81"/>
      <c r="AL386" s="81"/>
      <c r="AM386" s="81">
        <v>4083040.0835995669</v>
      </c>
      <c r="AN386" s="81"/>
      <c r="AO386" s="81"/>
      <c r="AP386" s="82"/>
      <c r="AQ386" s="81">
        <v>1004</v>
      </c>
      <c r="AR386" s="81">
        <v>398</v>
      </c>
      <c r="AS386" s="81">
        <v>0</v>
      </c>
      <c r="AT386" s="81">
        <v>0</v>
      </c>
      <c r="AU386" s="81">
        <v>0</v>
      </c>
      <c r="AV386" s="81">
        <v>1</v>
      </c>
      <c r="AW386" s="81">
        <v>0</v>
      </c>
      <c r="AX386" s="82"/>
      <c r="AY386" s="81">
        <v>4789.8999999999996</v>
      </c>
      <c r="AZ386" s="81">
        <v>23882.500000000011</v>
      </c>
      <c r="BA386" s="81">
        <v>0</v>
      </c>
      <c r="BB386" s="81">
        <v>0</v>
      </c>
      <c r="BC386" s="81">
        <v>0</v>
      </c>
      <c r="BD386" s="81">
        <v>315</v>
      </c>
      <c r="BE386" s="81">
        <v>0</v>
      </c>
      <c r="BF386" s="82"/>
      <c r="BG386" s="81">
        <v>0</v>
      </c>
      <c r="BH386" s="81">
        <v>0</v>
      </c>
      <c r="BI386" s="81">
        <v>215.14500000000001</v>
      </c>
      <c r="BJ386" s="81">
        <v>0</v>
      </c>
      <c r="BK386" s="81">
        <v>3.105</v>
      </c>
      <c r="BL386" s="81">
        <v>0</v>
      </c>
      <c r="BM386" s="82"/>
      <c r="BN386" s="81">
        <v>0</v>
      </c>
      <c r="BO386" s="81">
        <v>0</v>
      </c>
      <c r="BP386" s="81">
        <v>2</v>
      </c>
      <c r="BQ386" s="81">
        <v>0</v>
      </c>
      <c r="BR386" s="81">
        <v>1</v>
      </c>
      <c r="BS386" s="81">
        <v>0</v>
      </c>
      <c r="BT386"/>
      <c r="BU386" s="80">
        <v>218.25</v>
      </c>
      <c r="BV386" s="80">
        <v>0</v>
      </c>
      <c r="BW386" s="80">
        <v>0</v>
      </c>
      <c r="BX386" s="80">
        <v>0</v>
      </c>
      <c r="BY386" s="80">
        <v>0</v>
      </c>
      <c r="BZ386" s="80">
        <v>0</v>
      </c>
      <c r="CA386" s="80">
        <v>0</v>
      </c>
      <c r="CB386" s="80">
        <v>0</v>
      </c>
      <c r="CC386" s="80">
        <v>0</v>
      </c>
    </row>
    <row r="387" spans="1:81">
      <c r="A387" s="80" t="s">
        <v>2105</v>
      </c>
      <c r="B387" s="80">
        <v>119</v>
      </c>
      <c r="C387" s="80">
        <v>18</v>
      </c>
      <c r="D387" s="80">
        <v>7</v>
      </c>
      <c r="E387" s="80">
        <v>2021</v>
      </c>
      <c r="F387" s="80" t="s">
        <v>75</v>
      </c>
      <c r="G387" s="174" t="s">
        <v>2087</v>
      </c>
      <c r="H387" s="80" t="s">
        <v>2088</v>
      </c>
      <c r="I387" s="177"/>
      <c r="J387" s="81">
        <v>124.12010662513983</v>
      </c>
      <c r="K387" s="81">
        <v>3.2261073486339362</v>
      </c>
      <c r="L387" s="81">
        <v>4.5494819542741203</v>
      </c>
      <c r="M387" s="81">
        <v>39.58847646216585</v>
      </c>
      <c r="N387" s="81">
        <v>33.946254116977165</v>
      </c>
      <c r="O387" s="81">
        <v>32.032366809379333</v>
      </c>
      <c r="P387" s="81">
        <v>28.794424261130199</v>
      </c>
      <c r="Q387" s="81">
        <v>1.8603558119701591</v>
      </c>
      <c r="R387" s="81">
        <v>0</v>
      </c>
      <c r="S387" s="81">
        <v>0</v>
      </c>
      <c r="T387" s="82"/>
      <c r="U387" s="81">
        <v>23122002</v>
      </c>
      <c r="V387" s="81">
        <v>1054</v>
      </c>
      <c r="W387" s="81">
        <v>155</v>
      </c>
      <c r="X387" s="81">
        <v>9491</v>
      </c>
      <c r="Y387" s="81">
        <v>12292</v>
      </c>
      <c r="Z387" s="81">
        <v>23569</v>
      </c>
      <c r="AA387" s="81">
        <v>6335</v>
      </c>
      <c r="AB387" s="81">
        <v>31177</v>
      </c>
      <c r="AC387" s="81">
        <v>0</v>
      </c>
      <c r="AD387" s="81">
        <v>0</v>
      </c>
      <c r="AE387" s="82"/>
      <c r="AF387" s="81">
        <v>173263782.01886451</v>
      </c>
      <c r="AG387" s="81">
        <v>2791939.8481630636</v>
      </c>
      <c r="AH387" s="81">
        <v>1074709.3544430381</v>
      </c>
      <c r="AI387" s="81">
        <v>64919594.92367097</v>
      </c>
      <c r="AJ387" s="81">
        <v>50170269.210473455</v>
      </c>
      <c r="AK387" s="81">
        <v>0</v>
      </c>
      <c r="AL387" s="81">
        <v>0</v>
      </c>
      <c r="AM387" s="81">
        <v>4092414.2301838719</v>
      </c>
      <c r="AN387" s="81">
        <v>0</v>
      </c>
      <c r="AO387" s="81">
        <v>0</v>
      </c>
      <c r="AP387" s="82"/>
      <c r="AQ387" s="81">
        <v>1076</v>
      </c>
      <c r="AR387" s="81">
        <v>409</v>
      </c>
      <c r="AS387" s="81">
        <v>0</v>
      </c>
      <c r="AT387" s="81">
        <v>0</v>
      </c>
      <c r="AU387" s="81">
        <v>0</v>
      </c>
      <c r="AV387" s="81">
        <v>1</v>
      </c>
      <c r="AW387" s="81"/>
      <c r="AX387" s="82"/>
      <c r="AY387" s="81">
        <v>5208.9999999999973</v>
      </c>
      <c r="AZ387" s="81">
        <v>25625.100000000009</v>
      </c>
      <c r="BA387" s="81">
        <v>0</v>
      </c>
      <c r="BB387" s="81">
        <v>0</v>
      </c>
      <c r="BC387" s="81">
        <v>0</v>
      </c>
      <c r="BD387" s="81">
        <v>315</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2106</v>
      </c>
      <c r="B388" s="80">
        <v>119</v>
      </c>
      <c r="C388" s="80">
        <v>19</v>
      </c>
      <c r="D388" s="80">
        <v>7</v>
      </c>
      <c r="E388" s="80">
        <v>2022</v>
      </c>
      <c r="F388" s="80" t="s">
        <v>568</v>
      </c>
      <c r="G388" s="80" t="s">
        <v>2087</v>
      </c>
      <c r="H388" s="80" t="s">
        <v>2088</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1167</v>
      </c>
      <c r="AR388" s="81">
        <v>413</v>
      </c>
      <c r="AS388" s="81">
        <v>0</v>
      </c>
      <c r="AT388" s="81">
        <v>0</v>
      </c>
      <c r="AU388" s="81">
        <v>0</v>
      </c>
      <c r="AV388" s="81">
        <v>1</v>
      </c>
      <c r="AW388" s="81"/>
      <c r="AX388" s="82"/>
      <c r="AY388" s="81">
        <v>5747.5999999999949</v>
      </c>
      <c r="AZ388" s="81">
        <v>25783.600000000009</v>
      </c>
      <c r="BA388" s="81">
        <v>0</v>
      </c>
      <c r="BB388" s="81">
        <v>0</v>
      </c>
      <c r="BC388" s="81">
        <v>0</v>
      </c>
      <c r="BD388" s="81">
        <v>315</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2107</v>
      </c>
      <c r="B389" s="80">
        <v>239</v>
      </c>
      <c r="C389" s="80">
        <v>1</v>
      </c>
      <c r="D389" s="80">
        <v>15</v>
      </c>
      <c r="E389" s="80">
        <v>1990</v>
      </c>
      <c r="F389" s="80" t="s">
        <v>562</v>
      </c>
      <c r="G389" s="80" t="s">
        <v>2108</v>
      </c>
      <c r="H389" s="80" t="s">
        <v>2109</v>
      </c>
      <c r="I389" s="177"/>
      <c r="J389" s="81">
        <v>78.368975142498684</v>
      </c>
      <c r="K389" s="81">
        <v>2.186046189784117</v>
      </c>
      <c r="L389" s="81">
        <v>1.0363685170487609</v>
      </c>
      <c r="M389" s="81">
        <v>21.40488794017061</v>
      </c>
      <c r="N389" s="81">
        <v>27.598824398091619</v>
      </c>
      <c r="O389" s="81">
        <v>23.780019262318831</v>
      </c>
      <c r="P389" s="81">
        <v>31.464789736396973</v>
      </c>
      <c r="Q389" s="81">
        <v>1.5931903787044994</v>
      </c>
      <c r="R389" s="81">
        <v>0</v>
      </c>
      <c r="S389" s="81">
        <v>1.3780117476663782</v>
      </c>
      <c r="T389" s="82"/>
      <c r="U389" s="81">
        <v>20338293</v>
      </c>
      <c r="V389" s="81">
        <v>643</v>
      </c>
      <c r="W389" s="81">
        <v>14</v>
      </c>
      <c r="X389" s="81">
        <v>7859</v>
      </c>
      <c r="Y389" s="81">
        <v>8111</v>
      </c>
      <c r="Z389" s="81">
        <v>9781</v>
      </c>
      <c r="AA389" s="81">
        <v>7640</v>
      </c>
      <c r="AB389" s="81">
        <v>25868</v>
      </c>
      <c r="AC389" s="81">
        <v>0</v>
      </c>
      <c r="AD389" s="81">
        <v>1.3780117476663782</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2110</v>
      </c>
      <c r="B390" s="80">
        <v>240</v>
      </c>
      <c r="C390" s="80">
        <v>2</v>
      </c>
      <c r="D390" s="80">
        <v>15</v>
      </c>
      <c r="E390" s="80">
        <v>2005</v>
      </c>
      <c r="F390" s="80" t="s">
        <v>565</v>
      </c>
      <c r="G390" s="80" t="s">
        <v>2108</v>
      </c>
      <c r="H390" s="80" t="s">
        <v>2109</v>
      </c>
      <c r="I390" s="177"/>
      <c r="J390" s="81">
        <v>77.596996773489323</v>
      </c>
      <c r="K390" s="81">
        <v>1.8530579379417498</v>
      </c>
      <c r="L390" s="81">
        <v>1.2540682597957373</v>
      </c>
      <c r="M390" s="81">
        <v>37.517644327882586</v>
      </c>
      <c r="N390" s="81">
        <v>40.499640120912005</v>
      </c>
      <c r="O390" s="81">
        <v>41.767684502365249</v>
      </c>
      <c r="P390" s="81">
        <v>37.227195949977336</v>
      </c>
      <c r="Q390" s="81">
        <v>1.7695650197111328</v>
      </c>
      <c r="R390" s="81">
        <v>0</v>
      </c>
      <c r="S390" s="81">
        <v>3.8413731164734717</v>
      </c>
      <c r="T390" s="82"/>
      <c r="U390" s="81">
        <v>17712963</v>
      </c>
      <c r="V390" s="81">
        <v>764</v>
      </c>
      <c r="W390" s="81">
        <v>17</v>
      </c>
      <c r="X390" s="81">
        <v>7555</v>
      </c>
      <c r="Y390" s="81">
        <v>10871</v>
      </c>
      <c r="Z390" s="81">
        <v>19880</v>
      </c>
      <c r="AA390" s="81">
        <v>7403</v>
      </c>
      <c r="AB390" s="81">
        <v>30036</v>
      </c>
      <c r="AC390" s="81">
        <v>0</v>
      </c>
      <c r="AD390" s="81">
        <v>3.8413731164734717</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2111</v>
      </c>
      <c r="B391" s="80">
        <v>241</v>
      </c>
      <c r="C391" s="80">
        <v>3</v>
      </c>
      <c r="D391" s="80">
        <v>15</v>
      </c>
      <c r="E391" s="80">
        <v>2006</v>
      </c>
      <c r="F391" s="80" t="s">
        <v>566</v>
      </c>
      <c r="G391" s="80" t="s">
        <v>2108</v>
      </c>
      <c r="H391" s="80" t="s">
        <v>2109</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2112</v>
      </c>
      <c r="B392" s="80">
        <v>242</v>
      </c>
      <c r="C392" s="80">
        <v>4</v>
      </c>
      <c r="D392" s="80">
        <v>15</v>
      </c>
      <c r="E392" s="80">
        <v>2007</v>
      </c>
      <c r="F392" s="80" t="s">
        <v>567</v>
      </c>
      <c r="G392" s="80" t="s">
        <v>2108</v>
      </c>
      <c r="H392" s="80" t="s">
        <v>2109</v>
      </c>
      <c r="I392" s="177"/>
      <c r="J392" s="81">
        <v>80.455166773992374</v>
      </c>
      <c r="K392" s="81">
        <v>1.9171505427034554</v>
      </c>
      <c r="L392" s="81">
        <v>1.1961058764420411</v>
      </c>
      <c r="M392" s="81">
        <v>45.319814733841341</v>
      </c>
      <c r="N392" s="81">
        <v>43.324177578212023</v>
      </c>
      <c r="O392" s="81">
        <v>40.657547568504654</v>
      </c>
      <c r="P392" s="81">
        <v>36.741277647740112</v>
      </c>
      <c r="Q392" s="81">
        <v>1.8657619724066741</v>
      </c>
      <c r="R392" s="81">
        <v>0</v>
      </c>
      <c r="S392" s="81">
        <v>3.6160618120184536</v>
      </c>
      <c r="T392" s="82"/>
      <c r="U392" s="81">
        <v>16215039</v>
      </c>
      <c r="V392" s="81">
        <v>687</v>
      </c>
      <c r="W392" s="81">
        <v>18</v>
      </c>
      <c r="X392" s="81">
        <v>11102</v>
      </c>
      <c r="Y392" s="81">
        <v>11168</v>
      </c>
      <c r="Z392" s="81">
        <v>20117</v>
      </c>
      <c r="AA392" s="81">
        <v>7195</v>
      </c>
      <c r="AB392" s="81">
        <v>29994</v>
      </c>
      <c r="AC392" s="81">
        <v>0</v>
      </c>
      <c r="AD392" s="81">
        <v>3.6160618120184536</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2113</v>
      </c>
      <c r="B393" s="80">
        <v>243</v>
      </c>
      <c r="C393" s="80">
        <v>5</v>
      </c>
      <c r="D393" s="80">
        <v>15</v>
      </c>
      <c r="E393" s="80">
        <v>2008</v>
      </c>
      <c r="F393" s="80" t="s">
        <v>84</v>
      </c>
      <c r="G393" s="80" t="s">
        <v>2108</v>
      </c>
      <c r="H393" s="80" t="s">
        <v>2109</v>
      </c>
      <c r="I393" s="177"/>
      <c r="J393" s="81">
        <v>64.124263421237785</v>
      </c>
      <c r="K393" s="81">
        <v>1.4675943458157732</v>
      </c>
      <c r="L393" s="81">
        <v>1.0592365625999665</v>
      </c>
      <c r="M393" s="81">
        <v>54.548435089768233</v>
      </c>
      <c r="N393" s="81">
        <v>41.853396742821211</v>
      </c>
      <c r="O393" s="81">
        <v>39.497608790491249</v>
      </c>
      <c r="P393" s="81">
        <v>35.852692345219857</v>
      </c>
      <c r="Q393" s="81">
        <v>1.8292344222127714</v>
      </c>
      <c r="R393" s="81">
        <v>0</v>
      </c>
      <c r="S393" s="81">
        <v>3.2632739932565045</v>
      </c>
      <c r="T393" s="82"/>
      <c r="U393" s="81">
        <v>14212196</v>
      </c>
      <c r="V393" s="81">
        <v>687</v>
      </c>
      <c r="W393" s="81">
        <v>18</v>
      </c>
      <c r="X393" s="81">
        <v>11102</v>
      </c>
      <c r="Y393" s="81">
        <v>11191</v>
      </c>
      <c r="Z393" s="81">
        <v>20229</v>
      </c>
      <c r="AA393" s="81">
        <v>7029</v>
      </c>
      <c r="AB393" s="81">
        <v>29890</v>
      </c>
      <c r="AC393" s="81">
        <v>0</v>
      </c>
      <c r="AD393" s="81">
        <v>3.2632739932565045</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2114</v>
      </c>
      <c r="B394" s="80">
        <v>244</v>
      </c>
      <c r="C394" s="80">
        <v>6</v>
      </c>
      <c r="D394" s="80">
        <v>15</v>
      </c>
      <c r="E394" s="80">
        <v>2009</v>
      </c>
      <c r="F394" s="80" t="s">
        <v>85</v>
      </c>
      <c r="G394" s="80" t="s">
        <v>2108</v>
      </c>
      <c r="H394" s="80" t="s">
        <v>2109</v>
      </c>
      <c r="I394" s="177"/>
      <c r="J394" s="81">
        <v>65.315809656907476</v>
      </c>
      <c r="K394" s="81">
        <v>1.8130570218976445</v>
      </c>
      <c r="L394" s="81">
        <v>4.1672969053854443</v>
      </c>
      <c r="M394" s="81">
        <v>63.119661115286057</v>
      </c>
      <c r="N394" s="81">
        <v>38.307009340329977</v>
      </c>
      <c r="O394" s="81">
        <v>40.152362641275431</v>
      </c>
      <c r="P394" s="81">
        <v>34.396626969017625</v>
      </c>
      <c r="Q394" s="81">
        <v>1.7442243741020522</v>
      </c>
      <c r="R394" s="81">
        <v>0</v>
      </c>
      <c r="S394" s="81">
        <v>3.3955759854696823</v>
      </c>
      <c r="T394" s="82"/>
      <c r="U394" s="81">
        <v>10831470</v>
      </c>
      <c r="V394" s="81">
        <v>843</v>
      </c>
      <c r="W394" s="81">
        <v>121</v>
      </c>
      <c r="X394" s="81">
        <v>13359</v>
      </c>
      <c r="Y394" s="81">
        <v>11372</v>
      </c>
      <c r="Z394" s="81">
        <v>20298</v>
      </c>
      <c r="AA394" s="81">
        <v>6923</v>
      </c>
      <c r="AB394" s="81">
        <v>29919</v>
      </c>
      <c r="AC394" s="81">
        <v>0</v>
      </c>
      <c r="AD394" s="81">
        <v>3.3955759854696823</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45.758370999999997</v>
      </c>
      <c r="BJ394" s="81">
        <v>0</v>
      </c>
      <c r="BK394" s="81">
        <v>20.95</v>
      </c>
      <c r="BL394" s="81">
        <v>0</v>
      </c>
      <c r="BM394" s="82"/>
      <c r="BN394" s="81">
        <v>0</v>
      </c>
      <c r="BO394" s="81">
        <v>0</v>
      </c>
      <c r="BP394" s="81">
        <v>6</v>
      </c>
      <c r="BQ394" s="81">
        <v>0</v>
      </c>
      <c r="BR394" s="81">
        <v>3</v>
      </c>
      <c r="BS394" s="81">
        <v>0</v>
      </c>
      <c r="BT394"/>
      <c r="BU394" s="80"/>
      <c r="BV394" s="80"/>
      <c r="BW394" s="80"/>
      <c r="BX394" s="80"/>
      <c r="BY394" s="80"/>
      <c r="BZ394" s="80"/>
      <c r="CA394" s="80"/>
      <c r="CB394" s="80"/>
      <c r="CC394" s="80"/>
    </row>
    <row r="395" spans="1:81">
      <c r="A395" s="80" t="s">
        <v>2115</v>
      </c>
      <c r="B395" s="80">
        <v>245</v>
      </c>
      <c r="C395" s="80">
        <v>7</v>
      </c>
      <c r="D395" s="80">
        <v>15</v>
      </c>
      <c r="E395" s="80">
        <v>2010</v>
      </c>
      <c r="F395" s="80" t="s">
        <v>86</v>
      </c>
      <c r="G395" s="80" t="s">
        <v>2108</v>
      </c>
      <c r="H395" s="80" t="s">
        <v>2109</v>
      </c>
      <c r="I395" s="177"/>
      <c r="J395" s="81">
        <v>54.509468913513658</v>
      </c>
      <c r="K395" s="81">
        <v>1.9025089510998427</v>
      </c>
      <c r="L395" s="81">
        <v>3.925406398995928</v>
      </c>
      <c r="M395" s="81">
        <v>65.359387509406957</v>
      </c>
      <c r="N395" s="81">
        <v>37.729329081857102</v>
      </c>
      <c r="O395" s="81">
        <v>40.311219647822902</v>
      </c>
      <c r="P395" s="81">
        <v>35.022854006668126</v>
      </c>
      <c r="Q395" s="81">
        <v>1.8201275404343271</v>
      </c>
      <c r="R395" s="81">
        <v>0</v>
      </c>
      <c r="S395" s="81">
        <v>3.1534056563082373</v>
      </c>
      <c r="T395" s="82"/>
      <c r="U395" s="81">
        <v>10686645</v>
      </c>
      <c r="V395" s="81">
        <v>843</v>
      </c>
      <c r="W395" s="81">
        <v>121</v>
      </c>
      <c r="X395" s="81">
        <v>13359</v>
      </c>
      <c r="Y395" s="81">
        <v>11510</v>
      </c>
      <c r="Z395" s="81">
        <v>20473</v>
      </c>
      <c r="AA395" s="81">
        <v>6873</v>
      </c>
      <c r="AB395" s="81">
        <v>29916</v>
      </c>
      <c r="AC395" s="81">
        <v>0</v>
      </c>
      <c r="AD395" s="81">
        <v>3.1534056563082373</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78.715999999999994</v>
      </c>
      <c r="BJ395" s="81">
        <v>0</v>
      </c>
      <c r="BK395" s="81">
        <v>20.439</v>
      </c>
      <c r="BL395" s="81">
        <v>0</v>
      </c>
      <c r="BM395" s="82"/>
      <c r="BN395" s="81">
        <v>0</v>
      </c>
      <c r="BO395" s="81">
        <v>0</v>
      </c>
      <c r="BP395" s="81">
        <v>8</v>
      </c>
      <c r="BQ395" s="81">
        <v>0</v>
      </c>
      <c r="BR395" s="81">
        <v>3</v>
      </c>
      <c r="BS395" s="81">
        <v>0</v>
      </c>
      <c r="BT395"/>
      <c r="BU395" s="80">
        <v>99.155000000000001</v>
      </c>
      <c r="BV395" s="80">
        <v>0</v>
      </c>
      <c r="BW395" s="80">
        <v>0</v>
      </c>
      <c r="BX395" s="80">
        <v>0</v>
      </c>
      <c r="BY395" s="80">
        <v>0</v>
      </c>
      <c r="BZ395" s="80">
        <v>0</v>
      </c>
      <c r="CA395" s="80">
        <v>0</v>
      </c>
      <c r="CB395" s="80">
        <v>0</v>
      </c>
      <c r="CC395" s="80">
        <v>0</v>
      </c>
    </row>
    <row r="396" spans="1:81">
      <c r="A396" s="80" t="s">
        <v>2116</v>
      </c>
      <c r="B396" s="80">
        <v>246</v>
      </c>
      <c r="C396" s="80">
        <v>8</v>
      </c>
      <c r="D396" s="80">
        <v>15</v>
      </c>
      <c r="E396" s="80">
        <v>2011</v>
      </c>
      <c r="F396" s="80" t="s">
        <v>87</v>
      </c>
      <c r="G396" s="80" t="s">
        <v>2108</v>
      </c>
      <c r="H396" s="80" t="s">
        <v>2109</v>
      </c>
      <c r="I396" s="177"/>
      <c r="J396" s="81">
        <v>44.14263327552041</v>
      </c>
      <c r="K396" s="81">
        <v>2.1965815809028451</v>
      </c>
      <c r="L396" s="81">
        <v>4.1152644547047759</v>
      </c>
      <c r="M396" s="81">
        <v>74.388024400736782</v>
      </c>
      <c r="N396" s="81">
        <v>44.296156257536396</v>
      </c>
      <c r="O396" s="81">
        <v>39.808671061210767</v>
      </c>
      <c r="P396" s="81">
        <v>33.189304341680042</v>
      </c>
      <c r="Q396" s="81">
        <v>2.1039459068173683</v>
      </c>
      <c r="R396" s="81">
        <v>0</v>
      </c>
      <c r="S396" s="81">
        <v>3.868955668820262</v>
      </c>
      <c r="T396" s="82"/>
      <c r="U396" s="81">
        <v>9373486</v>
      </c>
      <c r="V396" s="81">
        <v>843</v>
      </c>
      <c r="W396" s="81">
        <v>121</v>
      </c>
      <c r="X396" s="81">
        <v>13359</v>
      </c>
      <c r="Y396" s="81">
        <v>11675</v>
      </c>
      <c r="Z396" s="81">
        <v>20657</v>
      </c>
      <c r="AA396" s="81">
        <v>6707</v>
      </c>
      <c r="AB396" s="81">
        <v>29980</v>
      </c>
      <c r="AC396" s="81">
        <v>0</v>
      </c>
      <c r="AD396" s="81">
        <v>3.868955668820262</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22.312000000000001</v>
      </c>
      <c r="BJ396" s="81">
        <v>0</v>
      </c>
      <c r="BK396" s="81">
        <v>16.024999999999999</v>
      </c>
      <c r="BL396" s="81">
        <v>0</v>
      </c>
      <c r="BM396" s="82"/>
      <c r="BN396" s="81">
        <v>0</v>
      </c>
      <c r="BO396" s="81">
        <v>0</v>
      </c>
      <c r="BP396" s="81">
        <v>3</v>
      </c>
      <c r="BQ396" s="81">
        <v>0</v>
      </c>
      <c r="BR396" s="81">
        <v>3</v>
      </c>
      <c r="BS396" s="81">
        <v>0</v>
      </c>
      <c r="BT396"/>
      <c r="BU396" s="80">
        <v>38.337000000000003</v>
      </c>
      <c r="BV396" s="80">
        <v>0</v>
      </c>
      <c r="BW396" s="80">
        <v>0</v>
      </c>
      <c r="BX396" s="80">
        <v>0</v>
      </c>
      <c r="BY396" s="80">
        <v>0</v>
      </c>
      <c r="BZ396" s="80">
        <v>0</v>
      </c>
      <c r="CA396" s="80">
        <v>0</v>
      </c>
      <c r="CB396" s="80">
        <v>0</v>
      </c>
      <c r="CC396" s="80">
        <v>0</v>
      </c>
    </row>
    <row r="397" spans="1:81">
      <c r="A397" s="80" t="s">
        <v>2117</v>
      </c>
      <c r="B397" s="80">
        <v>247</v>
      </c>
      <c r="C397" s="80">
        <v>9</v>
      </c>
      <c r="D397" s="80">
        <v>15</v>
      </c>
      <c r="E397" s="80">
        <v>2012</v>
      </c>
      <c r="F397" s="80" t="s">
        <v>88</v>
      </c>
      <c r="G397" s="80" t="s">
        <v>2108</v>
      </c>
      <c r="H397" s="80" t="s">
        <v>2109</v>
      </c>
      <c r="I397" s="177"/>
      <c r="J397" s="81">
        <v>54.545028199147104</v>
      </c>
      <c r="K397" s="81">
        <v>2.1029846387587816</v>
      </c>
      <c r="L397" s="81">
        <v>4.0549471360658913</v>
      </c>
      <c r="M397" s="81">
        <v>73.194317000851001</v>
      </c>
      <c r="N397" s="81">
        <v>53.78689847637925</v>
      </c>
      <c r="O397" s="81">
        <v>40.210482948676159</v>
      </c>
      <c r="P397" s="81">
        <v>32.462442359630352</v>
      </c>
      <c r="Q397" s="81">
        <v>2.3885917328901742</v>
      </c>
      <c r="R397" s="81">
        <v>0</v>
      </c>
      <c r="S397" s="81">
        <v>3.2047443095056547</v>
      </c>
      <c r="T397" s="82"/>
      <c r="U397" s="81">
        <v>9115281</v>
      </c>
      <c r="V397" s="81">
        <v>843</v>
      </c>
      <c r="W397" s="81">
        <v>121</v>
      </c>
      <c r="X397" s="81">
        <v>13359</v>
      </c>
      <c r="Y397" s="81">
        <v>12411</v>
      </c>
      <c r="Z397" s="81">
        <v>21031</v>
      </c>
      <c r="AA397" s="81">
        <v>6523</v>
      </c>
      <c r="AB397" s="81">
        <v>31327</v>
      </c>
      <c r="AC397" s="81">
        <v>0</v>
      </c>
      <c r="AD397" s="81">
        <v>3.2047443095056547</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52.459000000000003</v>
      </c>
      <c r="BJ397" s="81">
        <v>0</v>
      </c>
      <c r="BK397" s="81">
        <v>19.269000000000002</v>
      </c>
      <c r="BL397" s="81">
        <v>0</v>
      </c>
      <c r="BM397" s="82"/>
      <c r="BN397" s="81">
        <v>0</v>
      </c>
      <c r="BO397" s="81">
        <v>0</v>
      </c>
      <c r="BP397" s="81">
        <v>6</v>
      </c>
      <c r="BQ397" s="81">
        <v>0</v>
      </c>
      <c r="BR397" s="81">
        <v>3</v>
      </c>
      <c r="BS397" s="81">
        <v>0</v>
      </c>
      <c r="BT397"/>
      <c r="BU397" s="80">
        <v>71.727999999999994</v>
      </c>
      <c r="BV397" s="80">
        <v>0</v>
      </c>
      <c r="BW397" s="80">
        <v>0</v>
      </c>
      <c r="BX397" s="80">
        <v>0</v>
      </c>
      <c r="BY397" s="80">
        <v>0</v>
      </c>
      <c r="BZ397" s="80">
        <v>0</v>
      </c>
      <c r="CA397" s="80">
        <v>0</v>
      </c>
      <c r="CB397" s="80">
        <v>0</v>
      </c>
      <c r="CC397" s="80">
        <v>0</v>
      </c>
    </row>
    <row r="398" spans="1:81">
      <c r="A398" s="80" t="s">
        <v>2118</v>
      </c>
      <c r="B398" s="80">
        <v>248</v>
      </c>
      <c r="C398" s="80">
        <v>10</v>
      </c>
      <c r="D398" s="80">
        <v>15</v>
      </c>
      <c r="E398" s="80">
        <v>2013</v>
      </c>
      <c r="F398" s="80" t="s">
        <v>89</v>
      </c>
      <c r="G398" s="80" t="s">
        <v>2108</v>
      </c>
      <c r="H398" s="80" t="s">
        <v>2109</v>
      </c>
      <c r="I398" s="177"/>
      <c r="J398" s="81">
        <v>55.129881286294108</v>
      </c>
      <c r="K398" s="81">
        <v>2.059247208653221</v>
      </c>
      <c r="L398" s="81">
        <v>3.3284242991419837</v>
      </c>
      <c r="M398" s="81">
        <v>75.685603067745333</v>
      </c>
      <c r="N398" s="81">
        <v>49.313558651822561</v>
      </c>
      <c r="O398" s="81">
        <v>39.549772649181179</v>
      </c>
      <c r="P398" s="81">
        <v>32.200114346723623</v>
      </c>
      <c r="Q398" s="81">
        <v>2.4215589741075694</v>
      </c>
      <c r="R398" s="81">
        <v>0</v>
      </c>
      <c r="S398" s="81">
        <v>3.3730030185311404</v>
      </c>
      <c r="T398" s="82"/>
      <c r="U398" s="81">
        <v>7958293</v>
      </c>
      <c r="V398" s="81">
        <v>843</v>
      </c>
      <c r="W398" s="81">
        <v>121</v>
      </c>
      <c r="X398" s="81">
        <v>13359</v>
      </c>
      <c r="Y398" s="81">
        <v>12424</v>
      </c>
      <c r="Z398" s="81">
        <v>21609</v>
      </c>
      <c r="AA398" s="81">
        <v>6446</v>
      </c>
      <c r="AB398" s="81">
        <v>31304</v>
      </c>
      <c r="AC398" s="81">
        <v>0</v>
      </c>
      <c r="AD398" s="81">
        <v>3.3730030185311404</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28.201000000000001</v>
      </c>
      <c r="BJ398" s="81">
        <v>0</v>
      </c>
      <c r="BK398" s="81">
        <v>17.625</v>
      </c>
      <c r="BL398" s="81">
        <v>0</v>
      </c>
      <c r="BM398" s="82"/>
      <c r="BN398" s="81">
        <v>0</v>
      </c>
      <c r="BO398" s="81">
        <v>0</v>
      </c>
      <c r="BP398" s="81">
        <v>5</v>
      </c>
      <c r="BQ398" s="81">
        <v>0</v>
      </c>
      <c r="BR398" s="81">
        <v>3</v>
      </c>
      <c r="BS398" s="81">
        <v>0</v>
      </c>
      <c r="BT398"/>
      <c r="BU398" s="80">
        <v>45.826000000000001</v>
      </c>
      <c r="BV398" s="80">
        <v>0</v>
      </c>
      <c r="BW398" s="80">
        <v>0</v>
      </c>
      <c r="BX398" s="80">
        <v>0</v>
      </c>
      <c r="BY398" s="80">
        <v>0</v>
      </c>
      <c r="BZ398" s="80">
        <v>0</v>
      </c>
      <c r="CA398" s="80">
        <v>0</v>
      </c>
      <c r="CB398" s="80">
        <v>0</v>
      </c>
      <c r="CC398" s="80">
        <v>0</v>
      </c>
    </row>
    <row r="399" spans="1:81">
      <c r="A399" s="80" t="s">
        <v>2119</v>
      </c>
      <c r="B399" s="80">
        <v>249</v>
      </c>
      <c r="C399" s="80">
        <v>11</v>
      </c>
      <c r="D399" s="80">
        <v>15</v>
      </c>
      <c r="E399" s="80">
        <v>2014</v>
      </c>
      <c r="F399" s="80" t="s">
        <v>90</v>
      </c>
      <c r="G399" s="80" t="s">
        <v>2108</v>
      </c>
      <c r="H399" s="80" t="s">
        <v>2109</v>
      </c>
      <c r="I399" s="177"/>
      <c r="J399" s="81">
        <v>49.924208122864997</v>
      </c>
      <c r="K399" s="81">
        <v>1.7961801581288277</v>
      </c>
      <c r="L399" s="81">
        <v>5.4959885965789619</v>
      </c>
      <c r="M399" s="81">
        <v>70.029524563022747</v>
      </c>
      <c r="N399" s="81">
        <v>42.265768451890771</v>
      </c>
      <c r="O399" s="81">
        <v>38.126809775150988</v>
      </c>
      <c r="P399" s="81">
        <v>32.437888704237935</v>
      </c>
      <c r="Q399" s="81">
        <v>2.3135794752547625</v>
      </c>
      <c r="R399" s="81">
        <v>0</v>
      </c>
      <c r="S399" s="81">
        <v>3.9387070915634479</v>
      </c>
      <c r="T399" s="82"/>
      <c r="U399" s="81">
        <v>8943597</v>
      </c>
      <c r="V399" s="81">
        <v>678</v>
      </c>
      <c r="W399" s="81">
        <v>192</v>
      </c>
      <c r="X399" s="81">
        <v>12845</v>
      </c>
      <c r="Y399" s="81">
        <v>12526</v>
      </c>
      <c r="Z399" s="81">
        <v>21940</v>
      </c>
      <c r="AA399" s="81">
        <v>6460</v>
      </c>
      <c r="AB399" s="81">
        <v>31172</v>
      </c>
      <c r="AC399" s="81">
        <v>0</v>
      </c>
      <c r="AD399" s="81">
        <v>3.9387070915634479</v>
      </c>
      <c r="AE399" s="82"/>
      <c r="AF399" s="81">
        <v>71123909.757174581</v>
      </c>
      <c r="AG399" s="81">
        <v>1456963.3911609722</v>
      </c>
      <c r="AH399" s="81">
        <v>1436938.1275994307</v>
      </c>
      <c r="AI399" s="81">
        <v>86597816.139079839</v>
      </c>
      <c r="AJ399" s="81">
        <v>56104136.627517797</v>
      </c>
      <c r="AK399" s="81">
        <v>0</v>
      </c>
      <c r="AL399" s="81">
        <v>0</v>
      </c>
      <c r="AM399" s="81">
        <v>4279449.7901030323</v>
      </c>
      <c r="AN399" s="81">
        <v>0</v>
      </c>
      <c r="AO399" s="81">
        <v>0</v>
      </c>
      <c r="AP399" s="82"/>
      <c r="AQ399" s="81">
        <v>1060</v>
      </c>
      <c r="AR399" s="81">
        <v>174</v>
      </c>
      <c r="AS399" s="81">
        <v>0</v>
      </c>
      <c r="AT399" s="81">
        <v>0</v>
      </c>
      <c r="AU399" s="81">
        <v>0</v>
      </c>
      <c r="AV399" s="81">
        <v>0</v>
      </c>
      <c r="AW399" s="81" t="s">
        <v>564</v>
      </c>
      <c r="AX399" s="82"/>
      <c r="AY399" s="81">
        <v>4632.3</v>
      </c>
      <c r="AZ399" s="81">
        <v>4889.2</v>
      </c>
      <c r="BA399" s="81">
        <v>0</v>
      </c>
      <c r="BB399" s="81">
        <v>0</v>
      </c>
      <c r="BC399" s="81">
        <v>0</v>
      </c>
      <c r="BD399" s="81">
        <v>0</v>
      </c>
      <c r="BE399" s="81" t="s">
        <v>564</v>
      </c>
      <c r="BF399" s="82"/>
      <c r="BG399" s="81">
        <v>0</v>
      </c>
      <c r="BH399" s="81">
        <v>0</v>
      </c>
      <c r="BI399" s="81">
        <v>51.481999999999999</v>
      </c>
      <c r="BJ399" s="81">
        <v>0</v>
      </c>
      <c r="BK399" s="81">
        <v>20.753</v>
      </c>
      <c r="BL399" s="81">
        <v>0</v>
      </c>
      <c r="BM399" s="82"/>
      <c r="BN399" s="81">
        <v>0</v>
      </c>
      <c r="BO399" s="81">
        <v>0</v>
      </c>
      <c r="BP399" s="81">
        <v>6</v>
      </c>
      <c r="BQ399" s="81">
        <v>0</v>
      </c>
      <c r="BR399" s="81">
        <v>3</v>
      </c>
      <c r="BS399" s="81">
        <v>0</v>
      </c>
      <c r="BT399"/>
      <c r="BU399" s="80">
        <v>72.234999999999999</v>
      </c>
      <c r="BV399" s="80">
        <v>0</v>
      </c>
      <c r="BW399" s="80">
        <v>0</v>
      </c>
      <c r="BX399" s="80">
        <v>0</v>
      </c>
      <c r="BY399" s="80">
        <v>0</v>
      </c>
      <c r="BZ399" s="80">
        <v>0</v>
      </c>
      <c r="CA399" s="80">
        <v>0</v>
      </c>
      <c r="CB399" s="80">
        <v>0</v>
      </c>
      <c r="CC399" s="80">
        <v>0</v>
      </c>
    </row>
    <row r="400" spans="1:81">
      <c r="A400" s="80" t="s">
        <v>2120</v>
      </c>
      <c r="B400" s="80">
        <v>250</v>
      </c>
      <c r="C400" s="80">
        <v>12</v>
      </c>
      <c r="D400" s="80">
        <v>15</v>
      </c>
      <c r="E400" s="80">
        <v>2015</v>
      </c>
      <c r="F400" s="80" t="s">
        <v>91</v>
      </c>
      <c r="G400" s="80" t="s">
        <v>2108</v>
      </c>
      <c r="H400" s="80" t="s">
        <v>2109</v>
      </c>
      <c r="I400" s="177"/>
      <c r="J400" s="81">
        <v>52.945964136284026</v>
      </c>
      <c r="K400" s="81">
        <v>1.6659911336747932</v>
      </c>
      <c r="L400" s="81">
        <v>5.5451236793424581</v>
      </c>
      <c r="M400" s="81">
        <v>62.954802209533973</v>
      </c>
      <c r="N400" s="81">
        <v>44.577067944740335</v>
      </c>
      <c r="O400" s="81">
        <v>38.191549606284873</v>
      </c>
      <c r="P400" s="81">
        <v>32.724726765157413</v>
      </c>
      <c r="Q400" s="81">
        <v>2.2507112405570355</v>
      </c>
      <c r="R400" s="81">
        <v>0</v>
      </c>
      <c r="S400" s="81">
        <v>3.3924770566651503</v>
      </c>
      <c r="T400" s="82"/>
      <c r="U400" s="81">
        <v>10744421</v>
      </c>
      <c r="V400" s="81">
        <v>678</v>
      </c>
      <c r="W400" s="81">
        <v>192</v>
      </c>
      <c r="X400" s="81">
        <v>12845</v>
      </c>
      <c r="Y400" s="81">
        <v>12536</v>
      </c>
      <c r="Z400" s="81">
        <v>22189</v>
      </c>
      <c r="AA400" s="81">
        <v>6512</v>
      </c>
      <c r="AB400" s="81">
        <v>30977</v>
      </c>
      <c r="AC400" s="81">
        <v>0</v>
      </c>
      <c r="AD400" s="81">
        <v>3.3924770566651503</v>
      </c>
      <c r="AE400" s="82"/>
      <c r="AF400" s="81">
        <v>80428587.015838012</v>
      </c>
      <c r="AG400" s="81">
        <v>1246277.7419554945</v>
      </c>
      <c r="AH400" s="81">
        <v>1165079.6845455032</v>
      </c>
      <c r="AI400" s="81">
        <v>82291626.875696421</v>
      </c>
      <c r="AJ400" s="81">
        <v>62974336.242732629</v>
      </c>
      <c r="AK400" s="81">
        <v>0</v>
      </c>
      <c r="AL400" s="81">
        <v>0</v>
      </c>
      <c r="AM400" s="81">
        <v>4245267.9063722733</v>
      </c>
      <c r="AN400" s="81">
        <v>0</v>
      </c>
      <c r="AO400" s="81">
        <v>0</v>
      </c>
      <c r="AP400" s="82"/>
      <c r="AQ400" s="81">
        <v>1126</v>
      </c>
      <c r="AR400" s="81">
        <v>262</v>
      </c>
      <c r="AS400" s="81">
        <v>0</v>
      </c>
      <c r="AT400" s="81">
        <v>0</v>
      </c>
      <c r="AU400" s="81">
        <v>0</v>
      </c>
      <c r="AV400" s="81">
        <v>0</v>
      </c>
      <c r="AW400" s="81" t="s">
        <v>564</v>
      </c>
      <c r="AX400" s="82"/>
      <c r="AY400" s="81">
        <v>4967</v>
      </c>
      <c r="AZ400" s="81">
        <v>7500.2</v>
      </c>
      <c r="BA400" s="81">
        <v>0</v>
      </c>
      <c r="BB400" s="81">
        <v>0</v>
      </c>
      <c r="BC400" s="81">
        <v>0</v>
      </c>
      <c r="BD400" s="81">
        <v>0</v>
      </c>
      <c r="BE400" s="81" t="s">
        <v>564</v>
      </c>
      <c r="BF400" s="82"/>
      <c r="BG400" s="81">
        <v>0</v>
      </c>
      <c r="BH400" s="81">
        <v>0</v>
      </c>
      <c r="BI400" s="81">
        <v>59.16</v>
      </c>
      <c r="BJ400" s="81">
        <v>0</v>
      </c>
      <c r="BK400" s="81">
        <v>20.004000000000001</v>
      </c>
      <c r="BL400" s="81">
        <v>0</v>
      </c>
      <c r="BM400" s="82"/>
      <c r="BN400" s="81">
        <v>0</v>
      </c>
      <c r="BO400" s="81">
        <v>0</v>
      </c>
      <c r="BP400" s="81">
        <v>7</v>
      </c>
      <c r="BQ400" s="81">
        <v>0</v>
      </c>
      <c r="BR400" s="81">
        <v>3</v>
      </c>
      <c r="BS400" s="81">
        <v>0</v>
      </c>
      <c r="BT400"/>
      <c r="BU400" s="80">
        <v>79.164000000000001</v>
      </c>
      <c r="BV400" s="80">
        <v>0</v>
      </c>
      <c r="BW400" s="80">
        <v>0</v>
      </c>
      <c r="BX400" s="80">
        <v>0</v>
      </c>
      <c r="BY400" s="80">
        <v>0</v>
      </c>
      <c r="BZ400" s="80">
        <v>0</v>
      </c>
      <c r="CA400" s="80">
        <v>0</v>
      </c>
      <c r="CB400" s="80">
        <v>0</v>
      </c>
      <c r="CC400" s="80">
        <v>0</v>
      </c>
    </row>
    <row r="401" spans="1:81">
      <c r="A401" s="80" t="s">
        <v>2121</v>
      </c>
      <c r="B401" s="80">
        <v>251</v>
      </c>
      <c r="C401" s="80">
        <v>13</v>
      </c>
      <c r="D401" s="80">
        <v>15</v>
      </c>
      <c r="E401" s="80">
        <v>2016</v>
      </c>
      <c r="F401" s="80" t="s">
        <v>92</v>
      </c>
      <c r="G401" s="80" t="s">
        <v>2108</v>
      </c>
      <c r="H401" s="80" t="s">
        <v>2109</v>
      </c>
      <c r="I401" s="177"/>
      <c r="J401" s="81">
        <v>44.63044369666784</v>
      </c>
      <c r="K401" s="81">
        <v>1.8222239714461943</v>
      </c>
      <c r="L401" s="81">
        <v>6.4440765541854663</v>
      </c>
      <c r="M401" s="81">
        <v>53.467068962189771</v>
      </c>
      <c r="N401" s="81">
        <v>42.098763464339847</v>
      </c>
      <c r="O401" s="81">
        <v>38.203854232422295</v>
      </c>
      <c r="P401" s="81">
        <v>31.528246630120009</v>
      </c>
      <c r="Q401" s="81">
        <v>2.1871913744435441</v>
      </c>
      <c r="R401" s="81">
        <v>0</v>
      </c>
      <c r="S401" s="81">
        <v>4.2824112629945619</v>
      </c>
      <c r="T401" s="82"/>
      <c r="U401" s="81">
        <v>8655049</v>
      </c>
      <c r="V401" s="81">
        <v>678</v>
      </c>
      <c r="W401" s="81">
        <v>192</v>
      </c>
      <c r="X401" s="81">
        <v>12845</v>
      </c>
      <c r="Y401" s="81">
        <v>12716</v>
      </c>
      <c r="Z401" s="81">
        <v>22469</v>
      </c>
      <c r="AA401" s="81">
        <v>6489</v>
      </c>
      <c r="AB401" s="81">
        <v>30966</v>
      </c>
      <c r="AC401" s="81">
        <v>0</v>
      </c>
      <c r="AD401" s="81">
        <v>4.2824112629945619</v>
      </c>
      <c r="AE401" s="82"/>
      <c r="AF401" s="81">
        <v>67152600.845996037</v>
      </c>
      <c r="AG401" s="81">
        <v>1368958.356264242</v>
      </c>
      <c r="AH401" s="81">
        <v>1103514.527024945</v>
      </c>
      <c r="AI401" s="81">
        <v>82249262.078999668</v>
      </c>
      <c r="AJ401" s="81">
        <v>58143948.867087327</v>
      </c>
      <c r="AK401" s="81">
        <v>0</v>
      </c>
      <c r="AL401" s="81">
        <v>0</v>
      </c>
      <c r="AM401" s="81">
        <v>4247057.3879542537</v>
      </c>
      <c r="AN401" s="81">
        <v>0</v>
      </c>
      <c r="AO401" s="81">
        <v>0</v>
      </c>
      <c r="AP401" s="82"/>
      <c r="AQ401" s="81">
        <v>1206</v>
      </c>
      <c r="AR401" s="81">
        <v>303</v>
      </c>
      <c r="AS401" s="81">
        <v>0</v>
      </c>
      <c r="AT401" s="81">
        <v>0</v>
      </c>
      <c r="AU401" s="81">
        <v>0</v>
      </c>
      <c r="AV401" s="81">
        <v>0</v>
      </c>
      <c r="AW401" s="81" t="s">
        <v>564</v>
      </c>
      <c r="AX401" s="82"/>
      <c r="AY401" s="81">
        <v>5366.7000000000007</v>
      </c>
      <c r="AZ401" s="81">
        <v>8823.2000000000007</v>
      </c>
      <c r="BA401" s="81">
        <v>0</v>
      </c>
      <c r="BB401" s="81">
        <v>0</v>
      </c>
      <c r="BC401" s="81">
        <v>0</v>
      </c>
      <c r="BD401" s="81">
        <v>0</v>
      </c>
      <c r="BE401" s="81" t="s">
        <v>564</v>
      </c>
      <c r="BF401" s="82"/>
      <c r="BG401" s="81">
        <v>0</v>
      </c>
      <c r="BH401" s="81">
        <v>0</v>
      </c>
      <c r="BI401" s="81">
        <v>62.347999999999999</v>
      </c>
      <c r="BJ401" s="81">
        <v>0</v>
      </c>
      <c r="BK401" s="81">
        <v>20.820999999999998</v>
      </c>
      <c r="BL401" s="81">
        <v>0</v>
      </c>
      <c r="BM401" s="82"/>
      <c r="BN401" s="81">
        <v>0</v>
      </c>
      <c r="BO401" s="81">
        <v>0</v>
      </c>
      <c r="BP401" s="81">
        <v>8</v>
      </c>
      <c r="BQ401" s="81">
        <v>0</v>
      </c>
      <c r="BR401" s="81">
        <v>3</v>
      </c>
      <c r="BS401" s="81">
        <v>0</v>
      </c>
      <c r="BT401"/>
      <c r="BU401" s="80">
        <v>83.168999999999997</v>
      </c>
      <c r="BV401" s="80">
        <v>0</v>
      </c>
      <c r="BW401" s="80">
        <v>0</v>
      </c>
      <c r="BX401" s="80">
        <v>0</v>
      </c>
      <c r="BY401" s="80">
        <v>0</v>
      </c>
      <c r="BZ401" s="80">
        <v>0</v>
      </c>
      <c r="CA401" s="80">
        <v>0</v>
      </c>
      <c r="CB401" s="80">
        <v>0</v>
      </c>
      <c r="CC401" s="80">
        <v>0</v>
      </c>
    </row>
    <row r="402" spans="1:81">
      <c r="A402" s="80" t="s">
        <v>2122</v>
      </c>
      <c r="B402" s="80">
        <v>252</v>
      </c>
      <c r="C402" s="80">
        <v>14</v>
      </c>
      <c r="D402" s="80">
        <v>15</v>
      </c>
      <c r="E402" s="80">
        <v>2017</v>
      </c>
      <c r="F402" s="80" t="s">
        <v>71</v>
      </c>
      <c r="G402" s="80" t="s">
        <v>2108</v>
      </c>
      <c r="H402" s="80" t="s">
        <v>2109</v>
      </c>
      <c r="I402" s="177"/>
      <c r="J402" s="81">
        <v>42.453823819209902</v>
      </c>
      <c r="K402" s="81">
        <v>1.8241411319157297</v>
      </c>
      <c r="L402" s="81">
        <v>6.0075506746428671</v>
      </c>
      <c r="M402" s="81">
        <v>54.039645752383066</v>
      </c>
      <c r="N402" s="81">
        <v>45.803344144404996</v>
      </c>
      <c r="O402" s="81">
        <v>37.700881744764743</v>
      </c>
      <c r="P402" s="81">
        <v>31.193344023411534</v>
      </c>
      <c r="Q402" s="81">
        <v>2.1047531035976976</v>
      </c>
      <c r="R402" s="81">
        <v>0</v>
      </c>
      <c r="S402" s="81">
        <v>3.7003915184866867</v>
      </c>
      <c r="T402" s="82"/>
      <c r="U402" s="81">
        <v>9804186</v>
      </c>
      <c r="V402" s="81">
        <v>678</v>
      </c>
      <c r="W402" s="81">
        <v>192</v>
      </c>
      <c r="X402" s="81">
        <v>12845</v>
      </c>
      <c r="Y402" s="81">
        <v>12811</v>
      </c>
      <c r="Z402" s="81">
        <v>22541</v>
      </c>
      <c r="AA402" s="81">
        <v>6461</v>
      </c>
      <c r="AB402" s="81">
        <v>30816</v>
      </c>
      <c r="AC402" s="81">
        <v>0</v>
      </c>
      <c r="AD402" s="81">
        <v>3.7003915184866871</v>
      </c>
      <c r="AE402" s="82"/>
      <c r="AF402" s="81">
        <v>66622972.580470137</v>
      </c>
      <c r="AG402" s="81">
        <v>1390870.4886477811</v>
      </c>
      <c r="AH402" s="81">
        <v>1320178.700580474</v>
      </c>
      <c r="AI402" s="81">
        <v>85439295.159636945</v>
      </c>
      <c r="AJ402" s="81">
        <v>64217092.060586803</v>
      </c>
      <c r="AK402" s="81">
        <v>0</v>
      </c>
      <c r="AL402" s="81">
        <v>0</v>
      </c>
      <c r="AM402" s="81">
        <v>4233097.8411180228</v>
      </c>
      <c r="AN402" s="81">
        <v>0</v>
      </c>
      <c r="AO402" s="81">
        <v>0</v>
      </c>
      <c r="AP402" s="82"/>
      <c r="AQ402" s="81">
        <v>1256</v>
      </c>
      <c r="AR402" s="81">
        <v>333</v>
      </c>
      <c r="AS402" s="81">
        <v>0</v>
      </c>
      <c r="AT402" s="81">
        <v>0</v>
      </c>
      <c r="AU402" s="81">
        <v>0</v>
      </c>
      <c r="AV402" s="81">
        <v>0</v>
      </c>
      <c r="AW402" s="81" t="s">
        <v>564</v>
      </c>
      <c r="AX402" s="82"/>
      <c r="AY402" s="81">
        <v>5650</v>
      </c>
      <c r="AZ402" s="81">
        <v>10925</v>
      </c>
      <c r="BA402" s="81">
        <v>0</v>
      </c>
      <c r="BB402" s="81">
        <v>0</v>
      </c>
      <c r="BC402" s="81">
        <v>0</v>
      </c>
      <c r="BD402" s="81">
        <v>0</v>
      </c>
      <c r="BE402" s="81" t="s">
        <v>564</v>
      </c>
      <c r="BF402" s="82"/>
      <c r="BG402" s="81">
        <v>0</v>
      </c>
      <c r="BH402" s="81">
        <v>0</v>
      </c>
      <c r="BI402" s="81">
        <v>63.786999999999999</v>
      </c>
      <c r="BJ402" s="81">
        <v>0</v>
      </c>
      <c r="BK402" s="81">
        <v>20.701999999999998</v>
      </c>
      <c r="BL402" s="81">
        <v>0</v>
      </c>
      <c r="BM402" s="82"/>
      <c r="BN402" s="81">
        <v>0</v>
      </c>
      <c r="BO402" s="81">
        <v>0</v>
      </c>
      <c r="BP402" s="81">
        <v>8</v>
      </c>
      <c r="BQ402" s="81">
        <v>0</v>
      </c>
      <c r="BR402" s="81">
        <v>3</v>
      </c>
      <c r="BS402" s="81">
        <v>0</v>
      </c>
      <c r="BT402"/>
      <c r="BU402" s="80">
        <v>84.489000000000004</v>
      </c>
      <c r="BV402" s="80">
        <v>0</v>
      </c>
      <c r="BW402" s="80">
        <v>0</v>
      </c>
      <c r="BX402" s="80">
        <v>0</v>
      </c>
      <c r="BY402" s="80">
        <v>0</v>
      </c>
      <c r="BZ402" s="80">
        <v>0</v>
      </c>
      <c r="CA402" s="80">
        <v>0</v>
      </c>
      <c r="CB402" s="80">
        <v>0</v>
      </c>
      <c r="CC402" s="80">
        <v>0</v>
      </c>
    </row>
    <row r="403" spans="1:81">
      <c r="A403" s="80" t="s">
        <v>2123</v>
      </c>
      <c r="B403" s="80">
        <v>253</v>
      </c>
      <c r="C403" s="80">
        <v>15</v>
      </c>
      <c r="D403" s="80">
        <v>15</v>
      </c>
      <c r="E403" s="80">
        <v>2018</v>
      </c>
      <c r="F403" s="80" t="s">
        <v>93</v>
      </c>
      <c r="G403" s="80" t="s">
        <v>2108</v>
      </c>
      <c r="H403" s="80" t="s">
        <v>2109</v>
      </c>
      <c r="I403" s="177"/>
      <c r="J403" s="81">
        <v>46.204082866058855</v>
      </c>
      <c r="K403" s="81">
        <v>1.7416394873791989</v>
      </c>
      <c r="L403" s="81">
        <v>5.316134653614597</v>
      </c>
      <c r="M403" s="81">
        <v>50.229932104654523</v>
      </c>
      <c r="N403" s="81">
        <v>43.004242955189142</v>
      </c>
      <c r="O403" s="81">
        <v>37.447155661940528</v>
      </c>
      <c r="P403" s="81">
        <v>31.035794398436011</v>
      </c>
      <c r="Q403" s="81">
        <v>1.9583017862148047</v>
      </c>
      <c r="R403" s="81">
        <v>0</v>
      </c>
      <c r="S403" s="81">
        <v>4.3712757690818389</v>
      </c>
      <c r="T403" s="82"/>
      <c r="U403" s="81">
        <v>10830633</v>
      </c>
      <c r="V403" s="81">
        <v>678</v>
      </c>
      <c r="W403" s="81">
        <v>192</v>
      </c>
      <c r="X403" s="81">
        <v>12845</v>
      </c>
      <c r="Y403" s="81">
        <v>13044</v>
      </c>
      <c r="Z403" s="81">
        <v>22818</v>
      </c>
      <c r="AA403" s="81">
        <v>6493</v>
      </c>
      <c r="AB403" s="81">
        <v>30898</v>
      </c>
      <c r="AC403" s="81">
        <v>0</v>
      </c>
      <c r="AD403" s="81">
        <v>4.3712757690818389</v>
      </c>
      <c r="AE403" s="82"/>
      <c r="AF403" s="81">
        <v>70684637.420239925</v>
      </c>
      <c r="AG403" s="81">
        <v>1255214.311595923</v>
      </c>
      <c r="AH403" s="81">
        <v>1233752.812090436</v>
      </c>
      <c r="AI403" s="81">
        <v>78426192.610019684</v>
      </c>
      <c r="AJ403" s="81">
        <v>61630826.633143231</v>
      </c>
      <c r="AK403" s="81">
        <v>0</v>
      </c>
      <c r="AL403" s="81">
        <v>0</v>
      </c>
      <c r="AM403" s="81">
        <v>4253144.0187685266</v>
      </c>
      <c r="AN403" s="81">
        <v>0</v>
      </c>
      <c r="AO403" s="81">
        <v>0</v>
      </c>
      <c r="AP403" s="82"/>
      <c r="AQ403" s="81">
        <v>1322</v>
      </c>
      <c r="AR403" s="81">
        <v>362</v>
      </c>
      <c r="AS403" s="81">
        <v>0</v>
      </c>
      <c r="AT403" s="81">
        <v>0</v>
      </c>
      <c r="AU403" s="81">
        <v>0</v>
      </c>
      <c r="AV403" s="81">
        <v>0</v>
      </c>
      <c r="AW403" s="81" t="s">
        <v>564</v>
      </c>
      <c r="AX403" s="82"/>
      <c r="AY403" s="81">
        <v>6014.9</v>
      </c>
      <c r="AZ403" s="81">
        <v>11423</v>
      </c>
      <c r="BA403" s="81">
        <v>0</v>
      </c>
      <c r="BB403" s="81">
        <v>0</v>
      </c>
      <c r="BC403" s="81">
        <v>0</v>
      </c>
      <c r="BD403" s="81">
        <v>0</v>
      </c>
      <c r="BE403" s="81" t="s">
        <v>564</v>
      </c>
      <c r="BF403" s="82"/>
      <c r="BG403" s="81">
        <v>0</v>
      </c>
      <c r="BH403" s="81">
        <v>0</v>
      </c>
      <c r="BI403" s="81">
        <v>69.751999999999995</v>
      </c>
      <c r="BJ403" s="81">
        <v>0</v>
      </c>
      <c r="BK403" s="81">
        <v>16.116</v>
      </c>
      <c r="BL403" s="81">
        <v>0</v>
      </c>
      <c r="BM403" s="82"/>
      <c r="BN403" s="81">
        <v>0</v>
      </c>
      <c r="BO403" s="81">
        <v>0</v>
      </c>
      <c r="BP403" s="81">
        <v>8</v>
      </c>
      <c r="BQ403" s="81">
        <v>0</v>
      </c>
      <c r="BR403" s="81">
        <v>2</v>
      </c>
      <c r="BS403" s="81">
        <v>0</v>
      </c>
      <c r="BT403"/>
      <c r="BU403" s="80">
        <v>85.867999999999995</v>
      </c>
      <c r="BV403" s="80">
        <v>0</v>
      </c>
      <c r="BW403" s="80">
        <v>0</v>
      </c>
      <c r="BX403" s="80">
        <v>0</v>
      </c>
      <c r="BY403" s="80">
        <v>0</v>
      </c>
      <c r="BZ403" s="80">
        <v>0</v>
      </c>
      <c r="CA403" s="80">
        <v>0</v>
      </c>
      <c r="CB403" s="80">
        <v>0</v>
      </c>
      <c r="CC403" s="80">
        <v>0</v>
      </c>
    </row>
    <row r="404" spans="1:81">
      <c r="A404" s="80" t="s">
        <v>2124</v>
      </c>
      <c r="B404" s="80">
        <v>254</v>
      </c>
      <c r="C404" s="80">
        <v>16</v>
      </c>
      <c r="D404" s="80">
        <v>15</v>
      </c>
      <c r="E404" s="80">
        <v>2019</v>
      </c>
      <c r="F404" s="80" t="s">
        <v>73</v>
      </c>
      <c r="G404" s="80" t="s">
        <v>2108</v>
      </c>
      <c r="H404" s="80" t="s">
        <v>2109</v>
      </c>
      <c r="I404" s="177"/>
      <c r="J404" s="81">
        <v>48.316127677343388</v>
      </c>
      <c r="K404" s="81">
        <v>1.5712842246026273</v>
      </c>
      <c r="L404" s="81">
        <v>5.3587392915796173</v>
      </c>
      <c r="M404" s="81">
        <v>48.821652665745511</v>
      </c>
      <c r="N404" s="81">
        <v>38.358651654468602</v>
      </c>
      <c r="O404" s="81">
        <v>36.687677445007822</v>
      </c>
      <c r="P404" s="81">
        <v>30.841214093664238</v>
      </c>
      <c r="Q404" s="81">
        <v>1.9135895754437491</v>
      </c>
      <c r="R404" s="81">
        <v>0</v>
      </c>
      <c r="S404" s="81">
        <v>3.2587802629379983</v>
      </c>
      <c r="T404" s="82"/>
      <c r="U404" s="81">
        <v>11341685</v>
      </c>
      <c r="V404" s="81">
        <v>678</v>
      </c>
      <c r="W404" s="81">
        <v>192</v>
      </c>
      <c r="X404" s="81">
        <v>12845</v>
      </c>
      <c r="Y404" s="81">
        <v>13308</v>
      </c>
      <c r="Z404" s="81">
        <v>22969</v>
      </c>
      <c r="AA404" s="81">
        <v>6404</v>
      </c>
      <c r="AB404" s="81">
        <v>31010</v>
      </c>
      <c r="AC404" s="81">
        <v>0</v>
      </c>
      <c r="AD404" s="81">
        <v>3.2587802629379978</v>
      </c>
      <c r="AE404" s="82"/>
      <c r="AF404" s="81">
        <v>75862920.848049432</v>
      </c>
      <c r="AG404" s="81">
        <v>1173844.7243783509</v>
      </c>
      <c r="AH404" s="81">
        <v>1314151.505647724</v>
      </c>
      <c r="AI404" s="81">
        <v>78534993.939784378</v>
      </c>
      <c r="AJ404" s="81">
        <v>54177163.489995196</v>
      </c>
      <c r="AK404" s="81">
        <v>0</v>
      </c>
      <c r="AL404" s="81">
        <v>0</v>
      </c>
      <c r="AM404" s="81">
        <v>4223328.5568449851</v>
      </c>
      <c r="AN404" s="81">
        <v>0</v>
      </c>
      <c r="AO404" s="81">
        <v>0</v>
      </c>
      <c r="AP404" s="82"/>
      <c r="AQ404" s="81">
        <v>1385</v>
      </c>
      <c r="AR404" s="81">
        <v>394</v>
      </c>
      <c r="AS404" s="81">
        <v>0</v>
      </c>
      <c r="AT404" s="81">
        <v>0</v>
      </c>
      <c r="AU404" s="81">
        <v>0</v>
      </c>
      <c r="AV404" s="81">
        <v>0</v>
      </c>
      <c r="AW404" s="81" t="s">
        <v>564</v>
      </c>
      <c r="AX404" s="82"/>
      <c r="AY404" s="81">
        <v>6385.2000000000016</v>
      </c>
      <c r="AZ404" s="81">
        <v>12163.6</v>
      </c>
      <c r="BA404" s="81">
        <v>0</v>
      </c>
      <c r="BB404" s="81">
        <v>0</v>
      </c>
      <c r="BC404" s="81">
        <v>0</v>
      </c>
      <c r="BD404" s="81">
        <v>0</v>
      </c>
      <c r="BE404" s="81" t="s">
        <v>564</v>
      </c>
      <c r="BF404" s="82"/>
      <c r="BG404" s="81">
        <v>0</v>
      </c>
      <c r="BH404" s="81">
        <v>0</v>
      </c>
      <c r="BI404" s="81">
        <v>67.263000000000005</v>
      </c>
      <c r="BJ404" s="81">
        <v>0</v>
      </c>
      <c r="BK404" s="81">
        <v>16.981000000000002</v>
      </c>
      <c r="BL404" s="81">
        <v>0</v>
      </c>
      <c r="BM404" s="82"/>
      <c r="BN404" s="81">
        <v>0</v>
      </c>
      <c r="BO404" s="81">
        <v>0</v>
      </c>
      <c r="BP404" s="81">
        <v>8</v>
      </c>
      <c r="BQ404" s="81">
        <v>0</v>
      </c>
      <c r="BR404" s="81">
        <v>2</v>
      </c>
      <c r="BS404" s="81">
        <v>0</v>
      </c>
      <c r="BT404"/>
      <c r="BU404" s="80">
        <v>84.244</v>
      </c>
      <c r="BV404" s="80">
        <v>0</v>
      </c>
      <c r="BW404" s="80">
        <v>0</v>
      </c>
      <c r="BX404" s="80">
        <v>0</v>
      </c>
      <c r="BY404" s="80">
        <v>0</v>
      </c>
      <c r="BZ404" s="80">
        <v>0</v>
      </c>
      <c r="CA404" s="80">
        <v>0</v>
      </c>
      <c r="CB404" s="80">
        <v>0</v>
      </c>
      <c r="CC404" s="80">
        <v>0</v>
      </c>
    </row>
    <row r="405" spans="1:81">
      <c r="A405" s="80" t="s">
        <v>2125</v>
      </c>
      <c r="B405" s="80">
        <v>255</v>
      </c>
      <c r="C405" s="80">
        <v>17</v>
      </c>
      <c r="D405" s="80">
        <v>15</v>
      </c>
      <c r="E405" s="80">
        <v>2020</v>
      </c>
      <c r="F405" s="80" t="s">
        <v>218</v>
      </c>
      <c r="G405" s="80" t="s">
        <v>2108</v>
      </c>
      <c r="H405" s="80" t="s">
        <v>2109</v>
      </c>
      <c r="I405" s="177"/>
      <c r="J405" s="81">
        <v>54.74838408678545</v>
      </c>
      <c r="K405" s="81">
        <v>1.6249736179954823</v>
      </c>
      <c r="L405" s="81">
        <v>6.8233700287430787</v>
      </c>
      <c r="M405" s="81">
        <v>48.124220874160869</v>
      </c>
      <c r="N405" s="81">
        <v>38.261410913731325</v>
      </c>
      <c r="O405" s="81">
        <v>32.321324906612816</v>
      </c>
      <c r="P405" s="81">
        <v>28.745320386765304</v>
      </c>
      <c r="Q405" s="81">
        <v>1.826561112854991</v>
      </c>
      <c r="R405" s="81">
        <v>0</v>
      </c>
      <c r="S405" s="81">
        <v>3.2000737254062259</v>
      </c>
      <c r="T405" s="82"/>
      <c r="U405" s="81">
        <v>13671427</v>
      </c>
      <c r="V405" s="81">
        <v>607</v>
      </c>
      <c r="W405" s="81">
        <v>271</v>
      </c>
      <c r="X405" s="81">
        <v>12937</v>
      </c>
      <c r="Y405" s="81">
        <v>13493</v>
      </c>
      <c r="Z405" s="81">
        <v>23096</v>
      </c>
      <c r="AA405" s="81">
        <v>6485</v>
      </c>
      <c r="AB405" s="81">
        <v>30978</v>
      </c>
      <c r="AC405" s="81">
        <v>0</v>
      </c>
      <c r="AD405" s="81">
        <v>3.2000737254062259</v>
      </c>
      <c r="AE405" s="82"/>
      <c r="AF405" s="81">
        <v>88483375.840133414</v>
      </c>
      <c r="AG405" s="81">
        <v>1243836.0342683818</v>
      </c>
      <c r="AH405" s="81">
        <v>1772831.8688021938</v>
      </c>
      <c r="AI405" s="81">
        <v>78884764.130573168</v>
      </c>
      <c r="AJ405" s="81">
        <v>55784953.380659819</v>
      </c>
      <c r="AK405" s="81"/>
      <c r="AL405" s="81"/>
      <c r="AM405" s="81">
        <v>4042973.172758427</v>
      </c>
      <c r="AN405" s="81"/>
      <c r="AO405" s="81"/>
      <c r="AP405" s="82"/>
      <c r="AQ405" s="81">
        <v>1439</v>
      </c>
      <c r="AR405" s="81">
        <v>410</v>
      </c>
      <c r="AS405" s="81">
        <v>0</v>
      </c>
      <c r="AT405" s="81">
        <v>0</v>
      </c>
      <c r="AU405" s="81">
        <v>0</v>
      </c>
      <c r="AV405" s="81">
        <v>0</v>
      </c>
      <c r="AW405" s="81">
        <v>0</v>
      </c>
      <c r="AX405" s="82"/>
      <c r="AY405" s="81">
        <v>6694.6000000000022</v>
      </c>
      <c r="AZ405" s="81">
        <v>12832.4</v>
      </c>
      <c r="BA405" s="81">
        <v>0</v>
      </c>
      <c r="BB405" s="81">
        <v>0</v>
      </c>
      <c r="BC405" s="81">
        <v>0</v>
      </c>
      <c r="BD405" s="81">
        <v>0</v>
      </c>
      <c r="BE405" s="81">
        <v>0</v>
      </c>
      <c r="BF405" s="82"/>
      <c r="BG405" s="81">
        <v>0</v>
      </c>
      <c r="BH405" s="81">
        <v>0</v>
      </c>
      <c r="BI405" s="81">
        <v>69.799000000000007</v>
      </c>
      <c r="BJ405" s="81">
        <v>0</v>
      </c>
      <c r="BK405" s="81">
        <v>15.991999999999999</v>
      </c>
      <c r="BL405" s="81">
        <v>0</v>
      </c>
      <c r="BM405" s="82"/>
      <c r="BN405" s="81">
        <v>0</v>
      </c>
      <c r="BO405" s="81">
        <v>0</v>
      </c>
      <c r="BP405" s="81">
        <v>8</v>
      </c>
      <c r="BQ405" s="81">
        <v>0</v>
      </c>
      <c r="BR405" s="81">
        <v>2</v>
      </c>
      <c r="BS405" s="81">
        <v>0</v>
      </c>
      <c r="BT405"/>
      <c r="BU405" s="80">
        <v>85.790999999999997</v>
      </c>
      <c r="BV405" s="80">
        <v>0</v>
      </c>
      <c r="BW405" s="80">
        <v>0</v>
      </c>
      <c r="BX405" s="80">
        <v>0</v>
      </c>
      <c r="BY405" s="80">
        <v>0</v>
      </c>
      <c r="BZ405" s="80">
        <v>0</v>
      </c>
      <c r="CA405" s="80">
        <v>0</v>
      </c>
      <c r="CB405" s="80">
        <v>0</v>
      </c>
      <c r="CC405" s="80">
        <v>0</v>
      </c>
    </row>
    <row r="406" spans="1:81">
      <c r="A406" s="80" t="s">
        <v>2126</v>
      </c>
      <c r="B406" s="80">
        <v>255</v>
      </c>
      <c r="C406" s="80">
        <v>18</v>
      </c>
      <c r="D406" s="80">
        <v>15</v>
      </c>
      <c r="E406" s="80">
        <v>2021</v>
      </c>
      <c r="F406" s="80" t="s">
        <v>75</v>
      </c>
      <c r="G406" s="174" t="s">
        <v>2108</v>
      </c>
      <c r="H406" s="80" t="s">
        <v>2109</v>
      </c>
      <c r="I406" s="177"/>
      <c r="J406" s="81">
        <v>56.557209252461043</v>
      </c>
      <c r="K406" s="81">
        <v>1.7000840652724782</v>
      </c>
      <c r="L406" s="81">
        <v>6.1905621576366485</v>
      </c>
      <c r="M406" s="81">
        <v>53.637009429275416</v>
      </c>
      <c r="N406" s="81">
        <v>36.524362403198801</v>
      </c>
      <c r="O406" s="81">
        <v>31.409904082971945</v>
      </c>
      <c r="P406" s="81">
        <v>29.521670967015094</v>
      </c>
      <c r="Q406" s="81">
        <v>1.8358311226568915</v>
      </c>
      <c r="R406" s="81">
        <v>0</v>
      </c>
      <c r="S406" s="81">
        <v>3.178885947533129</v>
      </c>
      <c r="T406" s="82"/>
      <c r="U406" s="81">
        <v>15056602</v>
      </c>
      <c r="V406" s="81">
        <v>607</v>
      </c>
      <c r="W406" s="81">
        <v>271</v>
      </c>
      <c r="X406" s="81">
        <v>12937</v>
      </c>
      <c r="Y406" s="81">
        <v>13599</v>
      </c>
      <c r="Z406" s="81">
        <v>23111</v>
      </c>
      <c r="AA406" s="81">
        <v>6495</v>
      </c>
      <c r="AB406" s="81">
        <v>30766</v>
      </c>
      <c r="AC406" s="81">
        <v>0</v>
      </c>
      <c r="AD406" s="81">
        <v>3.178885947533129</v>
      </c>
      <c r="AE406" s="82"/>
      <c r="AF406" s="81">
        <v>90990291.2560018</v>
      </c>
      <c r="AG406" s="81">
        <v>1203150.1759245968</v>
      </c>
      <c r="AH406" s="81">
        <v>1555745.7872099301</v>
      </c>
      <c r="AI406" s="81">
        <v>86959970.270725444</v>
      </c>
      <c r="AJ406" s="81">
        <v>49441522.447646022</v>
      </c>
      <c r="AK406" s="81">
        <v>0</v>
      </c>
      <c r="AL406" s="81">
        <v>0</v>
      </c>
      <c r="AM406" s="81">
        <v>4038464.772294865</v>
      </c>
      <c r="AN406" s="81">
        <v>0</v>
      </c>
      <c r="AO406" s="81">
        <v>0</v>
      </c>
      <c r="AP406" s="82"/>
      <c r="AQ406" s="81">
        <v>1508</v>
      </c>
      <c r="AR406" s="81">
        <v>414</v>
      </c>
      <c r="AS406" s="81">
        <v>0</v>
      </c>
      <c r="AT406" s="81">
        <v>0</v>
      </c>
      <c r="AU406" s="81">
        <v>0</v>
      </c>
      <c r="AV406" s="81">
        <v>0</v>
      </c>
      <c r="AW406" s="81"/>
      <c r="AX406" s="82"/>
      <c r="AY406" s="81">
        <v>7153.1000000000022</v>
      </c>
      <c r="AZ406" s="81">
        <v>13077.4</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2127</v>
      </c>
      <c r="B407" s="80">
        <v>255</v>
      </c>
      <c r="C407" s="80">
        <v>19</v>
      </c>
      <c r="D407" s="80">
        <v>15</v>
      </c>
      <c r="E407" s="80">
        <v>2022</v>
      </c>
      <c r="F407" s="80" t="s">
        <v>568</v>
      </c>
      <c r="G407" s="174" t="s">
        <v>2108</v>
      </c>
      <c r="H407" s="80" t="s">
        <v>2109</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1551</v>
      </c>
      <c r="AR407" s="81">
        <v>419</v>
      </c>
      <c r="AS407" s="81">
        <v>0</v>
      </c>
      <c r="AT407" s="81">
        <v>0</v>
      </c>
      <c r="AU407" s="81">
        <v>0</v>
      </c>
      <c r="AV407" s="81">
        <v>0</v>
      </c>
      <c r="AW407" s="81"/>
      <c r="AX407" s="82"/>
      <c r="AY407" s="81">
        <v>7442.7999999999975</v>
      </c>
      <c r="AZ407" s="81">
        <v>13337.199999999999</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2128</v>
      </c>
      <c r="B408" s="80">
        <v>222</v>
      </c>
      <c r="C408" s="80">
        <v>1</v>
      </c>
      <c r="D408" s="80">
        <v>14</v>
      </c>
      <c r="E408" s="80">
        <v>1990</v>
      </c>
      <c r="F408" s="80" t="s">
        <v>562</v>
      </c>
      <c r="G408" s="80" t="s">
        <v>2129</v>
      </c>
      <c r="H408" s="80" t="s">
        <v>2130</v>
      </c>
      <c r="I408" s="177"/>
      <c r="J408" s="81">
        <v>24.724901606345362</v>
      </c>
      <c r="K408" s="81">
        <v>6.4408833489525135</v>
      </c>
      <c r="L408" s="81">
        <v>26.762366710583013</v>
      </c>
      <c r="M408" s="81">
        <v>36.53396869176035</v>
      </c>
      <c r="N408" s="81">
        <v>37.018953183042647</v>
      </c>
      <c r="O408" s="81">
        <v>28.768936502506769</v>
      </c>
      <c r="P408" s="81">
        <v>38.177827337225125</v>
      </c>
      <c r="Q408" s="81">
        <v>2.4742244117711403</v>
      </c>
      <c r="R408" s="81">
        <v>0</v>
      </c>
      <c r="S408" s="81">
        <v>2.2885215114387338</v>
      </c>
      <c r="T408" s="82"/>
      <c r="U408" s="81">
        <v>1993965</v>
      </c>
      <c r="V408" s="81">
        <v>1894</v>
      </c>
      <c r="W408" s="81">
        <v>349</v>
      </c>
      <c r="X408" s="81">
        <v>14332</v>
      </c>
      <c r="Y408" s="81">
        <v>13375</v>
      </c>
      <c r="Z408" s="81">
        <v>11833</v>
      </c>
      <c r="AA408" s="81">
        <v>9270</v>
      </c>
      <c r="AB408" s="81">
        <v>40173</v>
      </c>
      <c r="AC408" s="81">
        <v>0</v>
      </c>
      <c r="AD408" s="81">
        <v>2.2885215114387338</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2131</v>
      </c>
      <c r="B409" s="80">
        <v>223</v>
      </c>
      <c r="C409" s="80">
        <v>2</v>
      </c>
      <c r="D409" s="80">
        <v>14</v>
      </c>
      <c r="E409" s="80">
        <v>2005</v>
      </c>
      <c r="F409" s="80" t="s">
        <v>565</v>
      </c>
      <c r="G409" s="80" t="s">
        <v>2129</v>
      </c>
      <c r="H409" s="80" t="s">
        <v>2130</v>
      </c>
      <c r="I409" s="177"/>
      <c r="J409" s="81">
        <v>32.684317685481119</v>
      </c>
      <c r="K409" s="81">
        <v>4.1383529474761689</v>
      </c>
      <c r="L409" s="81">
        <v>14.862816288231826</v>
      </c>
      <c r="M409" s="81">
        <v>59.873082602569717</v>
      </c>
      <c r="N409" s="81">
        <v>46.944853031520751</v>
      </c>
      <c r="O409" s="81">
        <v>40.175133956450118</v>
      </c>
      <c r="P409" s="81">
        <v>37.941266168118197</v>
      </c>
      <c r="Q409" s="81">
        <v>2.2024709913730516</v>
      </c>
      <c r="R409" s="81">
        <v>0</v>
      </c>
      <c r="S409" s="81">
        <v>4.5487172538444618</v>
      </c>
      <c r="T409" s="82"/>
      <c r="U409" s="81">
        <v>3012688</v>
      </c>
      <c r="V409" s="81">
        <v>1665</v>
      </c>
      <c r="W409" s="81">
        <v>196</v>
      </c>
      <c r="X409" s="81">
        <v>13266</v>
      </c>
      <c r="Y409" s="81">
        <v>15479</v>
      </c>
      <c r="Z409" s="81">
        <v>19122</v>
      </c>
      <c r="AA409" s="81">
        <v>7545</v>
      </c>
      <c r="AB409" s="81">
        <v>37384</v>
      </c>
      <c r="AC409" s="81">
        <v>0</v>
      </c>
      <c r="AD409" s="81">
        <v>4.5487172538444618</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2132</v>
      </c>
      <c r="B410" s="80">
        <v>224</v>
      </c>
      <c r="C410" s="80">
        <v>3</v>
      </c>
      <c r="D410" s="80">
        <v>14</v>
      </c>
      <c r="E410" s="80">
        <v>2006</v>
      </c>
      <c r="F410" s="80" t="s">
        <v>566</v>
      </c>
      <c r="G410" s="80" t="s">
        <v>2129</v>
      </c>
      <c r="H410" s="80" t="s">
        <v>2130</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2133</v>
      </c>
      <c r="B411" s="80">
        <v>225</v>
      </c>
      <c r="C411" s="80">
        <v>4</v>
      </c>
      <c r="D411" s="80">
        <v>14</v>
      </c>
      <c r="E411" s="80">
        <v>2007</v>
      </c>
      <c r="F411" s="80" t="s">
        <v>567</v>
      </c>
      <c r="G411" s="80" t="s">
        <v>2129</v>
      </c>
      <c r="H411" s="80" t="s">
        <v>2130</v>
      </c>
      <c r="I411" s="177"/>
      <c r="J411" s="81">
        <v>25.912465713480398</v>
      </c>
      <c r="K411" s="81">
        <v>3.6469505946736236</v>
      </c>
      <c r="L411" s="81">
        <v>18.240346815223823</v>
      </c>
      <c r="M411" s="81">
        <v>57.474800538772179</v>
      </c>
      <c r="N411" s="81">
        <v>47.590123613691958</v>
      </c>
      <c r="O411" s="81">
        <v>38.54352486349616</v>
      </c>
      <c r="P411" s="81">
        <v>37.108945749288026</v>
      </c>
      <c r="Q411" s="81">
        <v>2.2786132830309023</v>
      </c>
      <c r="R411" s="81">
        <v>0</v>
      </c>
      <c r="S411" s="81">
        <v>4.4811964610172197</v>
      </c>
      <c r="T411" s="82"/>
      <c r="U411" s="81">
        <v>2717108</v>
      </c>
      <c r="V411" s="81">
        <v>1496</v>
      </c>
      <c r="W411" s="81">
        <v>235</v>
      </c>
      <c r="X411" s="81">
        <v>14672</v>
      </c>
      <c r="Y411" s="81">
        <v>15626</v>
      </c>
      <c r="Z411" s="81">
        <v>19071</v>
      </c>
      <c r="AA411" s="81">
        <v>7267</v>
      </c>
      <c r="AB411" s="81">
        <v>36631</v>
      </c>
      <c r="AC411" s="81">
        <v>0</v>
      </c>
      <c r="AD411" s="81">
        <v>4.4811964610172197</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2134</v>
      </c>
      <c r="B412" s="80">
        <v>226</v>
      </c>
      <c r="C412" s="80">
        <v>5</v>
      </c>
      <c r="D412" s="80">
        <v>14</v>
      </c>
      <c r="E412" s="80">
        <v>2008</v>
      </c>
      <c r="F412" s="80" t="s">
        <v>84</v>
      </c>
      <c r="G412" s="80" t="s">
        <v>2129</v>
      </c>
      <c r="H412" s="80" t="s">
        <v>2130</v>
      </c>
      <c r="I412" s="177"/>
      <c r="J412" s="81">
        <v>24.517330817179026</v>
      </c>
      <c r="K412" s="81">
        <v>2.7010707931850821</v>
      </c>
      <c r="L412" s="81">
        <v>16.345507561460245</v>
      </c>
      <c r="M412" s="81">
        <v>59.865525142224406</v>
      </c>
      <c r="N412" s="81">
        <v>42.38524752899054</v>
      </c>
      <c r="O412" s="81">
        <v>37.408408068467139</v>
      </c>
      <c r="P412" s="81">
        <v>35.816987572646717</v>
      </c>
      <c r="Q412" s="81">
        <v>2.2153381348169998</v>
      </c>
      <c r="R412" s="81">
        <v>0</v>
      </c>
      <c r="S412" s="81">
        <v>4.5093083137575949</v>
      </c>
      <c r="T412" s="82"/>
      <c r="U412" s="81">
        <v>2651023</v>
      </c>
      <c r="V412" s="81">
        <v>1496</v>
      </c>
      <c r="W412" s="81">
        <v>235</v>
      </c>
      <c r="X412" s="81">
        <v>14672</v>
      </c>
      <c r="Y412" s="81">
        <v>15611</v>
      </c>
      <c r="Z412" s="81">
        <v>19159</v>
      </c>
      <c r="AA412" s="81">
        <v>7022</v>
      </c>
      <c r="AB412" s="81">
        <v>36199</v>
      </c>
      <c r="AC412" s="81">
        <v>0</v>
      </c>
      <c r="AD412" s="81">
        <v>4.5093083137575949</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2135</v>
      </c>
      <c r="B413" s="80">
        <v>227</v>
      </c>
      <c r="C413" s="80">
        <v>6</v>
      </c>
      <c r="D413" s="80">
        <v>14</v>
      </c>
      <c r="E413" s="80">
        <v>2009</v>
      </c>
      <c r="F413" s="80" t="s">
        <v>85</v>
      </c>
      <c r="G413" s="80" t="s">
        <v>2129</v>
      </c>
      <c r="H413" s="80" t="s">
        <v>2130</v>
      </c>
      <c r="I413" s="177"/>
      <c r="J413" s="81">
        <v>24.106566519587858</v>
      </c>
      <c r="K413" s="81">
        <v>2.5952323051649744</v>
      </c>
      <c r="L413" s="81">
        <v>21.767205266918424</v>
      </c>
      <c r="M413" s="81">
        <v>57.262657235704687</v>
      </c>
      <c r="N413" s="81">
        <v>40.894634998936041</v>
      </c>
      <c r="O413" s="81">
        <v>38.22367244641665</v>
      </c>
      <c r="P413" s="81">
        <v>34.222730978274363</v>
      </c>
      <c r="Q413" s="81">
        <v>2.0949464515310421</v>
      </c>
      <c r="R413" s="81">
        <v>0</v>
      </c>
      <c r="S413" s="81">
        <v>4.213025885386565</v>
      </c>
      <c r="T413" s="82"/>
      <c r="U413" s="81">
        <v>2355684</v>
      </c>
      <c r="V413" s="81">
        <v>1370</v>
      </c>
      <c r="W413" s="81">
        <v>450</v>
      </c>
      <c r="X413" s="81">
        <v>14973</v>
      </c>
      <c r="Y413" s="81">
        <v>15645</v>
      </c>
      <c r="Z413" s="81">
        <v>19323</v>
      </c>
      <c r="AA413" s="81">
        <v>6888</v>
      </c>
      <c r="AB413" s="81">
        <v>35935</v>
      </c>
      <c r="AC413" s="81">
        <v>0</v>
      </c>
      <c r="AD413" s="81">
        <v>4.213025885386565</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5.8879999999999999</v>
      </c>
      <c r="BH413" s="81">
        <v>0</v>
      </c>
      <c r="BI413" s="81">
        <v>0</v>
      </c>
      <c r="BJ413" s="81">
        <v>0</v>
      </c>
      <c r="BK413" s="81">
        <v>5.1859999999999999</v>
      </c>
      <c r="BL413" s="81">
        <v>0</v>
      </c>
      <c r="BM413" s="82"/>
      <c r="BN413" s="81">
        <v>1</v>
      </c>
      <c r="BO413" s="81">
        <v>0</v>
      </c>
      <c r="BP413" s="81">
        <v>0</v>
      </c>
      <c r="BQ413" s="81">
        <v>0</v>
      </c>
      <c r="BR413" s="81">
        <v>1</v>
      </c>
      <c r="BS413" s="81">
        <v>0</v>
      </c>
      <c r="BT413"/>
      <c r="BU413" s="80"/>
      <c r="BV413" s="80"/>
      <c r="BW413" s="80"/>
      <c r="BX413" s="80"/>
      <c r="BY413" s="80"/>
      <c r="BZ413" s="80"/>
      <c r="CA413" s="80"/>
      <c r="CB413" s="80"/>
      <c r="CC413" s="80"/>
    </row>
    <row r="414" spans="1:81">
      <c r="A414" s="80" t="s">
        <v>2136</v>
      </c>
      <c r="B414" s="80">
        <v>228</v>
      </c>
      <c r="C414" s="80">
        <v>7</v>
      </c>
      <c r="D414" s="80">
        <v>14</v>
      </c>
      <c r="E414" s="80">
        <v>2010</v>
      </c>
      <c r="F414" s="80" t="s">
        <v>86</v>
      </c>
      <c r="G414" s="80" t="s">
        <v>2129</v>
      </c>
      <c r="H414" s="80" t="s">
        <v>2130</v>
      </c>
      <c r="I414" s="177"/>
      <c r="J414" s="81">
        <v>23.466209444107378</v>
      </c>
      <c r="K414" s="81">
        <v>2.7961129888386456</v>
      </c>
      <c r="L414" s="81">
        <v>20.961086203295103</v>
      </c>
      <c r="M414" s="81">
        <v>60.48839323217026</v>
      </c>
      <c r="N414" s="81">
        <v>49.49859739101889</v>
      </c>
      <c r="O414" s="81">
        <v>37.98583741736919</v>
      </c>
      <c r="P414" s="81">
        <v>34.156582337654072</v>
      </c>
      <c r="Q414" s="81">
        <v>2.1689914031449309</v>
      </c>
      <c r="R414" s="81">
        <v>0</v>
      </c>
      <c r="S414" s="81">
        <v>3.4893217492447421</v>
      </c>
      <c r="T414" s="82"/>
      <c r="U414" s="81">
        <v>2277966</v>
      </c>
      <c r="V414" s="81">
        <v>1370</v>
      </c>
      <c r="W414" s="81">
        <v>450</v>
      </c>
      <c r="X414" s="81">
        <v>14973</v>
      </c>
      <c r="Y414" s="81">
        <v>15641</v>
      </c>
      <c r="Z414" s="81">
        <v>19292</v>
      </c>
      <c r="AA414" s="81">
        <v>6703</v>
      </c>
      <c r="AB414" s="81">
        <v>35650</v>
      </c>
      <c r="AC414" s="81">
        <v>0</v>
      </c>
      <c r="AD414" s="81">
        <v>3.4893217492447421</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7.6870000000000003</v>
      </c>
      <c r="BH414" s="81">
        <v>0</v>
      </c>
      <c r="BI414" s="81">
        <v>0</v>
      </c>
      <c r="BJ414" s="81">
        <v>0</v>
      </c>
      <c r="BK414" s="81">
        <v>4.7850000000000001</v>
      </c>
      <c r="BL414" s="81">
        <v>0</v>
      </c>
      <c r="BM414" s="82"/>
      <c r="BN414" s="81">
        <v>1</v>
      </c>
      <c r="BO414" s="81">
        <v>0</v>
      </c>
      <c r="BP414" s="81">
        <v>0</v>
      </c>
      <c r="BQ414" s="81">
        <v>0</v>
      </c>
      <c r="BR414" s="81">
        <v>1</v>
      </c>
      <c r="BS414" s="81">
        <v>0</v>
      </c>
      <c r="BT414"/>
      <c r="BU414" s="80">
        <v>4.7850000000000001</v>
      </c>
      <c r="BV414" s="80">
        <v>0</v>
      </c>
      <c r="BW414" s="80">
        <v>0</v>
      </c>
      <c r="BX414" s="80">
        <v>7.6870000000000003</v>
      </c>
      <c r="BY414" s="80">
        <v>0</v>
      </c>
      <c r="BZ414" s="80">
        <v>0</v>
      </c>
      <c r="CA414" s="80">
        <v>0</v>
      </c>
      <c r="CB414" s="80">
        <v>0</v>
      </c>
      <c r="CC414" s="80">
        <v>0</v>
      </c>
    </row>
    <row r="415" spans="1:81">
      <c r="A415" s="80" t="s">
        <v>2137</v>
      </c>
      <c r="B415" s="80">
        <v>229</v>
      </c>
      <c r="C415" s="80">
        <v>8</v>
      </c>
      <c r="D415" s="80">
        <v>14</v>
      </c>
      <c r="E415" s="80">
        <v>2011</v>
      </c>
      <c r="F415" s="80" t="s">
        <v>87</v>
      </c>
      <c r="G415" s="80" t="s">
        <v>2129</v>
      </c>
      <c r="H415" s="80" t="s">
        <v>2130</v>
      </c>
      <c r="I415" s="177"/>
      <c r="J415" s="81">
        <v>23.583020942789123</v>
      </c>
      <c r="K415" s="81">
        <v>3.694224112754172</v>
      </c>
      <c r="L415" s="81">
        <v>18.564059706488159</v>
      </c>
      <c r="M415" s="81">
        <v>69.464721108379223</v>
      </c>
      <c r="N415" s="81">
        <v>61.01952557446306</v>
      </c>
      <c r="O415" s="81">
        <v>37.351583604027063</v>
      </c>
      <c r="P415" s="81">
        <v>32.417344974257638</v>
      </c>
      <c r="Q415" s="81">
        <v>2.4776454382984383</v>
      </c>
      <c r="R415" s="81">
        <v>0</v>
      </c>
      <c r="S415" s="81">
        <v>4.4196168621730214</v>
      </c>
      <c r="T415" s="82"/>
      <c r="U415" s="81">
        <v>1974766</v>
      </c>
      <c r="V415" s="81">
        <v>1370</v>
      </c>
      <c r="W415" s="81">
        <v>450</v>
      </c>
      <c r="X415" s="81">
        <v>14973</v>
      </c>
      <c r="Y415" s="81">
        <v>15688</v>
      </c>
      <c r="Z415" s="81">
        <v>19382</v>
      </c>
      <c r="AA415" s="81">
        <v>6551</v>
      </c>
      <c r="AB415" s="81">
        <v>35305</v>
      </c>
      <c r="AC415" s="81">
        <v>0</v>
      </c>
      <c r="AD415" s="81">
        <v>4.4196168621730214</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0</v>
      </c>
      <c r="BJ415" s="81">
        <v>0</v>
      </c>
      <c r="BK415" s="81">
        <v>4.9349999999999996</v>
      </c>
      <c r="BL415" s="81">
        <v>0</v>
      </c>
      <c r="BM415" s="82"/>
      <c r="BN415" s="81">
        <v>0</v>
      </c>
      <c r="BO415" s="81">
        <v>0</v>
      </c>
      <c r="BP415" s="81">
        <v>0</v>
      </c>
      <c r="BQ415" s="81">
        <v>0</v>
      </c>
      <c r="BR415" s="81">
        <v>1</v>
      </c>
      <c r="BS415" s="81">
        <v>0</v>
      </c>
      <c r="BT415"/>
      <c r="BU415" s="80">
        <v>4.9349999999999996</v>
      </c>
      <c r="BV415" s="80">
        <v>0</v>
      </c>
      <c r="BW415" s="80">
        <v>0</v>
      </c>
      <c r="BX415" s="80">
        <v>0</v>
      </c>
      <c r="BY415" s="80">
        <v>0</v>
      </c>
      <c r="BZ415" s="80">
        <v>0</v>
      </c>
      <c r="CA415" s="80">
        <v>0</v>
      </c>
      <c r="CB415" s="80">
        <v>0</v>
      </c>
      <c r="CC415" s="80">
        <v>0</v>
      </c>
    </row>
    <row r="416" spans="1:81">
      <c r="A416" s="80" t="s">
        <v>2138</v>
      </c>
      <c r="B416" s="80">
        <v>230</v>
      </c>
      <c r="C416" s="80">
        <v>9</v>
      </c>
      <c r="D416" s="80">
        <v>14</v>
      </c>
      <c r="E416" s="80">
        <v>2012</v>
      </c>
      <c r="F416" s="80" t="s">
        <v>88</v>
      </c>
      <c r="G416" s="80" t="s">
        <v>2129</v>
      </c>
      <c r="H416" s="80" t="s">
        <v>2130</v>
      </c>
      <c r="I416" s="177"/>
      <c r="J416" s="81">
        <v>30.00480155892782</v>
      </c>
      <c r="K416" s="81">
        <v>3.5715986694358417</v>
      </c>
      <c r="L416" s="81">
        <v>18.382684609383958</v>
      </c>
      <c r="M416" s="81">
        <v>78.312584954798453</v>
      </c>
      <c r="N416" s="81">
        <v>65.473739452948578</v>
      </c>
      <c r="O416" s="81">
        <v>37.491672299966282</v>
      </c>
      <c r="P416" s="81">
        <v>31.979710961671724</v>
      </c>
      <c r="Q416" s="81">
        <v>2.6719258178462786</v>
      </c>
      <c r="R416" s="81">
        <v>0</v>
      </c>
      <c r="S416" s="81">
        <v>3.1183798619588101</v>
      </c>
      <c r="T416" s="82"/>
      <c r="U416" s="81">
        <v>2249527</v>
      </c>
      <c r="V416" s="81">
        <v>1370</v>
      </c>
      <c r="W416" s="81">
        <v>450</v>
      </c>
      <c r="X416" s="81">
        <v>14973</v>
      </c>
      <c r="Y416" s="81">
        <v>15726</v>
      </c>
      <c r="Z416" s="81">
        <v>19609</v>
      </c>
      <c r="AA416" s="81">
        <v>6426</v>
      </c>
      <c r="AB416" s="81">
        <v>35043</v>
      </c>
      <c r="AC416" s="81">
        <v>0</v>
      </c>
      <c r="AD416" s="81">
        <v>3.1183798619588101</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0</v>
      </c>
      <c r="BK416" s="81">
        <v>4.298</v>
      </c>
      <c r="BL416" s="81">
        <v>0</v>
      </c>
      <c r="BM416" s="82"/>
      <c r="BN416" s="81">
        <v>0</v>
      </c>
      <c r="BO416" s="81">
        <v>0</v>
      </c>
      <c r="BP416" s="81">
        <v>0</v>
      </c>
      <c r="BQ416" s="81">
        <v>0</v>
      </c>
      <c r="BR416" s="81">
        <v>1</v>
      </c>
      <c r="BS416" s="81">
        <v>0</v>
      </c>
      <c r="BT416"/>
      <c r="BU416" s="80">
        <v>4.298</v>
      </c>
      <c r="BV416" s="80">
        <v>0</v>
      </c>
      <c r="BW416" s="80">
        <v>0</v>
      </c>
      <c r="BX416" s="80">
        <v>0</v>
      </c>
      <c r="BY416" s="80">
        <v>0</v>
      </c>
      <c r="BZ416" s="80">
        <v>0</v>
      </c>
      <c r="CA416" s="80">
        <v>0</v>
      </c>
      <c r="CB416" s="80">
        <v>0</v>
      </c>
      <c r="CC416" s="80">
        <v>0</v>
      </c>
    </row>
    <row r="417" spans="1:81">
      <c r="A417" s="80" t="s">
        <v>2139</v>
      </c>
      <c r="B417" s="80">
        <v>231</v>
      </c>
      <c r="C417" s="80">
        <v>10</v>
      </c>
      <c r="D417" s="80">
        <v>14</v>
      </c>
      <c r="E417" s="80">
        <v>2013</v>
      </c>
      <c r="F417" s="80" t="s">
        <v>89</v>
      </c>
      <c r="G417" s="80" t="s">
        <v>2129</v>
      </c>
      <c r="H417" s="80" t="s">
        <v>2130</v>
      </c>
      <c r="I417" s="177"/>
      <c r="J417" s="81">
        <v>28.202673689825357</v>
      </c>
      <c r="K417" s="81">
        <v>3.0802424683795784</v>
      </c>
      <c r="L417" s="81">
        <v>17.307921598555225</v>
      </c>
      <c r="M417" s="81">
        <v>76.815521076986471</v>
      </c>
      <c r="N417" s="81">
        <v>71.944893446935453</v>
      </c>
      <c r="O417" s="81">
        <v>36.348673460721841</v>
      </c>
      <c r="P417" s="81">
        <v>31.500763430102264</v>
      </c>
      <c r="Q417" s="81">
        <v>2.7005828438879811</v>
      </c>
      <c r="R417" s="81">
        <v>0</v>
      </c>
      <c r="S417" s="81">
        <v>4.0564750530220817</v>
      </c>
      <c r="T417" s="82"/>
      <c r="U417" s="81">
        <v>1989022</v>
      </c>
      <c r="V417" s="81">
        <v>1370</v>
      </c>
      <c r="W417" s="81">
        <v>450</v>
      </c>
      <c r="X417" s="81">
        <v>14973</v>
      </c>
      <c r="Y417" s="81">
        <v>15773</v>
      </c>
      <c r="Z417" s="81">
        <v>19860</v>
      </c>
      <c r="AA417" s="81">
        <v>6306</v>
      </c>
      <c r="AB417" s="81">
        <v>34911</v>
      </c>
      <c r="AC417" s="81">
        <v>0</v>
      </c>
      <c r="AD417" s="81">
        <v>4.0564750530220817</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0</v>
      </c>
      <c r="BJ417" s="81">
        <v>0</v>
      </c>
      <c r="BK417" s="81">
        <v>16.486000000000001</v>
      </c>
      <c r="BL417" s="81">
        <v>0</v>
      </c>
      <c r="BM417" s="82"/>
      <c r="BN417" s="81">
        <v>0</v>
      </c>
      <c r="BO417" s="81">
        <v>0</v>
      </c>
      <c r="BP417" s="81">
        <v>0</v>
      </c>
      <c r="BQ417" s="81">
        <v>0</v>
      </c>
      <c r="BR417" s="81">
        <v>1</v>
      </c>
      <c r="BS417" s="81">
        <v>0</v>
      </c>
      <c r="BT417"/>
      <c r="BU417" s="80">
        <v>6.069</v>
      </c>
      <c r="BV417" s="80">
        <v>10.417</v>
      </c>
      <c r="BW417" s="80">
        <v>0</v>
      </c>
      <c r="BX417" s="80">
        <v>0</v>
      </c>
      <c r="BY417" s="80">
        <v>0</v>
      </c>
      <c r="BZ417" s="80">
        <v>0</v>
      </c>
      <c r="CA417" s="80">
        <v>0</v>
      </c>
      <c r="CB417" s="80">
        <v>0</v>
      </c>
      <c r="CC417" s="80">
        <v>0</v>
      </c>
    </row>
    <row r="418" spans="1:81">
      <c r="A418" s="80" t="s">
        <v>2140</v>
      </c>
      <c r="B418" s="80">
        <v>232</v>
      </c>
      <c r="C418" s="80">
        <v>11</v>
      </c>
      <c r="D418" s="80">
        <v>14</v>
      </c>
      <c r="E418" s="80">
        <v>2014</v>
      </c>
      <c r="F418" s="80" t="s">
        <v>90</v>
      </c>
      <c r="G418" s="80" t="s">
        <v>2129</v>
      </c>
      <c r="H418" s="80" t="s">
        <v>2130</v>
      </c>
      <c r="I418" s="177"/>
      <c r="J418" s="81">
        <v>26.219963098811704</v>
      </c>
      <c r="K418" s="81">
        <v>2.738654105585224</v>
      </c>
      <c r="L418" s="81">
        <v>16.045896043741013</v>
      </c>
      <c r="M418" s="81">
        <v>76.963672631319071</v>
      </c>
      <c r="N418" s="81">
        <v>56.46455668754178</v>
      </c>
      <c r="O418" s="81">
        <v>34.717292875477042</v>
      </c>
      <c r="P418" s="81">
        <v>31.388427599100826</v>
      </c>
      <c r="Q418" s="81">
        <v>2.5527156573820187</v>
      </c>
      <c r="R418" s="81">
        <v>0</v>
      </c>
      <c r="S418" s="81">
        <v>0</v>
      </c>
      <c r="T418" s="82"/>
      <c r="U418" s="81">
        <v>2019758</v>
      </c>
      <c r="V418" s="81">
        <v>1099</v>
      </c>
      <c r="W418" s="81">
        <v>366</v>
      </c>
      <c r="X418" s="81">
        <v>14907</v>
      </c>
      <c r="Y418" s="81">
        <v>15728</v>
      </c>
      <c r="Z418" s="81">
        <v>19978</v>
      </c>
      <c r="AA418" s="81">
        <v>6251</v>
      </c>
      <c r="AB418" s="81">
        <v>34394</v>
      </c>
      <c r="AC418" s="81">
        <v>0</v>
      </c>
      <c r="AD418" s="81">
        <v>0</v>
      </c>
      <c r="AE418" s="82"/>
      <c r="AF418" s="81">
        <v>25130691.17061789</v>
      </c>
      <c r="AG418" s="81">
        <v>2120715.7074326552</v>
      </c>
      <c r="AH418" s="81">
        <v>4071635.0712246094</v>
      </c>
      <c r="AI418" s="81">
        <v>95285242.391927361</v>
      </c>
      <c r="AJ418" s="81">
        <v>78664404.638809323</v>
      </c>
      <c r="AK418" s="81">
        <v>0</v>
      </c>
      <c r="AL418" s="81">
        <v>0</v>
      </c>
      <c r="AM418" s="81">
        <v>4721782.2430644063</v>
      </c>
      <c r="AN418" s="81">
        <v>0</v>
      </c>
      <c r="AO418" s="81">
        <v>0</v>
      </c>
      <c r="AP418" s="82"/>
      <c r="AQ418" s="81">
        <v>771</v>
      </c>
      <c r="AR418" s="81">
        <v>258</v>
      </c>
      <c r="AS418" s="81">
        <v>0</v>
      </c>
      <c r="AT418" s="81">
        <v>0</v>
      </c>
      <c r="AU418" s="81">
        <v>0</v>
      </c>
      <c r="AV418" s="81">
        <v>0</v>
      </c>
      <c r="AW418" s="81" t="s">
        <v>564</v>
      </c>
      <c r="AX418" s="82"/>
      <c r="AY418" s="81">
        <v>3564.0519999999997</v>
      </c>
      <c r="AZ418" s="81">
        <v>14092.25</v>
      </c>
      <c r="BA418" s="81">
        <v>0</v>
      </c>
      <c r="BB418" s="81">
        <v>0</v>
      </c>
      <c r="BC418" s="81">
        <v>0</v>
      </c>
      <c r="BD418" s="81">
        <v>0</v>
      </c>
      <c r="BE418" s="81" t="s">
        <v>564</v>
      </c>
      <c r="BF418" s="82"/>
      <c r="BG418" s="81">
        <v>0</v>
      </c>
      <c r="BH418" s="81">
        <v>0</v>
      </c>
      <c r="BI418" s="81">
        <v>0</v>
      </c>
      <c r="BJ418" s="81">
        <v>0</v>
      </c>
      <c r="BK418" s="81">
        <v>16.463999999999999</v>
      </c>
      <c r="BL418" s="81">
        <v>0</v>
      </c>
      <c r="BM418" s="82"/>
      <c r="BN418" s="81">
        <v>0</v>
      </c>
      <c r="BO418" s="81">
        <v>0</v>
      </c>
      <c r="BP418" s="81">
        <v>0</v>
      </c>
      <c r="BQ418" s="81">
        <v>0</v>
      </c>
      <c r="BR418" s="81">
        <v>1</v>
      </c>
      <c r="BS418" s="81">
        <v>0</v>
      </c>
      <c r="BT418"/>
      <c r="BU418" s="80">
        <v>7.1749999999999998</v>
      </c>
      <c r="BV418" s="80">
        <v>9.2889999999999997</v>
      </c>
      <c r="BW418" s="80">
        <v>0</v>
      </c>
      <c r="BX418" s="80">
        <v>0</v>
      </c>
      <c r="BY418" s="80">
        <v>0</v>
      </c>
      <c r="BZ418" s="80">
        <v>0</v>
      </c>
      <c r="CA418" s="80">
        <v>0</v>
      </c>
      <c r="CB418" s="80">
        <v>0</v>
      </c>
      <c r="CC418" s="80">
        <v>0</v>
      </c>
    </row>
    <row r="419" spans="1:81">
      <c r="A419" s="80" t="s">
        <v>2141</v>
      </c>
      <c r="B419" s="80">
        <v>233</v>
      </c>
      <c r="C419" s="80">
        <v>12</v>
      </c>
      <c r="D419" s="80">
        <v>14</v>
      </c>
      <c r="E419" s="80">
        <v>2015</v>
      </c>
      <c r="F419" s="80" t="s">
        <v>91</v>
      </c>
      <c r="G419" s="80" t="s">
        <v>2129</v>
      </c>
      <c r="H419" s="80" t="s">
        <v>2130</v>
      </c>
      <c r="I419" s="177"/>
      <c r="J419" s="81">
        <v>17.883445451477808</v>
      </c>
      <c r="K419" s="81">
        <v>2.5813612267019694</v>
      </c>
      <c r="L419" s="81">
        <v>15.835446120713618</v>
      </c>
      <c r="M419" s="81">
        <v>68.784830425252878</v>
      </c>
      <c r="N419" s="81">
        <v>50.834057521351568</v>
      </c>
      <c r="O419" s="81">
        <v>34.322307931809753</v>
      </c>
      <c r="P419" s="81">
        <v>30.513596578322456</v>
      </c>
      <c r="Q419" s="81">
        <v>2.4676665223565419</v>
      </c>
      <c r="R419" s="81">
        <v>0</v>
      </c>
      <c r="S419" s="81">
        <v>5.8398293653560929</v>
      </c>
      <c r="T419" s="82"/>
      <c r="U419" s="81">
        <v>1722845</v>
      </c>
      <c r="V419" s="81">
        <v>1099</v>
      </c>
      <c r="W419" s="81">
        <v>366</v>
      </c>
      <c r="X419" s="81">
        <v>14907</v>
      </c>
      <c r="Y419" s="81">
        <v>15729</v>
      </c>
      <c r="Z419" s="81">
        <v>19941</v>
      </c>
      <c r="AA419" s="81">
        <v>6072</v>
      </c>
      <c r="AB419" s="81">
        <v>33963</v>
      </c>
      <c r="AC419" s="81">
        <v>0</v>
      </c>
      <c r="AD419" s="81">
        <v>5.8398293653560929</v>
      </c>
      <c r="AE419" s="82"/>
      <c r="AF419" s="81">
        <v>17994790.180170823</v>
      </c>
      <c r="AG419" s="81">
        <v>1951097.9338416345</v>
      </c>
      <c r="AH419" s="81">
        <v>3297926.730104865</v>
      </c>
      <c r="AI419" s="81">
        <v>91333170.38152048</v>
      </c>
      <c r="AJ419" s="81">
        <v>77660619.14443244</v>
      </c>
      <c r="AK419" s="81">
        <v>0</v>
      </c>
      <c r="AL419" s="81">
        <v>0</v>
      </c>
      <c r="AM419" s="81">
        <v>4654486.6805733768</v>
      </c>
      <c r="AN419" s="81">
        <v>0</v>
      </c>
      <c r="AO419" s="81">
        <v>0</v>
      </c>
      <c r="AP419" s="82"/>
      <c r="AQ419" s="81">
        <v>811</v>
      </c>
      <c r="AR419" s="81">
        <v>293</v>
      </c>
      <c r="AS419" s="81">
        <v>0</v>
      </c>
      <c r="AT419" s="81">
        <v>0</v>
      </c>
      <c r="AU419" s="81">
        <v>0</v>
      </c>
      <c r="AV419" s="81">
        <v>0</v>
      </c>
      <c r="AW419" s="81" t="s">
        <v>564</v>
      </c>
      <c r="AX419" s="82"/>
      <c r="AY419" s="81">
        <v>3818.152</v>
      </c>
      <c r="AZ419" s="81">
        <v>15625.95</v>
      </c>
      <c r="BA419" s="81">
        <v>0</v>
      </c>
      <c r="BB419" s="81">
        <v>0</v>
      </c>
      <c r="BC419" s="81">
        <v>0</v>
      </c>
      <c r="BD419" s="81">
        <v>0</v>
      </c>
      <c r="BE419" s="81" t="s">
        <v>564</v>
      </c>
      <c r="BF419" s="82"/>
      <c r="BG419" s="81">
        <v>0</v>
      </c>
      <c r="BH419" s="81">
        <v>0</v>
      </c>
      <c r="BI419" s="81">
        <v>0</v>
      </c>
      <c r="BJ419" s="81">
        <v>0</v>
      </c>
      <c r="BK419" s="81">
        <v>4.641</v>
      </c>
      <c r="BL419" s="81">
        <v>0</v>
      </c>
      <c r="BM419" s="82"/>
      <c r="BN419" s="81">
        <v>0</v>
      </c>
      <c r="BO419" s="81">
        <v>0</v>
      </c>
      <c r="BP419" s="81">
        <v>0</v>
      </c>
      <c r="BQ419" s="81">
        <v>0</v>
      </c>
      <c r="BR419" s="81">
        <v>1</v>
      </c>
      <c r="BS419" s="81">
        <v>0</v>
      </c>
      <c r="BT419"/>
      <c r="BU419" s="80">
        <v>4.641</v>
      </c>
      <c r="BV419" s="80">
        <v>0</v>
      </c>
      <c r="BW419" s="80">
        <v>0</v>
      </c>
      <c r="BX419" s="80">
        <v>0</v>
      </c>
      <c r="BY419" s="80">
        <v>0</v>
      </c>
      <c r="BZ419" s="80">
        <v>0</v>
      </c>
      <c r="CA419" s="80">
        <v>0</v>
      </c>
      <c r="CB419" s="80">
        <v>0</v>
      </c>
      <c r="CC419" s="80">
        <v>0</v>
      </c>
    </row>
    <row r="420" spans="1:81">
      <c r="A420" s="80" t="s">
        <v>2142</v>
      </c>
      <c r="B420" s="80">
        <v>234</v>
      </c>
      <c r="C420" s="80">
        <v>13</v>
      </c>
      <c r="D420" s="80">
        <v>14</v>
      </c>
      <c r="E420" s="80">
        <v>2016</v>
      </c>
      <c r="F420" s="80" t="s">
        <v>92</v>
      </c>
      <c r="G420" s="80" t="s">
        <v>2129</v>
      </c>
      <c r="H420" s="80" t="s">
        <v>2130</v>
      </c>
      <c r="I420" s="177"/>
      <c r="J420" s="81">
        <v>19.742519749711096</v>
      </c>
      <c r="K420" s="81">
        <v>2.4803310922778206</v>
      </c>
      <c r="L420" s="81">
        <v>15.470763435659343</v>
      </c>
      <c r="M420" s="81">
        <v>55.158948923249596</v>
      </c>
      <c r="N420" s="81">
        <v>50.202558390144375</v>
      </c>
      <c r="O420" s="81">
        <v>33.990531397051676</v>
      </c>
      <c r="P420" s="81">
        <v>29.978314333154632</v>
      </c>
      <c r="Q420" s="81">
        <v>2.3743662482495052</v>
      </c>
      <c r="R420" s="81">
        <v>0</v>
      </c>
      <c r="S420" s="81">
        <v>4.2402329018830702</v>
      </c>
      <c r="T420" s="82"/>
      <c r="U420" s="81">
        <v>2022294</v>
      </c>
      <c r="V420" s="81">
        <v>1099</v>
      </c>
      <c r="W420" s="81">
        <v>366</v>
      </c>
      <c r="X420" s="81">
        <v>14907</v>
      </c>
      <c r="Y420" s="81">
        <v>15744</v>
      </c>
      <c r="Z420" s="81">
        <v>19991</v>
      </c>
      <c r="AA420" s="81">
        <v>6170</v>
      </c>
      <c r="AB420" s="81">
        <v>33616</v>
      </c>
      <c r="AC420" s="81">
        <v>0</v>
      </c>
      <c r="AD420" s="81">
        <v>4.2402329018830702</v>
      </c>
      <c r="AE420" s="82"/>
      <c r="AF420" s="81">
        <v>21459245.508877572</v>
      </c>
      <c r="AG420" s="81">
        <v>1853463.2200474921</v>
      </c>
      <c r="AH420" s="81">
        <v>2753731.8842782602</v>
      </c>
      <c r="AI420" s="81">
        <v>86964895.034974009</v>
      </c>
      <c r="AJ420" s="81">
        <v>84405703.915073335</v>
      </c>
      <c r="AK420" s="81">
        <v>0</v>
      </c>
      <c r="AL420" s="81">
        <v>0</v>
      </c>
      <c r="AM420" s="81">
        <v>4610510.9201534009</v>
      </c>
      <c r="AN420" s="81">
        <v>0</v>
      </c>
      <c r="AO420" s="81">
        <v>0</v>
      </c>
      <c r="AP420" s="82"/>
      <c r="AQ420" s="81">
        <v>829</v>
      </c>
      <c r="AR420" s="81">
        <v>327</v>
      </c>
      <c r="AS420" s="81">
        <v>0</v>
      </c>
      <c r="AT420" s="81">
        <v>0</v>
      </c>
      <c r="AU420" s="81">
        <v>0</v>
      </c>
      <c r="AV420" s="81">
        <v>0</v>
      </c>
      <c r="AW420" s="81" t="s">
        <v>564</v>
      </c>
      <c r="AX420" s="82"/>
      <c r="AY420" s="81">
        <v>3924.2919999999999</v>
      </c>
      <c r="AZ420" s="81">
        <v>20334.849999999999</v>
      </c>
      <c r="BA420" s="81">
        <v>0</v>
      </c>
      <c r="BB420" s="81">
        <v>0</v>
      </c>
      <c r="BC420" s="81">
        <v>0</v>
      </c>
      <c r="BD420" s="81">
        <v>0</v>
      </c>
      <c r="BE420" s="81" t="s">
        <v>564</v>
      </c>
      <c r="BF420" s="82"/>
      <c r="BG420" s="81">
        <v>0</v>
      </c>
      <c r="BH420" s="81">
        <v>0</v>
      </c>
      <c r="BI420" s="81">
        <v>0</v>
      </c>
      <c r="BJ420" s="81">
        <v>0</v>
      </c>
      <c r="BK420" s="81">
        <v>12.275</v>
      </c>
      <c r="BL420" s="81">
        <v>0</v>
      </c>
      <c r="BM420" s="82"/>
      <c r="BN420" s="81">
        <v>0</v>
      </c>
      <c r="BO420" s="81">
        <v>0</v>
      </c>
      <c r="BP420" s="81">
        <v>0</v>
      </c>
      <c r="BQ420" s="81">
        <v>0</v>
      </c>
      <c r="BR420" s="81">
        <v>1</v>
      </c>
      <c r="BS420" s="81">
        <v>0</v>
      </c>
      <c r="BT420"/>
      <c r="BU420" s="80">
        <v>4.0309999999999997</v>
      </c>
      <c r="BV420" s="80">
        <v>8.2439999999999998</v>
      </c>
      <c r="BW420" s="80">
        <v>0</v>
      </c>
      <c r="BX420" s="80">
        <v>0</v>
      </c>
      <c r="BY420" s="80">
        <v>0</v>
      </c>
      <c r="BZ420" s="80">
        <v>0</v>
      </c>
      <c r="CA420" s="80">
        <v>0</v>
      </c>
      <c r="CB420" s="80">
        <v>0</v>
      </c>
      <c r="CC420" s="80">
        <v>0</v>
      </c>
    </row>
    <row r="421" spans="1:81">
      <c r="A421" s="80" t="s">
        <v>2143</v>
      </c>
      <c r="B421" s="80">
        <v>235</v>
      </c>
      <c r="C421" s="80">
        <v>14</v>
      </c>
      <c r="D421" s="80">
        <v>14</v>
      </c>
      <c r="E421" s="80">
        <v>2017</v>
      </c>
      <c r="F421" s="80" t="s">
        <v>71</v>
      </c>
      <c r="G421" s="80" t="s">
        <v>2129</v>
      </c>
      <c r="H421" s="80" t="s">
        <v>2130</v>
      </c>
      <c r="I421" s="177"/>
      <c r="J421" s="81">
        <v>17.911448111837021</v>
      </c>
      <c r="K421" s="81">
        <v>2.3874791224660852</v>
      </c>
      <c r="L421" s="81">
        <v>14.284684578748063</v>
      </c>
      <c r="M421" s="81">
        <v>50.198958723533188</v>
      </c>
      <c r="N421" s="81">
        <v>47.076075108118062</v>
      </c>
      <c r="O421" s="81">
        <v>33.579725956685238</v>
      </c>
      <c r="P421" s="81">
        <v>29.585638782768282</v>
      </c>
      <c r="Q421" s="81">
        <v>2.2640302400719268</v>
      </c>
      <c r="R421" s="81">
        <v>0</v>
      </c>
      <c r="S421" s="81">
        <v>3.8335318858130267</v>
      </c>
      <c r="T421" s="82"/>
      <c r="U421" s="81">
        <v>1988590</v>
      </c>
      <c r="V421" s="81">
        <v>1099</v>
      </c>
      <c r="W421" s="81">
        <v>366</v>
      </c>
      <c r="X421" s="81">
        <v>14907</v>
      </c>
      <c r="Y421" s="81">
        <v>15674</v>
      </c>
      <c r="Z421" s="81">
        <v>20077</v>
      </c>
      <c r="AA421" s="81">
        <v>6128</v>
      </c>
      <c r="AB421" s="81">
        <v>33148</v>
      </c>
      <c r="AC421" s="81">
        <v>0</v>
      </c>
      <c r="AD421" s="81">
        <v>3.8335318858130272</v>
      </c>
      <c r="AE421" s="82"/>
      <c r="AF421" s="81">
        <v>22000644.07771514</v>
      </c>
      <c r="AG421" s="81">
        <v>1820305.287425905</v>
      </c>
      <c r="AH421" s="81">
        <v>3325488.8318327512</v>
      </c>
      <c r="AI421" s="81">
        <v>83779332.072643608</v>
      </c>
      <c r="AJ421" s="81">
        <v>84536999.281815752</v>
      </c>
      <c r="AK421" s="81">
        <v>0</v>
      </c>
      <c r="AL421" s="81">
        <v>0</v>
      </c>
      <c r="AM421" s="81">
        <v>4553437.4103511237</v>
      </c>
      <c r="AN421" s="81">
        <v>0</v>
      </c>
      <c r="AO421" s="81">
        <v>0</v>
      </c>
      <c r="AP421" s="82"/>
      <c r="AQ421" s="81">
        <v>847</v>
      </c>
      <c r="AR421" s="81">
        <v>350</v>
      </c>
      <c r="AS421" s="81">
        <v>0</v>
      </c>
      <c r="AT421" s="81">
        <v>0</v>
      </c>
      <c r="AU421" s="81">
        <v>0</v>
      </c>
      <c r="AV421" s="81">
        <v>0</v>
      </c>
      <c r="AW421" s="81" t="s">
        <v>564</v>
      </c>
      <c r="AX421" s="82"/>
      <c r="AY421" s="81">
        <v>4045.8919999999998</v>
      </c>
      <c r="AZ421" s="81">
        <v>21285.849999999991</v>
      </c>
      <c r="BA421" s="81">
        <v>0</v>
      </c>
      <c r="BB421" s="81">
        <v>0</v>
      </c>
      <c r="BC421" s="81">
        <v>0</v>
      </c>
      <c r="BD421" s="81">
        <v>0</v>
      </c>
      <c r="BE421" s="81" t="s">
        <v>564</v>
      </c>
      <c r="BF421" s="82"/>
      <c r="BG421" s="81">
        <v>0</v>
      </c>
      <c r="BH421" s="81">
        <v>0</v>
      </c>
      <c r="BI421" s="81">
        <v>0</v>
      </c>
      <c r="BJ421" s="81">
        <v>0</v>
      </c>
      <c r="BK421" s="81">
        <v>11.945</v>
      </c>
      <c r="BL421" s="81">
        <v>0</v>
      </c>
      <c r="BM421" s="82"/>
      <c r="BN421" s="81">
        <v>0</v>
      </c>
      <c r="BO421" s="81">
        <v>0</v>
      </c>
      <c r="BP421" s="81">
        <v>0</v>
      </c>
      <c r="BQ421" s="81">
        <v>0</v>
      </c>
      <c r="BR421" s="81">
        <v>1</v>
      </c>
      <c r="BS421" s="81">
        <v>0</v>
      </c>
      <c r="BT421"/>
      <c r="BU421" s="80">
        <v>3.51</v>
      </c>
      <c r="BV421" s="80">
        <v>8.4350000000000005</v>
      </c>
      <c r="BW421" s="80">
        <v>0</v>
      </c>
      <c r="BX421" s="80">
        <v>0</v>
      </c>
      <c r="BY421" s="80">
        <v>0</v>
      </c>
      <c r="BZ421" s="80">
        <v>0</v>
      </c>
      <c r="CA421" s="80">
        <v>0</v>
      </c>
      <c r="CB421" s="80">
        <v>0</v>
      </c>
      <c r="CC421" s="80">
        <v>0</v>
      </c>
    </row>
    <row r="422" spans="1:81">
      <c r="A422" s="80" t="s">
        <v>2144</v>
      </c>
      <c r="B422" s="80">
        <v>236</v>
      </c>
      <c r="C422" s="80">
        <v>15</v>
      </c>
      <c r="D422" s="80">
        <v>14</v>
      </c>
      <c r="E422" s="80">
        <v>2018</v>
      </c>
      <c r="F422" s="80" t="s">
        <v>93</v>
      </c>
      <c r="G422" s="80" t="s">
        <v>2129</v>
      </c>
      <c r="H422" s="80" t="s">
        <v>2130</v>
      </c>
      <c r="I422" s="177"/>
      <c r="J422" s="81">
        <v>16.334240724842882</v>
      </c>
      <c r="K422" s="81">
        <v>2.090679159635588</v>
      </c>
      <c r="L422" s="81">
        <v>12.523069102420269</v>
      </c>
      <c r="M422" s="81">
        <v>45.510418420786806</v>
      </c>
      <c r="N422" s="81">
        <v>35.173756862869332</v>
      </c>
      <c r="O422" s="81">
        <v>32.810981819141766</v>
      </c>
      <c r="P422" s="81">
        <v>29.262457000958765</v>
      </c>
      <c r="Q422" s="81">
        <v>2.0702300972529089</v>
      </c>
      <c r="R422" s="81">
        <v>0</v>
      </c>
      <c r="S422" s="81">
        <v>4.6325377932387513</v>
      </c>
      <c r="T422" s="82"/>
      <c r="U422" s="81">
        <v>2003516</v>
      </c>
      <c r="V422" s="81">
        <v>1099</v>
      </c>
      <c r="W422" s="81">
        <v>366</v>
      </c>
      <c r="X422" s="81">
        <v>14907</v>
      </c>
      <c r="Y422" s="81">
        <v>15607</v>
      </c>
      <c r="Z422" s="81">
        <v>19993</v>
      </c>
      <c r="AA422" s="81">
        <v>6122</v>
      </c>
      <c r="AB422" s="81">
        <v>32664</v>
      </c>
      <c r="AC422" s="81">
        <v>0</v>
      </c>
      <c r="AD422" s="81">
        <v>4.6325377932387513</v>
      </c>
      <c r="AE422" s="82"/>
      <c r="AF422" s="81">
        <v>23600376.918473531</v>
      </c>
      <c r="AG422" s="81">
        <v>1620981.628713042</v>
      </c>
      <c r="AH422" s="81">
        <v>3026006.9197642682</v>
      </c>
      <c r="AI422" s="81">
        <v>82260671.661046475</v>
      </c>
      <c r="AJ422" s="81">
        <v>75515992.903522193</v>
      </c>
      <c r="AK422" s="81">
        <v>0</v>
      </c>
      <c r="AL422" s="81">
        <v>0</v>
      </c>
      <c r="AM422" s="81">
        <v>4496235.8802852985</v>
      </c>
      <c r="AN422" s="81">
        <v>0</v>
      </c>
      <c r="AO422" s="81">
        <v>0</v>
      </c>
      <c r="AP422" s="82"/>
      <c r="AQ422" s="81">
        <v>886</v>
      </c>
      <c r="AR422" s="81">
        <v>474</v>
      </c>
      <c r="AS422" s="81">
        <v>0</v>
      </c>
      <c r="AT422" s="81">
        <v>0</v>
      </c>
      <c r="AU422" s="81">
        <v>0</v>
      </c>
      <c r="AV422" s="81">
        <v>0</v>
      </c>
      <c r="AW422" s="81" t="s">
        <v>564</v>
      </c>
      <c r="AX422" s="82"/>
      <c r="AY422" s="81">
        <v>4258.7020000000011</v>
      </c>
      <c r="AZ422" s="81">
        <v>28445.85</v>
      </c>
      <c r="BA422" s="81">
        <v>0</v>
      </c>
      <c r="BB422" s="81">
        <v>0</v>
      </c>
      <c r="BC422" s="81">
        <v>0</v>
      </c>
      <c r="BD422" s="81">
        <v>0</v>
      </c>
      <c r="BE422" s="81" t="s">
        <v>564</v>
      </c>
      <c r="BF422" s="82"/>
      <c r="BG422" s="81">
        <v>0</v>
      </c>
      <c r="BH422" s="81">
        <v>0</v>
      </c>
      <c r="BI422" s="81">
        <v>0</v>
      </c>
      <c r="BJ422" s="81">
        <v>0</v>
      </c>
      <c r="BK422" s="81">
        <v>11.499000000000001</v>
      </c>
      <c r="BL422" s="81">
        <v>0</v>
      </c>
      <c r="BM422" s="82"/>
      <c r="BN422" s="81">
        <v>0</v>
      </c>
      <c r="BO422" s="81">
        <v>0</v>
      </c>
      <c r="BP422" s="81">
        <v>0</v>
      </c>
      <c r="BQ422" s="81">
        <v>0</v>
      </c>
      <c r="BR422" s="81">
        <v>1</v>
      </c>
      <c r="BS422" s="81">
        <v>0</v>
      </c>
      <c r="BT422"/>
      <c r="BU422" s="80">
        <v>3.335</v>
      </c>
      <c r="BV422" s="80">
        <v>8.1639999999999997</v>
      </c>
      <c r="BW422" s="80">
        <v>0</v>
      </c>
      <c r="BX422" s="80">
        <v>0</v>
      </c>
      <c r="BY422" s="80">
        <v>0</v>
      </c>
      <c r="BZ422" s="80">
        <v>0</v>
      </c>
      <c r="CA422" s="80">
        <v>0</v>
      </c>
      <c r="CB422" s="80">
        <v>0</v>
      </c>
      <c r="CC422" s="80">
        <v>0</v>
      </c>
    </row>
    <row r="423" spans="1:81">
      <c r="A423" s="80" t="s">
        <v>2145</v>
      </c>
      <c r="B423" s="80">
        <v>237</v>
      </c>
      <c r="C423" s="80">
        <v>16</v>
      </c>
      <c r="D423" s="80">
        <v>14</v>
      </c>
      <c r="E423" s="80">
        <v>2019</v>
      </c>
      <c r="F423" s="80" t="s">
        <v>73</v>
      </c>
      <c r="G423" s="80" t="s">
        <v>2129</v>
      </c>
      <c r="H423" s="80" t="s">
        <v>2130</v>
      </c>
      <c r="I423" s="177"/>
      <c r="J423" s="81">
        <v>15.829930022707721</v>
      </c>
      <c r="K423" s="81">
        <v>1.9663708744576125</v>
      </c>
      <c r="L423" s="81">
        <v>12.763704513977414</v>
      </c>
      <c r="M423" s="81">
        <v>50.853373409769993</v>
      </c>
      <c r="N423" s="81">
        <v>33.284817231270686</v>
      </c>
      <c r="O423" s="81">
        <v>31.816006226962902</v>
      </c>
      <c r="P423" s="81">
        <v>28.674045707944547</v>
      </c>
      <c r="Q423" s="81">
        <v>1.9920831562229959</v>
      </c>
      <c r="R423" s="81">
        <v>0</v>
      </c>
      <c r="S423" s="81">
        <v>4.0680593034754295</v>
      </c>
      <c r="T423" s="82"/>
      <c r="U423" s="81">
        <v>1905795</v>
      </c>
      <c r="V423" s="81">
        <v>1099</v>
      </c>
      <c r="W423" s="81">
        <v>366</v>
      </c>
      <c r="X423" s="81">
        <v>14907</v>
      </c>
      <c r="Y423" s="81">
        <v>15566</v>
      </c>
      <c r="Z423" s="81">
        <v>19919</v>
      </c>
      <c r="AA423" s="81">
        <v>5954</v>
      </c>
      <c r="AB423" s="81">
        <v>32282</v>
      </c>
      <c r="AC423" s="81">
        <v>0</v>
      </c>
      <c r="AD423" s="81">
        <v>4.0680593034754304</v>
      </c>
      <c r="AE423" s="82"/>
      <c r="AF423" s="81">
        <v>22333810.125124492</v>
      </c>
      <c r="AG423" s="81">
        <v>1570650.312947422</v>
      </c>
      <c r="AH423" s="81">
        <v>3364508.123799867</v>
      </c>
      <c r="AI423" s="81">
        <v>82918070.64794229</v>
      </c>
      <c r="AJ423" s="81">
        <v>68106956.608720437</v>
      </c>
      <c r="AK423" s="81">
        <v>0</v>
      </c>
      <c r="AL423" s="81">
        <v>0</v>
      </c>
      <c r="AM423" s="81">
        <v>4396565.3812341113</v>
      </c>
      <c r="AN423" s="81">
        <v>0</v>
      </c>
      <c r="AO423" s="81">
        <v>0</v>
      </c>
      <c r="AP423" s="82"/>
      <c r="AQ423" s="81">
        <v>913</v>
      </c>
      <c r="AR423" s="81">
        <v>487</v>
      </c>
      <c r="AS423" s="81">
        <v>0</v>
      </c>
      <c r="AT423" s="81">
        <v>0</v>
      </c>
      <c r="AU423" s="81">
        <v>0</v>
      </c>
      <c r="AV423" s="81">
        <v>0</v>
      </c>
      <c r="AW423" s="81" t="s">
        <v>564</v>
      </c>
      <c r="AX423" s="82"/>
      <c r="AY423" s="81">
        <v>4436.242000000002</v>
      </c>
      <c r="AZ423" s="81">
        <v>29728.650000000009</v>
      </c>
      <c r="BA423" s="81">
        <v>0</v>
      </c>
      <c r="BB423" s="81">
        <v>0</v>
      </c>
      <c r="BC423" s="81">
        <v>0</v>
      </c>
      <c r="BD423" s="81">
        <v>0</v>
      </c>
      <c r="BE423" s="81" t="s">
        <v>564</v>
      </c>
      <c r="BF423" s="82"/>
      <c r="BG423" s="81">
        <v>0</v>
      </c>
      <c r="BH423" s="81">
        <v>0</v>
      </c>
      <c r="BI423" s="81">
        <v>0</v>
      </c>
      <c r="BJ423" s="81">
        <v>0</v>
      </c>
      <c r="BK423" s="81">
        <v>11.394</v>
      </c>
      <c r="BL423" s="81">
        <v>0</v>
      </c>
      <c r="BM423" s="82"/>
      <c r="BN423" s="81">
        <v>0</v>
      </c>
      <c r="BO423" s="81">
        <v>0</v>
      </c>
      <c r="BP423" s="81">
        <v>0</v>
      </c>
      <c r="BQ423" s="81">
        <v>0</v>
      </c>
      <c r="BR423" s="81">
        <v>1</v>
      </c>
      <c r="BS423" s="81">
        <v>0</v>
      </c>
      <c r="BT423"/>
      <c r="BU423" s="80">
        <v>2.5939999999999999</v>
      </c>
      <c r="BV423" s="80">
        <v>8.8000000000000007</v>
      </c>
      <c r="BW423" s="80">
        <v>0</v>
      </c>
      <c r="BX423" s="80">
        <v>0</v>
      </c>
      <c r="BY423" s="80">
        <v>0</v>
      </c>
      <c r="BZ423" s="80">
        <v>0</v>
      </c>
      <c r="CA423" s="80">
        <v>0</v>
      </c>
      <c r="CB423" s="80">
        <v>0</v>
      </c>
      <c r="CC423" s="80">
        <v>0</v>
      </c>
    </row>
    <row r="424" spans="1:81">
      <c r="A424" s="80" t="s">
        <v>2146</v>
      </c>
      <c r="B424" s="80">
        <v>238</v>
      </c>
      <c r="C424" s="80">
        <v>17</v>
      </c>
      <c r="D424" s="80">
        <v>14</v>
      </c>
      <c r="E424" s="80">
        <v>2020</v>
      </c>
      <c r="F424" s="80" t="s">
        <v>218</v>
      </c>
      <c r="G424" s="80" t="s">
        <v>2129</v>
      </c>
      <c r="H424" s="80" t="s">
        <v>2130</v>
      </c>
      <c r="I424" s="177"/>
      <c r="J424" s="81">
        <v>14.6344334519931</v>
      </c>
      <c r="K424" s="81">
        <v>2.2756409571505425</v>
      </c>
      <c r="L424" s="81">
        <v>12.352250542980986</v>
      </c>
      <c r="M424" s="81">
        <v>44.628734277499447</v>
      </c>
      <c r="N424" s="81">
        <v>34.426877082563401</v>
      </c>
      <c r="O424" s="81">
        <v>27.564649146412911</v>
      </c>
      <c r="P424" s="81">
        <v>26.666437539981505</v>
      </c>
      <c r="Q424" s="81">
        <v>1.860818715236318</v>
      </c>
      <c r="R424" s="81">
        <v>0</v>
      </c>
      <c r="S424" s="81">
        <v>4.4864329162109229</v>
      </c>
      <c r="T424" s="82"/>
      <c r="U424" s="81">
        <v>1762822</v>
      </c>
      <c r="V424" s="81">
        <v>1167</v>
      </c>
      <c r="W424" s="81">
        <v>398</v>
      </c>
      <c r="X424" s="81">
        <v>13827</v>
      </c>
      <c r="Y424" s="81">
        <v>15331</v>
      </c>
      <c r="Z424" s="81">
        <v>19697</v>
      </c>
      <c r="AA424" s="81">
        <v>6016</v>
      </c>
      <c r="AB424" s="81">
        <v>31559</v>
      </c>
      <c r="AC424" s="81">
        <v>0</v>
      </c>
      <c r="AD424" s="81">
        <v>4.4864329162109229</v>
      </c>
      <c r="AE424" s="82"/>
      <c r="AF424" s="81">
        <v>20333899.31535057</v>
      </c>
      <c r="AG424" s="81">
        <v>1673458.8095842933</v>
      </c>
      <c r="AH424" s="81">
        <v>3788503.6808206872</v>
      </c>
      <c r="AI424" s="81">
        <v>70933938.172398031</v>
      </c>
      <c r="AJ424" s="81">
        <v>71261511.280422762</v>
      </c>
      <c r="AK424" s="81"/>
      <c r="AL424" s="81"/>
      <c r="AM424" s="81">
        <v>4118800.1278030598</v>
      </c>
      <c r="AN424" s="81"/>
      <c r="AO424" s="81"/>
      <c r="AP424" s="82"/>
      <c r="AQ424" s="81">
        <v>937</v>
      </c>
      <c r="AR424" s="81">
        <v>501</v>
      </c>
      <c r="AS424" s="81">
        <v>0</v>
      </c>
      <c r="AT424" s="81">
        <v>0</v>
      </c>
      <c r="AU424" s="81">
        <v>0</v>
      </c>
      <c r="AV424" s="81">
        <v>0</v>
      </c>
      <c r="AW424" s="81">
        <v>0</v>
      </c>
      <c r="AX424" s="82"/>
      <c r="AY424" s="81">
        <v>4593.4720000000016</v>
      </c>
      <c r="AZ424" s="81">
        <v>34947.949999999968</v>
      </c>
      <c r="BA424" s="81">
        <v>0</v>
      </c>
      <c r="BB424" s="81">
        <v>0</v>
      </c>
      <c r="BC424" s="81">
        <v>0</v>
      </c>
      <c r="BD424" s="81">
        <v>0</v>
      </c>
      <c r="BE424" s="81">
        <v>0</v>
      </c>
      <c r="BF424" s="82"/>
      <c r="BG424" s="81">
        <v>0</v>
      </c>
      <c r="BH424" s="81">
        <v>0</v>
      </c>
      <c r="BI424" s="81">
        <v>0</v>
      </c>
      <c r="BJ424" s="81">
        <v>0</v>
      </c>
      <c r="BK424" s="81">
        <v>11.223000000000001</v>
      </c>
      <c r="BL424" s="81">
        <v>0</v>
      </c>
      <c r="BM424" s="82"/>
      <c r="BN424" s="81">
        <v>0</v>
      </c>
      <c r="BO424" s="81">
        <v>0</v>
      </c>
      <c r="BP424" s="81">
        <v>0</v>
      </c>
      <c r="BQ424" s="81">
        <v>0</v>
      </c>
      <c r="BR424" s="81">
        <v>1</v>
      </c>
      <c r="BS424" s="81">
        <v>0</v>
      </c>
      <c r="BT424"/>
      <c r="BU424" s="80">
        <v>2.6579999999999999</v>
      </c>
      <c r="BV424" s="80">
        <v>8.5649999999999995</v>
      </c>
      <c r="BW424" s="80">
        <v>0</v>
      </c>
      <c r="BX424" s="80">
        <v>0</v>
      </c>
      <c r="BY424" s="80">
        <v>0</v>
      </c>
      <c r="BZ424" s="80">
        <v>0</v>
      </c>
      <c r="CA424" s="80">
        <v>0</v>
      </c>
      <c r="CB424" s="80">
        <v>0</v>
      </c>
      <c r="CC424" s="80">
        <v>0</v>
      </c>
    </row>
    <row r="425" spans="1:81">
      <c r="A425" s="80" t="s">
        <v>2147</v>
      </c>
      <c r="B425" s="80">
        <v>238</v>
      </c>
      <c r="C425" s="80">
        <v>18</v>
      </c>
      <c r="D425" s="80">
        <v>14</v>
      </c>
      <c r="E425" s="80">
        <v>2021</v>
      </c>
      <c r="F425" s="80" t="s">
        <v>75</v>
      </c>
      <c r="G425" s="174" t="s">
        <v>2129</v>
      </c>
      <c r="H425" s="80" t="s">
        <v>2130</v>
      </c>
      <c r="I425" s="177"/>
      <c r="J425" s="81">
        <v>10.859455874167653</v>
      </c>
      <c r="K425" s="81">
        <v>2.3296191518803298</v>
      </c>
      <c r="L425" s="81">
        <v>11.035751375306203</v>
      </c>
      <c r="M425" s="81">
        <v>40.953964167978683</v>
      </c>
      <c r="N425" s="81">
        <v>25.920670799865526</v>
      </c>
      <c r="O425" s="81">
        <v>26.755024524139404</v>
      </c>
      <c r="P425" s="81">
        <v>27.885365878774074</v>
      </c>
      <c r="Q425" s="81">
        <v>1.8579093101165243</v>
      </c>
      <c r="R425" s="81">
        <v>0</v>
      </c>
      <c r="S425" s="81">
        <v>4.1742584490315791</v>
      </c>
      <c r="T425" s="82"/>
      <c r="U425" s="81">
        <v>1671565</v>
      </c>
      <c r="V425" s="81">
        <v>1167</v>
      </c>
      <c r="W425" s="81">
        <v>398</v>
      </c>
      <c r="X425" s="81">
        <v>13827</v>
      </c>
      <c r="Y425" s="81">
        <v>15295</v>
      </c>
      <c r="Z425" s="81">
        <v>19686</v>
      </c>
      <c r="AA425" s="81">
        <v>6135</v>
      </c>
      <c r="AB425" s="81">
        <v>31136</v>
      </c>
      <c r="AC425" s="81">
        <v>0</v>
      </c>
      <c r="AD425" s="81">
        <v>4.1742584490315791</v>
      </c>
      <c r="AE425" s="82"/>
      <c r="AF425" s="81">
        <v>16807727.886325024</v>
      </c>
      <c r="AG425" s="81">
        <v>1791314.5965751405</v>
      </c>
      <c r="AH425" s="81">
        <v>3504974.0423697513</v>
      </c>
      <c r="AI425" s="81">
        <v>77982526.208951235</v>
      </c>
      <c r="AJ425" s="81">
        <v>63893872.660929188</v>
      </c>
      <c r="AK425" s="81">
        <v>0</v>
      </c>
      <c r="AL425" s="81">
        <v>0</v>
      </c>
      <c r="AM425" s="81">
        <v>4087032.4107837519</v>
      </c>
      <c r="AN425" s="81">
        <v>0</v>
      </c>
      <c r="AO425" s="81">
        <v>0</v>
      </c>
      <c r="AP425" s="82"/>
      <c r="AQ425" s="81">
        <v>984</v>
      </c>
      <c r="AR425" s="81">
        <v>504</v>
      </c>
      <c r="AS425" s="81">
        <v>0</v>
      </c>
      <c r="AT425" s="81">
        <v>0</v>
      </c>
      <c r="AU425" s="81">
        <v>0</v>
      </c>
      <c r="AV425" s="81">
        <v>0</v>
      </c>
      <c r="AW425" s="81"/>
      <c r="AX425" s="82"/>
      <c r="AY425" s="81">
        <v>4864.0520000000024</v>
      </c>
      <c r="AZ425" s="81">
        <v>35096.449999999968</v>
      </c>
      <c r="BA425" s="81">
        <v>0</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2148</v>
      </c>
      <c r="B426" s="80">
        <v>238</v>
      </c>
      <c r="C426" s="80">
        <v>19</v>
      </c>
      <c r="D426" s="80">
        <v>14</v>
      </c>
      <c r="E426" s="80">
        <v>2022</v>
      </c>
      <c r="F426" s="80" t="s">
        <v>568</v>
      </c>
      <c r="G426" s="174" t="s">
        <v>2129</v>
      </c>
      <c r="H426" s="80" t="s">
        <v>2130</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1072</v>
      </c>
      <c r="AR426" s="81">
        <v>508</v>
      </c>
      <c r="AS426" s="81">
        <v>0</v>
      </c>
      <c r="AT426" s="81">
        <v>0</v>
      </c>
      <c r="AU426" s="81">
        <v>0</v>
      </c>
      <c r="AV426" s="81">
        <v>0</v>
      </c>
      <c r="AW426" s="81"/>
      <c r="AX426" s="82"/>
      <c r="AY426" s="81">
        <v>5433.502000000004</v>
      </c>
      <c r="AZ426" s="81">
        <v>35294.449999999968</v>
      </c>
      <c r="BA426" s="81">
        <v>0</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2149</v>
      </c>
      <c r="B427" s="80">
        <v>188</v>
      </c>
      <c r="C427" s="80">
        <v>1</v>
      </c>
      <c r="D427" s="80">
        <v>12</v>
      </c>
      <c r="E427" s="80">
        <v>1990</v>
      </c>
      <c r="F427" s="80" t="s">
        <v>562</v>
      </c>
      <c r="G427" s="80" t="s">
        <v>2150</v>
      </c>
      <c r="H427" s="80" t="s">
        <v>2151</v>
      </c>
      <c r="I427" s="177"/>
      <c r="J427" s="81">
        <v>60.395446737693639</v>
      </c>
      <c r="K427" s="81">
        <v>6.1514547690295691</v>
      </c>
      <c r="L427" s="81">
        <v>40.267521199021473</v>
      </c>
      <c r="M427" s="81">
        <v>24.275980046268604</v>
      </c>
      <c r="N427" s="81">
        <v>29.785499617563708</v>
      </c>
      <c r="O427" s="81">
        <v>27.776988045393381</v>
      </c>
      <c r="P427" s="81">
        <v>43.128177764338893</v>
      </c>
      <c r="Q427" s="81">
        <v>2.1086307018596706</v>
      </c>
      <c r="R427" s="81">
        <v>1.2864993327579854</v>
      </c>
      <c r="S427" s="81">
        <v>2.4033666286354078</v>
      </c>
      <c r="T427" s="82"/>
      <c r="U427" s="81">
        <v>7189601</v>
      </c>
      <c r="V427" s="81">
        <v>2195</v>
      </c>
      <c r="W427" s="81">
        <v>397</v>
      </c>
      <c r="X427" s="81">
        <v>8460</v>
      </c>
      <c r="Y427" s="81">
        <v>9479</v>
      </c>
      <c r="Z427" s="81">
        <v>11425</v>
      </c>
      <c r="AA427" s="81">
        <v>10472</v>
      </c>
      <c r="AB427" s="81">
        <v>34237</v>
      </c>
      <c r="AC427" s="81">
        <v>222824</v>
      </c>
      <c r="AD427" s="81">
        <v>2.4033666286354078</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2152</v>
      </c>
      <c r="B428" s="80">
        <v>189</v>
      </c>
      <c r="C428" s="80">
        <v>2</v>
      </c>
      <c r="D428" s="80">
        <v>12</v>
      </c>
      <c r="E428" s="80">
        <v>2005</v>
      </c>
      <c r="F428" s="80" t="s">
        <v>565</v>
      </c>
      <c r="G428" s="80" t="s">
        <v>2150</v>
      </c>
      <c r="H428" s="80" t="s">
        <v>2151</v>
      </c>
      <c r="I428" s="177"/>
      <c r="J428" s="81">
        <v>72.42583102979313</v>
      </c>
      <c r="K428" s="81">
        <v>6.2818334896597579</v>
      </c>
      <c r="L428" s="81">
        <v>33.797333674767124</v>
      </c>
      <c r="M428" s="81">
        <v>44.092486600676352</v>
      </c>
      <c r="N428" s="81">
        <v>37.599371453555023</v>
      </c>
      <c r="O428" s="81">
        <v>45.135571738647521</v>
      </c>
      <c r="P428" s="81">
        <v>44.458414074530545</v>
      </c>
      <c r="Q428" s="81">
        <v>2.0619591864718982</v>
      </c>
      <c r="R428" s="81">
        <v>7.5074580071580153</v>
      </c>
      <c r="S428" s="81">
        <v>2.2820784258574371</v>
      </c>
      <c r="T428" s="82"/>
      <c r="U428" s="81">
        <v>9695137</v>
      </c>
      <c r="V428" s="81">
        <v>2689</v>
      </c>
      <c r="W428" s="81">
        <v>295</v>
      </c>
      <c r="X428" s="81">
        <v>8235</v>
      </c>
      <c r="Y428" s="81">
        <v>10725</v>
      </c>
      <c r="Z428" s="81">
        <v>21483</v>
      </c>
      <c r="AA428" s="81">
        <v>8841</v>
      </c>
      <c r="AB428" s="81">
        <v>34999</v>
      </c>
      <c r="AC428" s="81">
        <v>1327538.5</v>
      </c>
      <c r="AD428" s="81">
        <v>2.2820784258574371</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2153</v>
      </c>
      <c r="B429" s="80">
        <v>190</v>
      </c>
      <c r="C429" s="80">
        <v>3</v>
      </c>
      <c r="D429" s="80">
        <v>12</v>
      </c>
      <c r="E429" s="80">
        <v>2006</v>
      </c>
      <c r="F429" s="80" t="s">
        <v>566</v>
      </c>
      <c r="G429" s="80" t="s">
        <v>2150</v>
      </c>
      <c r="H429" s="80" t="s">
        <v>2151</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2154</v>
      </c>
      <c r="B430" s="80">
        <v>191</v>
      </c>
      <c r="C430" s="80">
        <v>4</v>
      </c>
      <c r="D430" s="80">
        <v>12</v>
      </c>
      <c r="E430" s="80">
        <v>2007</v>
      </c>
      <c r="F430" s="80" t="s">
        <v>567</v>
      </c>
      <c r="G430" s="80" t="s">
        <v>2150</v>
      </c>
      <c r="H430" s="80" t="s">
        <v>2151</v>
      </c>
      <c r="I430" s="177"/>
      <c r="J430" s="81">
        <v>73.048408824246664</v>
      </c>
      <c r="K430" s="81">
        <v>6.4073384886231342</v>
      </c>
      <c r="L430" s="81">
        <v>28.052724414511342</v>
      </c>
      <c r="M430" s="81">
        <v>44.290074900752423</v>
      </c>
      <c r="N430" s="81">
        <v>39.667553261035074</v>
      </c>
      <c r="O430" s="81">
        <v>44.432876835192864</v>
      </c>
      <c r="P430" s="81">
        <v>44.145704692802397</v>
      </c>
      <c r="Q430" s="81">
        <v>2.1709372820228352</v>
      </c>
      <c r="R430" s="81">
        <v>7.5157124372510449</v>
      </c>
      <c r="S430" s="81">
        <v>2.5058464754527172</v>
      </c>
      <c r="T430" s="82"/>
      <c r="U430" s="81">
        <v>11517326</v>
      </c>
      <c r="V430" s="81">
        <v>2705</v>
      </c>
      <c r="W430" s="81">
        <v>274</v>
      </c>
      <c r="X430" s="81">
        <v>9940</v>
      </c>
      <c r="Y430" s="81">
        <v>11017</v>
      </c>
      <c r="Z430" s="81">
        <v>21985</v>
      </c>
      <c r="AA430" s="81">
        <v>8645</v>
      </c>
      <c r="AB430" s="81">
        <v>34900</v>
      </c>
      <c r="AC430" s="81">
        <v>1367130.5</v>
      </c>
      <c r="AD430" s="81">
        <v>2.5058464754527172</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2155</v>
      </c>
      <c r="B431" s="80">
        <v>192</v>
      </c>
      <c r="C431" s="80">
        <v>5</v>
      </c>
      <c r="D431" s="80">
        <v>12</v>
      </c>
      <c r="E431" s="80">
        <v>2008</v>
      </c>
      <c r="F431" s="80" t="s">
        <v>84</v>
      </c>
      <c r="G431" s="80" t="s">
        <v>2150</v>
      </c>
      <c r="H431" s="80" t="s">
        <v>2151</v>
      </c>
      <c r="I431" s="177"/>
      <c r="J431" s="81">
        <v>75.370368058075755</v>
      </c>
      <c r="K431" s="81">
        <v>4.7684519790109352</v>
      </c>
      <c r="L431" s="81">
        <v>22.883196549029194</v>
      </c>
      <c r="M431" s="81">
        <v>48.568050483349303</v>
      </c>
      <c r="N431" s="81">
        <v>41.540684028495704</v>
      </c>
      <c r="O431" s="81">
        <v>43.262075138213184</v>
      </c>
      <c r="P431" s="81">
        <v>43.258882313246488</v>
      </c>
      <c r="Q431" s="81">
        <v>2.1353512030728683</v>
      </c>
      <c r="R431" s="81">
        <v>6.8903457101743184</v>
      </c>
      <c r="S431" s="81">
        <v>2.0840874839828656</v>
      </c>
      <c r="T431" s="82"/>
      <c r="U431" s="81">
        <v>12315835</v>
      </c>
      <c r="V431" s="81">
        <v>2705</v>
      </c>
      <c r="W431" s="81">
        <v>274</v>
      </c>
      <c r="X431" s="81">
        <v>9940</v>
      </c>
      <c r="Y431" s="81">
        <v>11175</v>
      </c>
      <c r="Z431" s="81">
        <v>22157</v>
      </c>
      <c r="AA431" s="81">
        <v>8481</v>
      </c>
      <c r="AB431" s="81">
        <v>34892</v>
      </c>
      <c r="AC431" s="81">
        <v>1301491.5</v>
      </c>
      <c r="AD431" s="81">
        <v>2.0840874839828656</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2156</v>
      </c>
      <c r="B432" s="80">
        <v>193</v>
      </c>
      <c r="C432" s="80">
        <v>6</v>
      </c>
      <c r="D432" s="80">
        <v>12</v>
      </c>
      <c r="E432" s="80">
        <v>2009</v>
      </c>
      <c r="F432" s="80" t="s">
        <v>85</v>
      </c>
      <c r="G432" s="80" t="s">
        <v>2150</v>
      </c>
      <c r="H432" s="80" t="s">
        <v>2151</v>
      </c>
      <c r="I432" s="177"/>
      <c r="J432" s="81">
        <v>65.188229886102761</v>
      </c>
      <c r="K432" s="81">
        <v>3.5492176484081996</v>
      </c>
      <c r="L432" s="81">
        <v>15.450491171535452</v>
      </c>
      <c r="M432" s="81">
        <v>49.181426291918939</v>
      </c>
      <c r="N432" s="81">
        <v>37.329138828847213</v>
      </c>
      <c r="O432" s="81">
        <v>44.124475370789732</v>
      </c>
      <c r="P432" s="81">
        <v>40.850652454031916</v>
      </c>
      <c r="Q432" s="81">
        <v>2.0265626422185079</v>
      </c>
      <c r="R432" s="81">
        <v>6.9277043889742727</v>
      </c>
      <c r="S432" s="81">
        <v>2.1359124184477816</v>
      </c>
      <c r="T432" s="82"/>
      <c r="U432" s="81">
        <v>9153584</v>
      </c>
      <c r="V432" s="81">
        <v>2139</v>
      </c>
      <c r="W432" s="81">
        <v>249</v>
      </c>
      <c r="X432" s="81">
        <v>10794</v>
      </c>
      <c r="Y432" s="81">
        <v>11258</v>
      </c>
      <c r="Z432" s="81">
        <v>22306</v>
      </c>
      <c r="AA432" s="81">
        <v>8222</v>
      </c>
      <c r="AB432" s="81">
        <v>34762</v>
      </c>
      <c r="AC432" s="81">
        <v>1276593.5</v>
      </c>
      <c r="AD432" s="81">
        <v>2.1359124184477816</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48.69</v>
      </c>
      <c r="BJ432" s="81">
        <v>64.001999999999995</v>
      </c>
      <c r="BK432" s="81">
        <v>0</v>
      </c>
      <c r="BL432" s="81">
        <v>0</v>
      </c>
      <c r="BM432" s="82"/>
      <c r="BN432" s="81">
        <v>0</v>
      </c>
      <c r="BO432" s="81">
        <v>0</v>
      </c>
      <c r="BP432" s="81">
        <v>7</v>
      </c>
      <c r="BQ432" s="81">
        <v>1</v>
      </c>
      <c r="BR432" s="81">
        <v>0</v>
      </c>
      <c r="BS432" s="81">
        <v>0</v>
      </c>
      <c r="BT432"/>
      <c r="BU432" s="80"/>
      <c r="BV432" s="80"/>
      <c r="BW432" s="80"/>
      <c r="BX432" s="80"/>
      <c r="BY432" s="80"/>
      <c r="BZ432" s="80"/>
      <c r="CA432" s="80"/>
      <c r="CB432" s="80"/>
      <c r="CC432" s="80"/>
    </row>
    <row r="433" spans="1:81">
      <c r="A433" s="80" t="s">
        <v>2157</v>
      </c>
      <c r="B433" s="80">
        <v>194</v>
      </c>
      <c r="C433" s="80">
        <v>7</v>
      </c>
      <c r="D433" s="80">
        <v>12</v>
      </c>
      <c r="E433" s="80">
        <v>2010</v>
      </c>
      <c r="F433" s="80" t="s">
        <v>86</v>
      </c>
      <c r="G433" s="80" t="s">
        <v>2150</v>
      </c>
      <c r="H433" s="80" t="s">
        <v>2151</v>
      </c>
      <c r="I433" s="177"/>
      <c r="J433" s="81">
        <v>67.015648143390735</v>
      </c>
      <c r="K433" s="81">
        <v>3.804781865881703</v>
      </c>
      <c r="L433" s="81">
        <v>14.44449038072851</v>
      </c>
      <c r="M433" s="81">
        <v>49.391935591951054</v>
      </c>
      <c r="N433" s="81">
        <v>41.122683025890183</v>
      </c>
      <c r="O433" s="81">
        <v>44.35159588566458</v>
      </c>
      <c r="P433" s="81">
        <v>40.954267081564339</v>
      </c>
      <c r="Q433" s="81">
        <v>2.1014575894705727</v>
      </c>
      <c r="R433" s="81">
        <v>7.2509528640395979</v>
      </c>
      <c r="S433" s="81">
        <v>2.9526100091887191</v>
      </c>
      <c r="T433" s="82"/>
      <c r="U433" s="81">
        <v>10228795</v>
      </c>
      <c r="V433" s="81">
        <v>2139</v>
      </c>
      <c r="W433" s="81">
        <v>249</v>
      </c>
      <c r="X433" s="81">
        <v>10794</v>
      </c>
      <c r="Y433" s="81">
        <v>11346</v>
      </c>
      <c r="Z433" s="81">
        <v>22525</v>
      </c>
      <c r="AA433" s="81">
        <v>8037</v>
      </c>
      <c r="AB433" s="81">
        <v>34540</v>
      </c>
      <c r="AC433" s="81">
        <v>1266223.5</v>
      </c>
      <c r="AD433" s="81">
        <v>2.9526100091887191</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67.861000000000004</v>
      </c>
      <c r="BJ433" s="81">
        <v>51.186</v>
      </c>
      <c r="BK433" s="81">
        <v>0</v>
      </c>
      <c r="BL433" s="81">
        <v>0</v>
      </c>
      <c r="BM433" s="82"/>
      <c r="BN433" s="81">
        <v>0</v>
      </c>
      <c r="BO433" s="81">
        <v>0</v>
      </c>
      <c r="BP433" s="81">
        <v>8</v>
      </c>
      <c r="BQ433" s="81">
        <v>1</v>
      </c>
      <c r="BR433" s="81">
        <v>0</v>
      </c>
      <c r="BS433" s="81">
        <v>0</v>
      </c>
      <c r="BT433"/>
      <c r="BU433" s="80">
        <v>119.047</v>
      </c>
      <c r="BV433" s="80">
        <v>0</v>
      </c>
      <c r="BW433" s="80">
        <v>0</v>
      </c>
      <c r="BX433" s="80">
        <v>0</v>
      </c>
      <c r="BY433" s="80">
        <v>0</v>
      </c>
      <c r="BZ433" s="80">
        <v>0</v>
      </c>
      <c r="CA433" s="80">
        <v>0</v>
      </c>
      <c r="CB433" s="80">
        <v>0</v>
      </c>
      <c r="CC433" s="80">
        <v>0</v>
      </c>
    </row>
    <row r="434" spans="1:81">
      <c r="A434" s="80" t="s">
        <v>2158</v>
      </c>
      <c r="B434" s="80">
        <v>195</v>
      </c>
      <c r="C434" s="80">
        <v>8</v>
      </c>
      <c r="D434" s="80">
        <v>12</v>
      </c>
      <c r="E434" s="80">
        <v>2011</v>
      </c>
      <c r="F434" s="80" t="s">
        <v>87</v>
      </c>
      <c r="G434" s="80" t="s">
        <v>2150</v>
      </c>
      <c r="H434" s="80" t="s">
        <v>2151</v>
      </c>
      <c r="I434" s="177"/>
      <c r="J434" s="81">
        <v>72.53513984374861</v>
      </c>
      <c r="K434" s="81">
        <v>5.3538031233527761</v>
      </c>
      <c r="L434" s="81">
        <v>14.485873454167656</v>
      </c>
      <c r="M434" s="81">
        <v>56.080166030637656</v>
      </c>
      <c r="N434" s="81">
        <v>46.171461577038507</v>
      </c>
      <c r="O434" s="81">
        <v>43.919233842522793</v>
      </c>
      <c r="P434" s="81">
        <v>39.261061673906283</v>
      </c>
      <c r="Q434" s="81">
        <v>2.4015721440025737</v>
      </c>
      <c r="R434" s="81">
        <v>6.8551089854452538</v>
      </c>
      <c r="S434" s="81">
        <v>1.9215520976639997</v>
      </c>
      <c r="T434" s="82"/>
      <c r="U434" s="81">
        <v>10216550</v>
      </c>
      <c r="V434" s="81">
        <v>2139</v>
      </c>
      <c r="W434" s="81">
        <v>249</v>
      </c>
      <c r="X434" s="81">
        <v>10794</v>
      </c>
      <c r="Y434" s="81">
        <v>11429</v>
      </c>
      <c r="Z434" s="81">
        <v>22790</v>
      </c>
      <c r="AA434" s="81">
        <v>7934</v>
      </c>
      <c r="AB434" s="81">
        <v>34221</v>
      </c>
      <c r="AC434" s="81">
        <v>1195118</v>
      </c>
      <c r="AD434" s="81">
        <v>1.9215520976639997</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72.942999999999998</v>
      </c>
      <c r="BJ434" s="81">
        <v>190.125</v>
      </c>
      <c r="BK434" s="81">
        <v>0</v>
      </c>
      <c r="BL434" s="81">
        <v>0</v>
      </c>
      <c r="BM434" s="82"/>
      <c r="BN434" s="81">
        <v>0</v>
      </c>
      <c r="BO434" s="81">
        <v>0</v>
      </c>
      <c r="BP434" s="81">
        <v>8</v>
      </c>
      <c r="BQ434" s="81">
        <v>1</v>
      </c>
      <c r="BR434" s="81">
        <v>0</v>
      </c>
      <c r="BS434" s="81">
        <v>0</v>
      </c>
      <c r="BT434"/>
      <c r="BU434" s="80">
        <v>263.06799999999998</v>
      </c>
      <c r="BV434" s="80">
        <v>0</v>
      </c>
      <c r="BW434" s="80">
        <v>0</v>
      </c>
      <c r="BX434" s="80">
        <v>0</v>
      </c>
      <c r="BY434" s="80">
        <v>0</v>
      </c>
      <c r="BZ434" s="80">
        <v>0</v>
      </c>
      <c r="CA434" s="80">
        <v>0</v>
      </c>
      <c r="CB434" s="80">
        <v>0</v>
      </c>
      <c r="CC434" s="80">
        <v>0</v>
      </c>
    </row>
    <row r="435" spans="1:81">
      <c r="A435" s="80" t="s">
        <v>2159</v>
      </c>
      <c r="B435" s="80">
        <v>196</v>
      </c>
      <c r="C435" s="80">
        <v>9</v>
      </c>
      <c r="D435" s="80">
        <v>12</v>
      </c>
      <c r="E435" s="80">
        <v>2012</v>
      </c>
      <c r="F435" s="80" t="s">
        <v>88</v>
      </c>
      <c r="G435" s="80" t="s">
        <v>2150</v>
      </c>
      <c r="H435" s="80" t="s">
        <v>2151</v>
      </c>
      <c r="I435" s="177"/>
      <c r="J435" s="81">
        <v>67.464148865999775</v>
      </c>
      <c r="K435" s="81">
        <v>4.9360601481633362</v>
      </c>
      <c r="L435" s="81">
        <v>14.451575805775912</v>
      </c>
      <c r="M435" s="81">
        <v>57.650893348313247</v>
      </c>
      <c r="N435" s="81">
        <v>47.49978650051623</v>
      </c>
      <c r="O435" s="81">
        <v>44.055439498996527</v>
      </c>
      <c r="P435" s="81">
        <v>39.061430335848328</v>
      </c>
      <c r="Q435" s="81">
        <v>2.6459255694689832</v>
      </c>
      <c r="R435" s="81">
        <v>7.3550201719387918</v>
      </c>
      <c r="S435" s="81">
        <v>2.2474755324641755</v>
      </c>
      <c r="T435" s="82"/>
      <c r="U435" s="81">
        <v>9725155</v>
      </c>
      <c r="V435" s="81">
        <v>2139</v>
      </c>
      <c r="W435" s="81">
        <v>249</v>
      </c>
      <c r="X435" s="81">
        <v>10794</v>
      </c>
      <c r="Y435" s="81">
        <v>11806</v>
      </c>
      <c r="Z435" s="81">
        <v>23042</v>
      </c>
      <c r="AA435" s="81">
        <v>7849</v>
      </c>
      <c r="AB435" s="81">
        <v>34702</v>
      </c>
      <c r="AC435" s="81">
        <v>1249060.5</v>
      </c>
      <c r="AD435" s="81">
        <v>2.2474755324641755</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72.77</v>
      </c>
      <c r="BJ435" s="81">
        <v>197.649</v>
      </c>
      <c r="BK435" s="81">
        <v>0</v>
      </c>
      <c r="BL435" s="81">
        <v>0</v>
      </c>
      <c r="BM435" s="82"/>
      <c r="BN435" s="81">
        <v>0</v>
      </c>
      <c r="BO435" s="81">
        <v>0</v>
      </c>
      <c r="BP435" s="81">
        <v>8</v>
      </c>
      <c r="BQ435" s="81">
        <v>1</v>
      </c>
      <c r="BR435" s="81">
        <v>0</v>
      </c>
      <c r="BS435" s="81">
        <v>0</v>
      </c>
      <c r="BT435"/>
      <c r="BU435" s="80">
        <v>270.41899999999998</v>
      </c>
      <c r="BV435" s="80">
        <v>0</v>
      </c>
      <c r="BW435" s="80">
        <v>0</v>
      </c>
      <c r="BX435" s="80">
        <v>0</v>
      </c>
      <c r="BY435" s="80">
        <v>0</v>
      </c>
      <c r="BZ435" s="80">
        <v>0</v>
      </c>
      <c r="CA435" s="80">
        <v>0</v>
      </c>
      <c r="CB435" s="80">
        <v>0</v>
      </c>
      <c r="CC435" s="80">
        <v>0</v>
      </c>
    </row>
    <row r="436" spans="1:81">
      <c r="A436" s="80" t="s">
        <v>2160</v>
      </c>
      <c r="B436" s="80">
        <v>197</v>
      </c>
      <c r="C436" s="80">
        <v>10</v>
      </c>
      <c r="D436" s="80">
        <v>12</v>
      </c>
      <c r="E436" s="80">
        <v>2013</v>
      </c>
      <c r="F436" s="80" t="s">
        <v>89</v>
      </c>
      <c r="G436" s="80" t="s">
        <v>2150</v>
      </c>
      <c r="H436" s="80" t="s">
        <v>2151</v>
      </c>
      <c r="I436" s="177"/>
      <c r="J436" s="81">
        <v>67.279728882965017</v>
      </c>
      <c r="K436" s="81">
        <v>4.2654031059227124</v>
      </c>
      <c r="L436" s="81">
        <v>14.237518442535363</v>
      </c>
      <c r="M436" s="81">
        <v>55.396803210642609</v>
      </c>
      <c r="N436" s="81">
        <v>45.73322695125983</v>
      </c>
      <c r="O436" s="81">
        <v>42.576998525517226</v>
      </c>
      <c r="P436" s="81">
        <v>38.664114961781081</v>
      </c>
      <c r="Q436" s="81">
        <v>2.6668555338729383</v>
      </c>
      <c r="R436" s="81">
        <v>7.3333608530782879</v>
      </c>
      <c r="S436" s="81">
        <v>2.7787356239235881</v>
      </c>
      <c r="T436" s="82"/>
      <c r="U436" s="81">
        <v>9933899</v>
      </c>
      <c r="V436" s="81">
        <v>2139</v>
      </c>
      <c r="W436" s="81">
        <v>249</v>
      </c>
      <c r="X436" s="81">
        <v>10794</v>
      </c>
      <c r="Y436" s="81">
        <v>11812</v>
      </c>
      <c r="Z436" s="81">
        <v>23263</v>
      </c>
      <c r="AA436" s="81">
        <v>7740</v>
      </c>
      <c r="AB436" s="81">
        <v>34475</v>
      </c>
      <c r="AC436" s="81">
        <v>1215664.5</v>
      </c>
      <c r="AD436" s="81">
        <v>2.7787356239235881</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71.697000000000003</v>
      </c>
      <c r="BJ436" s="81">
        <v>185.77699999999999</v>
      </c>
      <c r="BK436" s="81">
        <v>0</v>
      </c>
      <c r="BL436" s="81">
        <v>0</v>
      </c>
      <c r="BM436" s="82"/>
      <c r="BN436" s="81">
        <v>0</v>
      </c>
      <c r="BO436" s="81">
        <v>0</v>
      </c>
      <c r="BP436" s="81">
        <v>7</v>
      </c>
      <c r="BQ436" s="81">
        <v>1</v>
      </c>
      <c r="BR436" s="81">
        <v>0</v>
      </c>
      <c r="BS436" s="81">
        <v>0</v>
      </c>
      <c r="BT436"/>
      <c r="BU436" s="80">
        <v>257.47399999999999</v>
      </c>
      <c r="BV436" s="80">
        <v>0</v>
      </c>
      <c r="BW436" s="80">
        <v>0</v>
      </c>
      <c r="BX436" s="80">
        <v>0</v>
      </c>
      <c r="BY436" s="80">
        <v>0</v>
      </c>
      <c r="BZ436" s="80">
        <v>0</v>
      </c>
      <c r="CA436" s="80">
        <v>0</v>
      </c>
      <c r="CB436" s="80">
        <v>0</v>
      </c>
      <c r="CC436" s="80">
        <v>0</v>
      </c>
    </row>
    <row r="437" spans="1:81">
      <c r="A437" s="80" t="s">
        <v>2161</v>
      </c>
      <c r="B437" s="80">
        <v>198</v>
      </c>
      <c r="C437" s="80">
        <v>11</v>
      </c>
      <c r="D437" s="80">
        <v>12</v>
      </c>
      <c r="E437" s="80">
        <v>2014</v>
      </c>
      <c r="F437" s="80" t="s">
        <v>90</v>
      </c>
      <c r="G437" s="80" t="s">
        <v>2150</v>
      </c>
      <c r="H437" s="80" t="s">
        <v>2151</v>
      </c>
      <c r="I437" s="177"/>
      <c r="J437" s="81">
        <v>69.449192516692037</v>
      </c>
      <c r="K437" s="81">
        <v>4.7312709341211612</v>
      </c>
      <c r="L437" s="81">
        <v>12.020699842123863</v>
      </c>
      <c r="M437" s="81">
        <v>48.071353150998313</v>
      </c>
      <c r="N437" s="81">
        <v>42.087430617374153</v>
      </c>
      <c r="O437" s="81">
        <v>40.427625460761732</v>
      </c>
      <c r="P437" s="81">
        <v>38.443417325022544</v>
      </c>
      <c r="Q437" s="81">
        <v>2.5247347943584391</v>
      </c>
      <c r="R437" s="81">
        <v>7.4799303811306137</v>
      </c>
      <c r="S437" s="81">
        <v>4.248692352709285</v>
      </c>
      <c r="T437" s="82"/>
      <c r="U437" s="81">
        <v>10815244</v>
      </c>
      <c r="V437" s="81">
        <v>2046</v>
      </c>
      <c r="W437" s="81">
        <v>231</v>
      </c>
      <c r="X437" s="81">
        <v>9975</v>
      </c>
      <c r="Y437" s="81">
        <v>11796</v>
      </c>
      <c r="Z437" s="81">
        <v>23264</v>
      </c>
      <c r="AA437" s="81">
        <v>7656</v>
      </c>
      <c r="AB437" s="81">
        <v>34017</v>
      </c>
      <c r="AC437" s="81">
        <v>1243860.5</v>
      </c>
      <c r="AD437" s="81">
        <v>4.248692352709285</v>
      </c>
      <c r="AE437" s="82"/>
      <c r="AF437" s="81">
        <v>79093321.554861277</v>
      </c>
      <c r="AG437" s="81">
        <v>4041260.2317653834</v>
      </c>
      <c r="AH437" s="81">
        <v>1459345.75029747</v>
      </c>
      <c r="AI437" s="81">
        <v>62656110.901709959</v>
      </c>
      <c r="AJ437" s="81">
        <v>64190500.597084194</v>
      </c>
      <c r="AK437" s="81">
        <v>0</v>
      </c>
      <c r="AL437" s="81">
        <v>0</v>
      </c>
      <c r="AM437" s="81">
        <v>4670025.7766564498</v>
      </c>
      <c r="AN437" s="81">
        <v>0</v>
      </c>
      <c r="AO437" s="81">
        <v>0</v>
      </c>
      <c r="AP437" s="82"/>
      <c r="AQ437" s="81">
        <v>825</v>
      </c>
      <c r="AR437" s="81">
        <v>280</v>
      </c>
      <c r="AS437" s="81">
        <v>3</v>
      </c>
      <c r="AT437" s="81">
        <v>0</v>
      </c>
      <c r="AU437" s="81">
        <v>0</v>
      </c>
      <c r="AV437" s="81">
        <v>0</v>
      </c>
      <c r="AW437" s="81" t="s">
        <v>564</v>
      </c>
      <c r="AX437" s="82"/>
      <c r="AY437" s="81">
        <v>3622.5</v>
      </c>
      <c r="AZ437" s="81">
        <v>15162.3</v>
      </c>
      <c r="BA437" s="81">
        <v>2910</v>
      </c>
      <c r="BB437" s="81">
        <v>0</v>
      </c>
      <c r="BC437" s="81">
        <v>0</v>
      </c>
      <c r="BD437" s="81">
        <v>0</v>
      </c>
      <c r="BE437" s="81" t="s">
        <v>564</v>
      </c>
      <c r="BF437" s="82"/>
      <c r="BG437" s="81">
        <v>0</v>
      </c>
      <c r="BH437" s="81">
        <v>0</v>
      </c>
      <c r="BI437" s="81">
        <v>75.629000000000005</v>
      </c>
      <c r="BJ437" s="81">
        <v>175.423</v>
      </c>
      <c r="BK437" s="81">
        <v>0</v>
      </c>
      <c r="BL437" s="81">
        <v>0</v>
      </c>
      <c r="BM437" s="82"/>
      <c r="BN437" s="81">
        <v>0</v>
      </c>
      <c r="BO437" s="81">
        <v>0</v>
      </c>
      <c r="BP437" s="81">
        <v>7</v>
      </c>
      <c r="BQ437" s="81">
        <v>1</v>
      </c>
      <c r="BR437" s="81">
        <v>0</v>
      </c>
      <c r="BS437" s="81">
        <v>0</v>
      </c>
      <c r="BT437"/>
      <c r="BU437" s="80">
        <v>251.05199999999999</v>
      </c>
      <c r="BV437" s="80">
        <v>0</v>
      </c>
      <c r="BW437" s="80">
        <v>0</v>
      </c>
      <c r="BX437" s="80">
        <v>0</v>
      </c>
      <c r="BY437" s="80">
        <v>0</v>
      </c>
      <c r="BZ437" s="80">
        <v>0</v>
      </c>
      <c r="CA437" s="80">
        <v>0</v>
      </c>
      <c r="CB437" s="80">
        <v>0</v>
      </c>
      <c r="CC437" s="80">
        <v>0</v>
      </c>
    </row>
    <row r="438" spans="1:81">
      <c r="A438" s="80" t="s">
        <v>2162</v>
      </c>
      <c r="B438" s="80">
        <v>199</v>
      </c>
      <c r="C438" s="80">
        <v>12</v>
      </c>
      <c r="D438" s="80">
        <v>12</v>
      </c>
      <c r="E438" s="80">
        <v>2015</v>
      </c>
      <c r="F438" s="80" t="s">
        <v>91</v>
      </c>
      <c r="G438" s="80" t="s">
        <v>2150</v>
      </c>
      <c r="H438" s="80" t="s">
        <v>2151</v>
      </c>
      <c r="I438" s="177"/>
      <c r="J438" s="81">
        <v>75.942920563287046</v>
      </c>
      <c r="K438" s="81">
        <v>4.3804212081636082</v>
      </c>
      <c r="L438" s="81">
        <v>12.914967032491798</v>
      </c>
      <c r="M438" s="81">
        <v>43.40465802939076</v>
      </c>
      <c r="N438" s="81">
        <v>40.039913464807263</v>
      </c>
      <c r="O438" s="81">
        <v>40.017735289833844</v>
      </c>
      <c r="P438" s="81">
        <v>37.976160958890446</v>
      </c>
      <c r="Q438" s="81">
        <v>2.4409285639833946</v>
      </c>
      <c r="R438" s="81">
        <v>7.1903701399917734</v>
      </c>
      <c r="S438" s="81">
        <v>2.9220470653647657</v>
      </c>
      <c r="T438" s="82"/>
      <c r="U438" s="81">
        <v>13280259</v>
      </c>
      <c r="V438" s="81">
        <v>2046</v>
      </c>
      <c r="W438" s="81">
        <v>231</v>
      </c>
      <c r="X438" s="81">
        <v>9975</v>
      </c>
      <c r="Y438" s="81">
        <v>11834</v>
      </c>
      <c r="Z438" s="81">
        <v>23250</v>
      </c>
      <c r="AA438" s="81">
        <v>7557</v>
      </c>
      <c r="AB438" s="81">
        <v>33595</v>
      </c>
      <c r="AC438" s="81">
        <v>1231730.5</v>
      </c>
      <c r="AD438" s="81">
        <v>2.9220470653647657</v>
      </c>
      <c r="AE438" s="82"/>
      <c r="AF438" s="81">
        <v>88182153.833873942</v>
      </c>
      <c r="AG438" s="81">
        <v>3472698.9798529586</v>
      </c>
      <c r="AH438" s="81">
        <v>1776048.5820392917</v>
      </c>
      <c r="AI438" s="81">
        <v>62334028.29103297</v>
      </c>
      <c r="AJ438" s="81">
        <v>62313777.567724817</v>
      </c>
      <c r="AK438" s="81">
        <v>0</v>
      </c>
      <c r="AL438" s="81">
        <v>0</v>
      </c>
      <c r="AM438" s="81">
        <v>4604053.8242753176</v>
      </c>
      <c r="AN438" s="81">
        <v>0</v>
      </c>
      <c r="AO438" s="81">
        <v>0</v>
      </c>
      <c r="AP438" s="82"/>
      <c r="AQ438" s="81">
        <v>909</v>
      </c>
      <c r="AR438" s="81">
        <v>427</v>
      </c>
      <c r="AS438" s="81">
        <v>2</v>
      </c>
      <c r="AT438" s="81">
        <v>0</v>
      </c>
      <c r="AU438" s="81">
        <v>0</v>
      </c>
      <c r="AV438" s="81">
        <v>0</v>
      </c>
      <c r="AW438" s="81" t="s">
        <v>564</v>
      </c>
      <c r="AX438" s="82"/>
      <c r="AY438" s="81">
        <v>4071.5</v>
      </c>
      <c r="AZ438" s="81">
        <v>23896.2</v>
      </c>
      <c r="BA438" s="81">
        <v>2610</v>
      </c>
      <c r="BB438" s="81">
        <v>0</v>
      </c>
      <c r="BC438" s="81">
        <v>0</v>
      </c>
      <c r="BD438" s="81">
        <v>0</v>
      </c>
      <c r="BE438" s="81" t="s">
        <v>564</v>
      </c>
      <c r="BF438" s="82"/>
      <c r="BG438" s="81">
        <v>0</v>
      </c>
      <c r="BH438" s="81">
        <v>0</v>
      </c>
      <c r="BI438" s="81">
        <v>75.947000000000003</v>
      </c>
      <c r="BJ438" s="81">
        <v>154.85900000000001</v>
      </c>
      <c r="BK438" s="81">
        <v>0</v>
      </c>
      <c r="BL438" s="81">
        <v>0</v>
      </c>
      <c r="BM438" s="82"/>
      <c r="BN438" s="81">
        <v>0</v>
      </c>
      <c r="BO438" s="81">
        <v>0</v>
      </c>
      <c r="BP438" s="81">
        <v>8</v>
      </c>
      <c r="BQ438" s="81">
        <v>1</v>
      </c>
      <c r="BR438" s="81">
        <v>0</v>
      </c>
      <c r="BS438" s="81">
        <v>0</v>
      </c>
      <c r="BT438"/>
      <c r="BU438" s="80">
        <v>230.80600000000001</v>
      </c>
      <c r="BV438" s="80">
        <v>0</v>
      </c>
      <c r="BW438" s="80">
        <v>0</v>
      </c>
      <c r="BX438" s="80">
        <v>0</v>
      </c>
      <c r="BY438" s="80">
        <v>0</v>
      </c>
      <c r="BZ438" s="80">
        <v>0</v>
      </c>
      <c r="CA438" s="80">
        <v>0</v>
      </c>
      <c r="CB438" s="80">
        <v>0</v>
      </c>
      <c r="CC438" s="80">
        <v>0</v>
      </c>
    </row>
    <row r="439" spans="1:81">
      <c r="A439" s="80" t="s">
        <v>2163</v>
      </c>
      <c r="B439" s="80">
        <v>200</v>
      </c>
      <c r="C439" s="80">
        <v>13</v>
      </c>
      <c r="D439" s="80">
        <v>12</v>
      </c>
      <c r="E439" s="80">
        <v>2016</v>
      </c>
      <c r="F439" s="80" t="s">
        <v>92</v>
      </c>
      <c r="G439" s="80" t="s">
        <v>2150</v>
      </c>
      <c r="H439" s="80" t="s">
        <v>2151</v>
      </c>
      <c r="I439" s="177"/>
      <c r="J439" s="81">
        <v>72.656331999532867</v>
      </c>
      <c r="K439" s="81">
        <v>4.3020956325169344</v>
      </c>
      <c r="L439" s="81">
        <v>13.549746119412319</v>
      </c>
      <c r="M439" s="81">
        <v>41.490507675376357</v>
      </c>
      <c r="N439" s="81">
        <v>40.140318172091014</v>
      </c>
      <c r="O439" s="81">
        <v>39.693309762601743</v>
      </c>
      <c r="P439" s="81">
        <v>37.383006560663169</v>
      </c>
      <c r="Q439" s="81">
        <v>2.3561431850638681</v>
      </c>
      <c r="R439" s="81">
        <v>7.3645345780309279</v>
      </c>
      <c r="S439" s="81">
        <v>5.1491318116012081</v>
      </c>
      <c r="T439" s="82"/>
      <c r="U439" s="81">
        <v>12927527</v>
      </c>
      <c r="V439" s="81">
        <v>2046</v>
      </c>
      <c r="W439" s="81">
        <v>231</v>
      </c>
      <c r="X439" s="81">
        <v>9975</v>
      </c>
      <c r="Y439" s="81">
        <v>11932</v>
      </c>
      <c r="Z439" s="81">
        <v>23345</v>
      </c>
      <c r="AA439" s="81">
        <v>7694</v>
      </c>
      <c r="AB439" s="81">
        <v>33358</v>
      </c>
      <c r="AC439" s="81">
        <v>1257790.0132785051</v>
      </c>
      <c r="AD439" s="81">
        <v>5.1491318116012081</v>
      </c>
      <c r="AE439" s="82"/>
      <c r="AF439" s="81">
        <v>85166211.975444421</v>
      </c>
      <c r="AG439" s="81">
        <v>3258237.8801473109</v>
      </c>
      <c r="AH439" s="81">
        <v>1355278.7693022981</v>
      </c>
      <c r="AI439" s="81">
        <v>64280905.164053157</v>
      </c>
      <c r="AJ439" s="81">
        <v>62890737.189991958</v>
      </c>
      <c r="AK439" s="81">
        <v>0</v>
      </c>
      <c r="AL439" s="81">
        <v>0</v>
      </c>
      <c r="AM439" s="81">
        <v>4575125.632867598</v>
      </c>
      <c r="AN439" s="81">
        <v>0</v>
      </c>
      <c r="AO439" s="81">
        <v>0</v>
      </c>
      <c r="AP439" s="82"/>
      <c r="AQ439" s="81">
        <v>986</v>
      </c>
      <c r="AR439" s="81">
        <v>503</v>
      </c>
      <c r="AS439" s="81">
        <v>6</v>
      </c>
      <c r="AT439" s="81">
        <v>0</v>
      </c>
      <c r="AU439" s="81">
        <v>0</v>
      </c>
      <c r="AV439" s="81">
        <v>0</v>
      </c>
      <c r="AW439" s="81" t="s">
        <v>564</v>
      </c>
      <c r="AX439" s="82"/>
      <c r="AY439" s="81">
        <v>4478.3999999999996</v>
      </c>
      <c r="AZ439" s="81">
        <v>31318.6</v>
      </c>
      <c r="BA439" s="81">
        <v>2668.8</v>
      </c>
      <c r="BB439" s="81">
        <v>0</v>
      </c>
      <c r="BC439" s="81">
        <v>0</v>
      </c>
      <c r="BD439" s="81">
        <v>0</v>
      </c>
      <c r="BE439" s="81" t="s">
        <v>564</v>
      </c>
      <c r="BF439" s="82"/>
      <c r="BG439" s="81">
        <v>0</v>
      </c>
      <c r="BH439" s="81">
        <v>0</v>
      </c>
      <c r="BI439" s="81">
        <v>50.901000000000003</v>
      </c>
      <c r="BJ439" s="81">
        <v>156.94399999999999</v>
      </c>
      <c r="BK439" s="81">
        <v>0</v>
      </c>
      <c r="BL439" s="81">
        <v>0</v>
      </c>
      <c r="BM439" s="82"/>
      <c r="BN439" s="81">
        <v>0</v>
      </c>
      <c r="BO439" s="81">
        <v>0</v>
      </c>
      <c r="BP439" s="81">
        <v>8</v>
      </c>
      <c r="BQ439" s="81">
        <v>1</v>
      </c>
      <c r="BR439" s="81">
        <v>0</v>
      </c>
      <c r="BS439" s="81">
        <v>0</v>
      </c>
      <c r="BT439"/>
      <c r="BU439" s="80">
        <v>207.845</v>
      </c>
      <c r="BV439" s="80">
        <v>0</v>
      </c>
      <c r="BW439" s="80">
        <v>0</v>
      </c>
      <c r="BX439" s="80">
        <v>0</v>
      </c>
      <c r="BY439" s="80">
        <v>0</v>
      </c>
      <c r="BZ439" s="80">
        <v>0</v>
      </c>
      <c r="CA439" s="80">
        <v>0</v>
      </c>
      <c r="CB439" s="80">
        <v>0</v>
      </c>
      <c r="CC439" s="80">
        <v>0</v>
      </c>
    </row>
    <row r="440" spans="1:81">
      <c r="A440" s="80" t="s">
        <v>2164</v>
      </c>
      <c r="B440" s="80">
        <v>201</v>
      </c>
      <c r="C440" s="80">
        <v>14</v>
      </c>
      <c r="D440" s="80">
        <v>12</v>
      </c>
      <c r="E440" s="80">
        <v>2017</v>
      </c>
      <c r="F440" s="80" t="s">
        <v>71</v>
      </c>
      <c r="G440" s="80" t="s">
        <v>2150</v>
      </c>
      <c r="H440" s="80" t="s">
        <v>2151</v>
      </c>
      <c r="I440" s="177"/>
      <c r="J440" s="81">
        <v>70.097444921147144</v>
      </c>
      <c r="K440" s="81">
        <v>4.3061168940230488</v>
      </c>
      <c r="L440" s="81">
        <v>12.26075142212202</v>
      </c>
      <c r="M440" s="81">
        <v>39.822903416582626</v>
      </c>
      <c r="N440" s="81">
        <v>38.967232826065427</v>
      </c>
      <c r="O440" s="81">
        <v>39.129236875860492</v>
      </c>
      <c r="P440" s="81">
        <v>36.721339520518207</v>
      </c>
      <c r="Q440" s="81">
        <v>2.267035469062006</v>
      </c>
      <c r="R440" s="81">
        <v>7.2115644279722302</v>
      </c>
      <c r="S440" s="81">
        <v>3.6297495760572076</v>
      </c>
      <c r="T440" s="82"/>
      <c r="U440" s="81">
        <v>12743001</v>
      </c>
      <c r="V440" s="81">
        <v>2046</v>
      </c>
      <c r="W440" s="81">
        <v>231</v>
      </c>
      <c r="X440" s="81">
        <v>9975</v>
      </c>
      <c r="Y440" s="81">
        <v>12090</v>
      </c>
      <c r="Z440" s="81">
        <v>23395</v>
      </c>
      <c r="AA440" s="81">
        <v>7606</v>
      </c>
      <c r="AB440" s="81">
        <v>33192</v>
      </c>
      <c r="AC440" s="81">
        <v>1256103</v>
      </c>
      <c r="AD440" s="81">
        <v>3.629749576057208</v>
      </c>
      <c r="AE440" s="82"/>
      <c r="AF440" s="81">
        <v>86054841.470911816</v>
      </c>
      <c r="AG440" s="81">
        <v>3293803.2324921452</v>
      </c>
      <c r="AH440" s="81">
        <v>1686511.3378016879</v>
      </c>
      <c r="AI440" s="81">
        <v>64127835.882509783</v>
      </c>
      <c r="AJ440" s="81">
        <v>60936976.065238103</v>
      </c>
      <c r="AK440" s="81">
        <v>0</v>
      </c>
      <c r="AL440" s="81">
        <v>0</v>
      </c>
      <c r="AM440" s="81">
        <v>4559481.5531668421</v>
      </c>
      <c r="AN440" s="81">
        <v>0</v>
      </c>
      <c r="AO440" s="81">
        <v>0</v>
      </c>
      <c r="AP440" s="82"/>
      <c r="AQ440" s="81">
        <v>1042</v>
      </c>
      <c r="AR440" s="81">
        <v>571</v>
      </c>
      <c r="AS440" s="81">
        <v>10</v>
      </c>
      <c r="AT440" s="81">
        <v>0</v>
      </c>
      <c r="AU440" s="81">
        <v>0</v>
      </c>
      <c r="AV440" s="81">
        <v>0</v>
      </c>
      <c r="AW440" s="81" t="s">
        <v>564</v>
      </c>
      <c r="AX440" s="82"/>
      <c r="AY440" s="81">
        <v>4797.2</v>
      </c>
      <c r="AZ440" s="81">
        <v>34669.30000000001</v>
      </c>
      <c r="BA440" s="81">
        <v>2733.6</v>
      </c>
      <c r="BB440" s="81">
        <v>0</v>
      </c>
      <c r="BC440" s="81">
        <v>0</v>
      </c>
      <c r="BD440" s="81">
        <v>0</v>
      </c>
      <c r="BE440" s="81" t="s">
        <v>564</v>
      </c>
      <c r="BF440" s="82"/>
      <c r="BG440" s="81">
        <v>0</v>
      </c>
      <c r="BH440" s="81">
        <v>0</v>
      </c>
      <c r="BI440" s="81">
        <v>79.341999999999999</v>
      </c>
      <c r="BJ440" s="81">
        <v>155.07</v>
      </c>
      <c r="BK440" s="81">
        <v>0</v>
      </c>
      <c r="BL440" s="81">
        <v>0</v>
      </c>
      <c r="BM440" s="82"/>
      <c r="BN440" s="81">
        <v>0</v>
      </c>
      <c r="BO440" s="81">
        <v>0</v>
      </c>
      <c r="BP440" s="81">
        <v>8</v>
      </c>
      <c r="BQ440" s="81">
        <v>1</v>
      </c>
      <c r="BR440" s="81">
        <v>0</v>
      </c>
      <c r="BS440" s="81">
        <v>0</v>
      </c>
      <c r="BT440"/>
      <c r="BU440" s="80">
        <v>234.41200000000001</v>
      </c>
      <c r="BV440" s="80">
        <v>0</v>
      </c>
      <c r="BW440" s="80">
        <v>0</v>
      </c>
      <c r="BX440" s="80">
        <v>0</v>
      </c>
      <c r="BY440" s="80">
        <v>0</v>
      </c>
      <c r="BZ440" s="80">
        <v>0</v>
      </c>
      <c r="CA440" s="80">
        <v>0</v>
      </c>
      <c r="CB440" s="80">
        <v>0</v>
      </c>
      <c r="CC440" s="80">
        <v>0</v>
      </c>
    </row>
    <row r="441" spans="1:81">
      <c r="A441" s="80" t="s">
        <v>2165</v>
      </c>
      <c r="B441" s="80">
        <v>202</v>
      </c>
      <c r="C441" s="80">
        <v>15</v>
      </c>
      <c r="D441" s="80">
        <v>12</v>
      </c>
      <c r="E441" s="80">
        <v>2018</v>
      </c>
      <c r="F441" s="80" t="s">
        <v>93</v>
      </c>
      <c r="G441" s="80" t="s">
        <v>2150</v>
      </c>
      <c r="H441" s="80" t="s">
        <v>2151</v>
      </c>
      <c r="I441" s="177"/>
      <c r="J441" s="81">
        <v>69.599517087948485</v>
      </c>
      <c r="K441" s="81">
        <v>4.0447458688813711</v>
      </c>
      <c r="L441" s="81">
        <v>10.933842472828571</v>
      </c>
      <c r="M441" s="81">
        <v>38.864921223507032</v>
      </c>
      <c r="N441" s="81">
        <v>36.496309229799046</v>
      </c>
      <c r="O441" s="81">
        <v>38.26443515706044</v>
      </c>
      <c r="P441" s="81">
        <v>36.19329049514208</v>
      </c>
      <c r="Q441" s="81">
        <v>2.0746032872085314</v>
      </c>
      <c r="R441" s="81">
        <v>7.0611424911673142</v>
      </c>
      <c r="S441" s="81">
        <v>4.3814708158761428</v>
      </c>
      <c r="T441" s="82"/>
      <c r="U441" s="81">
        <v>13188922</v>
      </c>
      <c r="V441" s="81">
        <v>2046</v>
      </c>
      <c r="W441" s="81">
        <v>231</v>
      </c>
      <c r="X441" s="81">
        <v>9975</v>
      </c>
      <c r="Y441" s="81">
        <v>12106</v>
      </c>
      <c r="Z441" s="81">
        <v>23316</v>
      </c>
      <c r="AA441" s="81">
        <v>7572</v>
      </c>
      <c r="AB441" s="81">
        <v>32733</v>
      </c>
      <c r="AC441" s="81">
        <v>1225082.5</v>
      </c>
      <c r="AD441" s="81">
        <v>4.3814708158761428</v>
      </c>
      <c r="AE441" s="82"/>
      <c r="AF441" s="81">
        <v>86581570.727375209</v>
      </c>
      <c r="AG441" s="81">
        <v>2924902.854616438</v>
      </c>
      <c r="AH441" s="81">
        <v>1525280.7698670351</v>
      </c>
      <c r="AI441" s="81">
        <v>61683395.542852543</v>
      </c>
      <c r="AJ441" s="81">
        <v>61250525.562152371</v>
      </c>
      <c r="AK441" s="81">
        <v>0</v>
      </c>
      <c r="AL441" s="81">
        <v>0</v>
      </c>
      <c r="AM441" s="81">
        <v>4505733.8069244027</v>
      </c>
      <c r="AN441" s="81">
        <v>0</v>
      </c>
      <c r="AO441" s="81">
        <v>0</v>
      </c>
      <c r="AP441" s="82"/>
      <c r="AQ441" s="81">
        <v>1112</v>
      </c>
      <c r="AR441" s="81">
        <v>667</v>
      </c>
      <c r="AS441" s="81">
        <v>13</v>
      </c>
      <c r="AT441" s="81">
        <v>0</v>
      </c>
      <c r="AU441" s="81">
        <v>0</v>
      </c>
      <c r="AV441" s="81">
        <v>1</v>
      </c>
      <c r="AW441" s="81" t="s">
        <v>564</v>
      </c>
      <c r="AX441" s="82"/>
      <c r="AY441" s="81">
        <v>5161.3999999999996</v>
      </c>
      <c r="AZ441" s="81">
        <v>38419</v>
      </c>
      <c r="BA441" s="81">
        <v>862</v>
      </c>
      <c r="BB441" s="81">
        <v>0</v>
      </c>
      <c r="BC441" s="81">
        <v>0</v>
      </c>
      <c r="BD441" s="81">
        <v>370</v>
      </c>
      <c r="BE441" s="81" t="s">
        <v>564</v>
      </c>
      <c r="BF441" s="82"/>
      <c r="BG441" s="81">
        <v>0</v>
      </c>
      <c r="BH441" s="81">
        <v>0</v>
      </c>
      <c r="BI441" s="81">
        <v>76.707999999999998</v>
      </c>
      <c r="BJ441" s="81">
        <v>156.363</v>
      </c>
      <c r="BK441" s="81">
        <v>0</v>
      </c>
      <c r="BL441" s="81">
        <v>0</v>
      </c>
      <c r="BM441" s="82"/>
      <c r="BN441" s="81">
        <v>0</v>
      </c>
      <c r="BO441" s="81">
        <v>0</v>
      </c>
      <c r="BP441" s="81">
        <v>8</v>
      </c>
      <c r="BQ441" s="81">
        <v>1</v>
      </c>
      <c r="BR441" s="81">
        <v>0</v>
      </c>
      <c r="BS441" s="81">
        <v>0</v>
      </c>
      <c r="BT441"/>
      <c r="BU441" s="80">
        <v>233.071</v>
      </c>
      <c r="BV441" s="80">
        <v>0</v>
      </c>
      <c r="BW441" s="80">
        <v>0</v>
      </c>
      <c r="BX441" s="80">
        <v>0</v>
      </c>
      <c r="BY441" s="80">
        <v>0</v>
      </c>
      <c r="BZ441" s="80">
        <v>0</v>
      </c>
      <c r="CA441" s="80">
        <v>0</v>
      </c>
      <c r="CB441" s="80">
        <v>0</v>
      </c>
      <c r="CC441" s="80">
        <v>0</v>
      </c>
    </row>
    <row r="442" spans="1:81">
      <c r="A442" s="80" t="s">
        <v>2166</v>
      </c>
      <c r="B442" s="80">
        <v>203</v>
      </c>
      <c r="C442" s="80">
        <v>16</v>
      </c>
      <c r="D442" s="80">
        <v>12</v>
      </c>
      <c r="E442" s="80">
        <v>2019</v>
      </c>
      <c r="F442" s="80" t="s">
        <v>73</v>
      </c>
      <c r="G442" s="80" t="s">
        <v>2150</v>
      </c>
      <c r="H442" s="80" t="s">
        <v>2151</v>
      </c>
      <c r="I442" s="177"/>
      <c r="J442" s="81">
        <v>65.427994403341756</v>
      </c>
      <c r="K442" s="81">
        <v>3.6687452968668399</v>
      </c>
      <c r="L442" s="81">
        <v>11.029004097903194</v>
      </c>
      <c r="M442" s="81">
        <v>35.786825942125944</v>
      </c>
      <c r="N442" s="81">
        <v>31.907101688543243</v>
      </c>
      <c r="O442" s="81">
        <v>36.92247602502507</v>
      </c>
      <c r="P442" s="81">
        <v>35.093680059420876</v>
      </c>
      <c r="Q442" s="81">
        <v>1.993502458391174</v>
      </c>
      <c r="R442" s="81">
        <v>5.7454909442429933</v>
      </c>
      <c r="S442" s="81">
        <v>4.8879427264943134</v>
      </c>
      <c r="T442" s="82"/>
      <c r="U442" s="81">
        <v>12851685</v>
      </c>
      <c r="V442" s="81">
        <v>2046</v>
      </c>
      <c r="W442" s="81">
        <v>231</v>
      </c>
      <c r="X442" s="81">
        <v>9975</v>
      </c>
      <c r="Y442" s="81">
        <v>12091</v>
      </c>
      <c r="Z442" s="81">
        <v>23116</v>
      </c>
      <c r="AA442" s="81">
        <v>7287</v>
      </c>
      <c r="AB442" s="81">
        <v>32305</v>
      </c>
      <c r="AC442" s="81">
        <v>1013148.5</v>
      </c>
      <c r="AD442" s="81">
        <v>4.8879427264943134</v>
      </c>
      <c r="AE442" s="82"/>
      <c r="AF442" s="81">
        <v>81511649.386405528</v>
      </c>
      <c r="AG442" s="81">
        <v>2823411.5358259319</v>
      </c>
      <c r="AH442" s="81">
        <v>1658837.2546747909</v>
      </c>
      <c r="AI442" s="81">
        <v>60199356.326442607</v>
      </c>
      <c r="AJ442" s="81">
        <v>54766907.320277423</v>
      </c>
      <c r="AK442" s="81">
        <v>0</v>
      </c>
      <c r="AL442" s="81">
        <v>0</v>
      </c>
      <c r="AM442" s="81">
        <v>4399697.8080902044</v>
      </c>
      <c r="AN442" s="81">
        <v>0</v>
      </c>
      <c r="AO442" s="81">
        <v>0</v>
      </c>
      <c r="AP442" s="82"/>
      <c r="AQ442" s="81">
        <v>1177</v>
      </c>
      <c r="AR442" s="81">
        <v>783</v>
      </c>
      <c r="AS442" s="81">
        <v>14</v>
      </c>
      <c r="AT442" s="81">
        <v>0</v>
      </c>
      <c r="AU442" s="81">
        <v>0</v>
      </c>
      <c r="AV442" s="81">
        <v>1</v>
      </c>
      <c r="AW442" s="81" t="s">
        <v>564</v>
      </c>
      <c r="AX442" s="82"/>
      <c r="AY442" s="81">
        <v>5511.6000000000049</v>
      </c>
      <c r="AZ442" s="81">
        <v>45315.80000000001</v>
      </c>
      <c r="BA442" s="81">
        <v>891.5</v>
      </c>
      <c r="BB442" s="81">
        <v>0</v>
      </c>
      <c r="BC442" s="81">
        <v>0</v>
      </c>
      <c r="BD442" s="81">
        <v>370</v>
      </c>
      <c r="BE442" s="81" t="s">
        <v>564</v>
      </c>
      <c r="BF442" s="82"/>
      <c r="BG442" s="81">
        <v>0</v>
      </c>
      <c r="BH442" s="81">
        <v>0</v>
      </c>
      <c r="BI442" s="81">
        <v>66.626999999999995</v>
      </c>
      <c r="BJ442" s="81">
        <v>143.036</v>
      </c>
      <c r="BK442" s="81">
        <v>0</v>
      </c>
      <c r="BL442" s="81">
        <v>0</v>
      </c>
      <c r="BM442" s="82"/>
      <c r="BN442" s="81">
        <v>0</v>
      </c>
      <c r="BO442" s="81">
        <v>0</v>
      </c>
      <c r="BP442" s="81">
        <v>8</v>
      </c>
      <c r="BQ442" s="81">
        <v>1</v>
      </c>
      <c r="BR442" s="81">
        <v>0</v>
      </c>
      <c r="BS442" s="81">
        <v>0</v>
      </c>
      <c r="BT442"/>
      <c r="BU442" s="80">
        <v>209.66300000000001</v>
      </c>
      <c r="BV442" s="80">
        <v>0</v>
      </c>
      <c r="BW442" s="80">
        <v>0</v>
      </c>
      <c r="BX442" s="80">
        <v>0</v>
      </c>
      <c r="BY442" s="80">
        <v>0</v>
      </c>
      <c r="BZ442" s="80">
        <v>0</v>
      </c>
      <c r="CA442" s="80">
        <v>0</v>
      </c>
      <c r="CB442" s="80">
        <v>0</v>
      </c>
      <c r="CC442" s="80">
        <v>0</v>
      </c>
    </row>
    <row r="443" spans="1:81">
      <c r="A443" s="80" t="s">
        <v>2167</v>
      </c>
      <c r="B443" s="80">
        <v>204</v>
      </c>
      <c r="C443" s="80">
        <v>17</v>
      </c>
      <c r="D443" s="80">
        <v>12</v>
      </c>
      <c r="E443" s="80">
        <v>2020</v>
      </c>
      <c r="F443" s="80" t="s">
        <v>218</v>
      </c>
      <c r="G443" s="80" t="s">
        <v>2150</v>
      </c>
      <c r="H443" s="80" t="s">
        <v>2151</v>
      </c>
      <c r="I443" s="177"/>
      <c r="J443" s="81">
        <v>55.373067393855322</v>
      </c>
      <c r="K443" s="81">
        <v>3.5218753522839195</v>
      </c>
      <c r="L443" s="81">
        <v>10.015088478290011</v>
      </c>
      <c r="M443" s="81">
        <v>33.423265366317231</v>
      </c>
      <c r="N443" s="81">
        <v>32.512076389281027</v>
      </c>
      <c r="O443" s="81">
        <v>32.361908489150565</v>
      </c>
      <c r="P443" s="81">
        <v>33.492620021958153</v>
      </c>
      <c r="Q443" s="81">
        <v>1.8699580067494086</v>
      </c>
      <c r="R443" s="81">
        <v>4.9924696379799958</v>
      </c>
      <c r="S443" s="81">
        <v>4.5809434273854981</v>
      </c>
      <c r="T443" s="82"/>
      <c r="U443" s="81">
        <v>11745943</v>
      </c>
      <c r="V443" s="81">
        <v>1727</v>
      </c>
      <c r="W443" s="81">
        <v>203</v>
      </c>
      <c r="X443" s="81">
        <v>10107</v>
      </c>
      <c r="Y443" s="81">
        <v>12035</v>
      </c>
      <c r="Z443" s="81">
        <v>23125</v>
      </c>
      <c r="AA443" s="81">
        <v>7556</v>
      </c>
      <c r="AB443" s="81">
        <v>31714</v>
      </c>
      <c r="AC443" s="81">
        <v>884955.00000000012</v>
      </c>
      <c r="AD443" s="81">
        <v>4.5809434273854981</v>
      </c>
      <c r="AE443" s="82"/>
      <c r="AF443" s="81">
        <v>72753469.464069858</v>
      </c>
      <c r="AG443" s="81">
        <v>2571517.4940007539</v>
      </c>
      <c r="AH443" s="81">
        <v>1483442.3224093956</v>
      </c>
      <c r="AI443" s="81">
        <v>57611345.382083751</v>
      </c>
      <c r="AJ443" s="81">
        <v>57660724.948049545</v>
      </c>
      <c r="AK443" s="81"/>
      <c r="AL443" s="81"/>
      <c r="AM443" s="81">
        <v>4139029.3498889781</v>
      </c>
      <c r="AN443" s="81"/>
      <c r="AO443" s="81"/>
      <c r="AP443" s="82"/>
      <c r="AQ443" s="81">
        <v>1244</v>
      </c>
      <c r="AR443" s="81">
        <v>847</v>
      </c>
      <c r="AS443" s="81">
        <v>15</v>
      </c>
      <c r="AT443" s="81">
        <v>0</v>
      </c>
      <c r="AU443" s="81">
        <v>0</v>
      </c>
      <c r="AV443" s="81">
        <v>1</v>
      </c>
      <c r="AW443" s="81">
        <v>15</v>
      </c>
      <c r="AX443" s="82"/>
      <c r="AY443" s="81">
        <v>5881.4000000000051</v>
      </c>
      <c r="AZ443" s="81">
        <v>49609.2</v>
      </c>
      <c r="BA443" s="81">
        <v>22891.5</v>
      </c>
      <c r="BB443" s="81">
        <v>0</v>
      </c>
      <c r="BC443" s="81">
        <v>0</v>
      </c>
      <c r="BD443" s="81">
        <v>740</v>
      </c>
      <c r="BE443" s="81">
        <v>22891.5</v>
      </c>
      <c r="BF443" s="82"/>
      <c r="BG443" s="81">
        <v>0</v>
      </c>
      <c r="BH443" s="81">
        <v>0</v>
      </c>
      <c r="BI443" s="81">
        <v>55.23</v>
      </c>
      <c r="BJ443" s="81">
        <v>128.267</v>
      </c>
      <c r="BK443" s="81">
        <v>0</v>
      </c>
      <c r="BL443" s="81">
        <v>0</v>
      </c>
      <c r="BM443" s="82"/>
      <c r="BN443" s="81">
        <v>0</v>
      </c>
      <c r="BO443" s="81">
        <v>0</v>
      </c>
      <c r="BP443" s="81">
        <v>8</v>
      </c>
      <c r="BQ443" s="81">
        <v>1</v>
      </c>
      <c r="BR443" s="81">
        <v>0</v>
      </c>
      <c r="BS443" s="81">
        <v>0</v>
      </c>
      <c r="BT443"/>
      <c r="BU443" s="80">
        <v>183.49700000000001</v>
      </c>
      <c r="BV443" s="80">
        <v>0</v>
      </c>
      <c r="BW443" s="80">
        <v>0</v>
      </c>
      <c r="BX443" s="80">
        <v>0</v>
      </c>
      <c r="BY443" s="80">
        <v>0</v>
      </c>
      <c r="BZ443" s="80">
        <v>0</v>
      </c>
      <c r="CA443" s="80">
        <v>0</v>
      </c>
      <c r="CB443" s="80">
        <v>0</v>
      </c>
      <c r="CC443" s="80">
        <v>0</v>
      </c>
    </row>
    <row r="444" spans="1:81">
      <c r="A444" s="80" t="s">
        <v>2168</v>
      </c>
      <c r="B444" s="80">
        <v>204</v>
      </c>
      <c r="C444" s="80">
        <v>18</v>
      </c>
      <c r="D444" s="80">
        <v>12</v>
      </c>
      <c r="E444" s="80">
        <v>2021</v>
      </c>
      <c r="F444" s="80" t="s">
        <v>75</v>
      </c>
      <c r="G444" s="174" t="s">
        <v>2150</v>
      </c>
      <c r="H444" s="80" t="s">
        <v>2151</v>
      </c>
      <c r="I444" s="177"/>
      <c r="J444" s="81">
        <v>68.229941177698947</v>
      </c>
      <c r="K444" s="81">
        <v>3.8226308178733448</v>
      </c>
      <c r="L444" s="81">
        <v>9.0283169567054244</v>
      </c>
      <c r="M444" s="81">
        <v>38.065595467229407</v>
      </c>
      <c r="N444" s="81">
        <v>30.607430649637877</v>
      </c>
      <c r="O444" s="81">
        <v>31.109545431146543</v>
      </c>
      <c r="P444" s="81">
        <v>34.348770977326112</v>
      </c>
      <c r="Q444" s="81">
        <v>1.8605944950778306</v>
      </c>
      <c r="R444" s="81">
        <v>4.9793922016716596</v>
      </c>
      <c r="S444" s="81">
        <v>4.4232167053500726</v>
      </c>
      <c r="T444" s="82"/>
      <c r="U444" s="81">
        <v>14379602</v>
      </c>
      <c r="V444" s="81">
        <v>1727</v>
      </c>
      <c r="W444" s="81">
        <v>203</v>
      </c>
      <c r="X444" s="81">
        <v>10107</v>
      </c>
      <c r="Y444" s="81">
        <v>12007</v>
      </c>
      <c r="Z444" s="81">
        <v>22890</v>
      </c>
      <c r="AA444" s="81">
        <v>7557</v>
      </c>
      <c r="AB444" s="81">
        <v>31181</v>
      </c>
      <c r="AC444" s="81">
        <v>855507.99999999988</v>
      </c>
      <c r="AD444" s="81">
        <v>4.4232167053500726</v>
      </c>
      <c r="AE444" s="82"/>
      <c r="AF444" s="81">
        <v>87535167.600671813</v>
      </c>
      <c r="AG444" s="81">
        <v>2730424.0789653203</v>
      </c>
      <c r="AH444" s="81">
        <v>1394005.5611128383</v>
      </c>
      <c r="AI444" s="81">
        <v>62833104.846448712</v>
      </c>
      <c r="AJ444" s="81">
        <v>53246108.470820278</v>
      </c>
      <c r="AK444" s="81">
        <v>0</v>
      </c>
      <c r="AL444" s="81">
        <v>0</v>
      </c>
      <c r="AM444" s="81">
        <v>4092939.2857351024</v>
      </c>
      <c r="AN444" s="81">
        <v>0</v>
      </c>
      <c r="AO444" s="81">
        <v>0</v>
      </c>
      <c r="AP444" s="82"/>
      <c r="AQ444" s="81">
        <v>1290</v>
      </c>
      <c r="AR444" s="81">
        <v>894</v>
      </c>
      <c r="AS444" s="81">
        <v>15</v>
      </c>
      <c r="AT444" s="81">
        <v>0</v>
      </c>
      <c r="AU444" s="81">
        <v>0</v>
      </c>
      <c r="AV444" s="81">
        <v>1</v>
      </c>
      <c r="AW444" s="81"/>
      <c r="AX444" s="82"/>
      <c r="AY444" s="81">
        <v>6170.5000000000073</v>
      </c>
      <c r="AZ444" s="81">
        <v>52841.5</v>
      </c>
      <c r="BA444" s="81">
        <v>22891.5</v>
      </c>
      <c r="BB444" s="81">
        <v>0</v>
      </c>
      <c r="BC444" s="81">
        <v>0</v>
      </c>
      <c r="BD444" s="81">
        <v>740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2169</v>
      </c>
      <c r="B445" s="80">
        <v>204</v>
      </c>
      <c r="C445" s="80">
        <v>19</v>
      </c>
      <c r="D445" s="80">
        <v>12</v>
      </c>
      <c r="E445" s="80">
        <v>2022</v>
      </c>
      <c r="F445" s="80" t="s">
        <v>568</v>
      </c>
      <c r="G445" s="174" t="s">
        <v>2150</v>
      </c>
      <c r="H445" s="80" t="s">
        <v>2151</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1364</v>
      </c>
      <c r="AR445" s="81">
        <v>907</v>
      </c>
      <c r="AS445" s="81">
        <v>15</v>
      </c>
      <c r="AT445" s="81">
        <v>0</v>
      </c>
      <c r="AU445" s="81">
        <v>0</v>
      </c>
      <c r="AV445" s="81">
        <v>1</v>
      </c>
      <c r="AW445" s="81"/>
      <c r="AX445" s="82"/>
      <c r="AY445" s="81">
        <v>6654.0000000000036</v>
      </c>
      <c r="AZ445" s="81">
        <v>53638.6</v>
      </c>
      <c r="BA445" s="81">
        <v>22891.5</v>
      </c>
      <c r="BB445" s="81">
        <v>0</v>
      </c>
      <c r="BC445" s="81">
        <v>0</v>
      </c>
      <c r="BD445" s="81">
        <v>740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2170</v>
      </c>
      <c r="B446" s="80">
        <v>341</v>
      </c>
      <c r="C446" s="80">
        <v>1</v>
      </c>
      <c r="D446" s="80">
        <v>21</v>
      </c>
      <c r="E446" s="80">
        <v>1990</v>
      </c>
      <c r="F446" s="80" t="s">
        <v>562</v>
      </c>
      <c r="G446" s="80" t="s">
        <v>2171</v>
      </c>
      <c r="H446" s="80" t="s">
        <v>2172</v>
      </c>
      <c r="I446" s="177"/>
      <c r="J446" s="81">
        <v>59.278792487574648</v>
      </c>
      <c r="K446" s="81">
        <v>5.3290760188746527</v>
      </c>
      <c r="L446" s="81">
        <v>1.9840820181400307</v>
      </c>
      <c r="M446" s="81">
        <v>33.045729950229969</v>
      </c>
      <c r="N446" s="81">
        <v>34.01930157370559</v>
      </c>
      <c r="O446" s="81">
        <v>27.140001536168604</v>
      </c>
      <c r="P446" s="81">
        <v>35.484375440941932</v>
      </c>
      <c r="Q446" s="81">
        <v>2.3664432472925228</v>
      </c>
      <c r="R446" s="81">
        <v>0</v>
      </c>
      <c r="S446" s="81">
        <v>2.144096524185763</v>
      </c>
      <c r="T446" s="82"/>
      <c r="U446" s="81">
        <v>3494692</v>
      </c>
      <c r="V446" s="81">
        <v>1541</v>
      </c>
      <c r="W446" s="81">
        <v>22</v>
      </c>
      <c r="X446" s="81">
        <v>12756</v>
      </c>
      <c r="Y446" s="81">
        <v>12291</v>
      </c>
      <c r="Z446" s="81">
        <v>11163</v>
      </c>
      <c r="AA446" s="81">
        <v>8616</v>
      </c>
      <c r="AB446" s="81">
        <v>38423</v>
      </c>
      <c r="AC446" s="81">
        <v>0</v>
      </c>
      <c r="AD446" s="81">
        <v>2.144096524185763</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2173</v>
      </c>
      <c r="B447" s="80">
        <v>342</v>
      </c>
      <c r="C447" s="80">
        <v>2</v>
      </c>
      <c r="D447" s="80">
        <v>21</v>
      </c>
      <c r="E447" s="80">
        <v>2005</v>
      </c>
      <c r="F447" s="80" t="s">
        <v>565</v>
      </c>
      <c r="G447" s="80" t="s">
        <v>2171</v>
      </c>
      <c r="H447" s="80" t="s">
        <v>2172</v>
      </c>
      <c r="I447" s="177"/>
      <c r="J447" s="81">
        <v>58.920265109705518</v>
      </c>
      <c r="K447" s="81">
        <v>2.2984022030899678</v>
      </c>
      <c r="L447" s="81">
        <v>3.2173344414747516</v>
      </c>
      <c r="M447" s="81">
        <v>39.084190227101004</v>
      </c>
      <c r="N447" s="81">
        <v>46.987717834084883</v>
      </c>
      <c r="O447" s="81">
        <v>39.832672559373378</v>
      </c>
      <c r="P447" s="81">
        <v>33.646787532256972</v>
      </c>
      <c r="Q447" s="81">
        <v>2.0494103334555689</v>
      </c>
      <c r="R447" s="81">
        <v>0</v>
      </c>
      <c r="S447" s="81">
        <v>4.1131395516971567</v>
      </c>
      <c r="T447" s="82"/>
      <c r="U447" s="81">
        <v>3211304</v>
      </c>
      <c r="V447" s="81">
        <v>969</v>
      </c>
      <c r="W447" s="81">
        <v>35</v>
      </c>
      <c r="X447" s="81">
        <v>8505</v>
      </c>
      <c r="Y447" s="81">
        <v>14285</v>
      </c>
      <c r="Z447" s="81">
        <v>18959</v>
      </c>
      <c r="AA447" s="81">
        <v>6691</v>
      </c>
      <c r="AB447" s="81">
        <v>34786</v>
      </c>
      <c r="AC447" s="81">
        <v>0</v>
      </c>
      <c r="AD447" s="81">
        <v>4.1131395516971567</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2174</v>
      </c>
      <c r="B448" s="80">
        <v>343</v>
      </c>
      <c r="C448" s="80">
        <v>3</v>
      </c>
      <c r="D448" s="80">
        <v>21</v>
      </c>
      <c r="E448" s="80">
        <v>2006</v>
      </c>
      <c r="F448" s="80" t="s">
        <v>566</v>
      </c>
      <c r="G448" s="80" t="s">
        <v>2171</v>
      </c>
      <c r="H448" s="80" t="s">
        <v>2172</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2175</v>
      </c>
      <c r="B449" s="80">
        <v>344</v>
      </c>
      <c r="C449" s="80">
        <v>4</v>
      </c>
      <c r="D449" s="80">
        <v>21</v>
      </c>
      <c r="E449" s="80">
        <v>2007</v>
      </c>
      <c r="F449" s="80" t="s">
        <v>567</v>
      </c>
      <c r="G449" s="80" t="s">
        <v>2171</v>
      </c>
      <c r="H449" s="80" t="s">
        <v>2172</v>
      </c>
      <c r="I449" s="177"/>
      <c r="J449" s="81">
        <v>49.766349736173112</v>
      </c>
      <c r="K449" s="81">
        <v>2.0176252936289689</v>
      </c>
      <c r="L449" s="81">
        <v>8.1730107104121128</v>
      </c>
      <c r="M449" s="81">
        <v>56.551613934609641</v>
      </c>
      <c r="N449" s="81">
        <v>46.492086367250579</v>
      </c>
      <c r="O449" s="81">
        <v>38.525335375594551</v>
      </c>
      <c r="P449" s="81">
        <v>32.702035032123369</v>
      </c>
      <c r="Q449" s="81">
        <v>2.1485436596294765</v>
      </c>
      <c r="R449" s="81">
        <v>0</v>
      </c>
      <c r="S449" s="81">
        <v>2.4982297073616211</v>
      </c>
      <c r="T449" s="82"/>
      <c r="U449" s="81">
        <v>3393713</v>
      </c>
      <c r="V449" s="81">
        <v>854</v>
      </c>
      <c r="W449" s="81">
        <v>112</v>
      </c>
      <c r="X449" s="81">
        <v>13494</v>
      </c>
      <c r="Y449" s="81">
        <v>14561</v>
      </c>
      <c r="Z449" s="81">
        <v>19062</v>
      </c>
      <c r="AA449" s="81">
        <v>6404</v>
      </c>
      <c r="AB449" s="81">
        <v>34540</v>
      </c>
      <c r="AC449" s="81">
        <v>0</v>
      </c>
      <c r="AD449" s="81">
        <v>2.4982297073616211</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2176</v>
      </c>
      <c r="B450" s="80">
        <v>345</v>
      </c>
      <c r="C450" s="80">
        <v>5</v>
      </c>
      <c r="D450" s="80">
        <v>21</v>
      </c>
      <c r="E450" s="80">
        <v>2008</v>
      </c>
      <c r="F450" s="80" t="s">
        <v>84</v>
      </c>
      <c r="G450" s="80" t="s">
        <v>2171</v>
      </c>
      <c r="H450" s="80" t="s">
        <v>2172</v>
      </c>
      <c r="I450" s="177"/>
      <c r="J450" s="81">
        <v>49.490432670696357</v>
      </c>
      <c r="K450" s="81">
        <v>1.4954402276429042</v>
      </c>
      <c r="L450" s="81">
        <v>7.2081760935924732</v>
      </c>
      <c r="M450" s="81">
        <v>59.148756379033877</v>
      </c>
      <c r="N450" s="81">
        <v>46.008404373382483</v>
      </c>
      <c r="O450" s="81">
        <v>37.285399053992819</v>
      </c>
      <c r="P450" s="81">
        <v>31.649730545182695</v>
      </c>
      <c r="Q450" s="81">
        <v>2.0947763478728993</v>
      </c>
      <c r="R450" s="81">
        <v>0</v>
      </c>
      <c r="S450" s="81">
        <v>3.055596588181047</v>
      </c>
      <c r="T450" s="82"/>
      <c r="U450" s="81">
        <v>3684851</v>
      </c>
      <c r="V450" s="81">
        <v>854</v>
      </c>
      <c r="W450" s="81">
        <v>112</v>
      </c>
      <c r="X450" s="81">
        <v>13494</v>
      </c>
      <c r="Y450" s="81">
        <v>14561</v>
      </c>
      <c r="Z450" s="81">
        <v>19096</v>
      </c>
      <c r="AA450" s="81">
        <v>6205</v>
      </c>
      <c r="AB450" s="81">
        <v>34229</v>
      </c>
      <c r="AC450" s="81">
        <v>0</v>
      </c>
      <c r="AD450" s="81">
        <v>3.055596588181047</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2177</v>
      </c>
      <c r="B451" s="80">
        <v>346</v>
      </c>
      <c r="C451" s="80">
        <v>6</v>
      </c>
      <c r="D451" s="80">
        <v>21</v>
      </c>
      <c r="E451" s="80">
        <v>2009</v>
      </c>
      <c r="F451" s="80" t="s">
        <v>85</v>
      </c>
      <c r="G451" s="80" t="s">
        <v>2171</v>
      </c>
      <c r="H451" s="80" t="s">
        <v>2172</v>
      </c>
      <c r="I451" s="177"/>
      <c r="J451" s="81">
        <v>46.0182385384946</v>
      </c>
      <c r="K451" s="81">
        <v>1.3555802856891097</v>
      </c>
      <c r="L451" s="81">
        <v>6.9881552540013798</v>
      </c>
      <c r="M451" s="81">
        <v>63.077163820308947</v>
      </c>
      <c r="N451" s="81">
        <v>45.323384659519206</v>
      </c>
      <c r="O451" s="81">
        <v>37.958601178610422</v>
      </c>
      <c r="P451" s="81">
        <v>30.397019181922555</v>
      </c>
      <c r="Q451" s="81">
        <v>1.9617350241830964</v>
      </c>
      <c r="R451" s="81">
        <v>0</v>
      </c>
      <c r="S451" s="81">
        <v>2.3654378857337135</v>
      </c>
      <c r="T451" s="82"/>
      <c r="U451" s="81">
        <v>3400295</v>
      </c>
      <c r="V451" s="81">
        <v>732</v>
      </c>
      <c r="W451" s="81">
        <v>193</v>
      </c>
      <c r="X451" s="81">
        <v>13536</v>
      </c>
      <c r="Y451" s="81">
        <v>14267</v>
      </c>
      <c r="Z451" s="81">
        <v>19189</v>
      </c>
      <c r="AA451" s="81">
        <v>6118</v>
      </c>
      <c r="AB451" s="81">
        <v>33650</v>
      </c>
      <c r="AC451" s="81">
        <v>0</v>
      </c>
      <c r="AD451" s="81">
        <v>2.3654378857337135</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9.4420000000000002</v>
      </c>
      <c r="BJ451" s="81">
        <v>0</v>
      </c>
      <c r="BK451" s="81">
        <v>8.33</v>
      </c>
      <c r="BL451" s="81">
        <v>0</v>
      </c>
      <c r="BM451" s="82"/>
      <c r="BN451" s="81">
        <v>0</v>
      </c>
      <c r="BO451" s="81">
        <v>0</v>
      </c>
      <c r="BP451" s="81">
        <v>3</v>
      </c>
      <c r="BQ451" s="81">
        <v>0</v>
      </c>
      <c r="BR451" s="81">
        <v>2</v>
      </c>
      <c r="BS451" s="81">
        <v>0</v>
      </c>
      <c r="BT451"/>
      <c r="BU451" s="80"/>
      <c r="BV451" s="80"/>
      <c r="BW451" s="80"/>
      <c r="BX451" s="80"/>
      <c r="BY451" s="80"/>
      <c r="BZ451" s="80"/>
      <c r="CA451" s="80"/>
      <c r="CB451" s="80"/>
      <c r="CC451" s="80"/>
    </row>
    <row r="452" spans="1:81">
      <c r="A452" s="80" t="s">
        <v>2178</v>
      </c>
      <c r="B452" s="80">
        <v>347</v>
      </c>
      <c r="C452" s="80">
        <v>7</v>
      </c>
      <c r="D452" s="80">
        <v>21</v>
      </c>
      <c r="E452" s="80">
        <v>2010</v>
      </c>
      <c r="F452" s="80" t="s">
        <v>86</v>
      </c>
      <c r="G452" s="80" t="s">
        <v>2171</v>
      </c>
      <c r="H452" s="80" t="s">
        <v>2172</v>
      </c>
      <c r="I452" s="177"/>
      <c r="J452" s="81">
        <v>45.221786010780718</v>
      </c>
      <c r="K452" s="81">
        <v>1.3070426408722298</v>
      </c>
      <c r="L452" s="81">
        <v>6.6257703710521252</v>
      </c>
      <c r="M452" s="81">
        <v>60.313391536352768</v>
      </c>
      <c r="N452" s="81">
        <v>42.784625702897387</v>
      </c>
      <c r="O452" s="81">
        <v>38.155170924413241</v>
      </c>
      <c r="P452" s="81">
        <v>30.762835681399022</v>
      </c>
      <c r="Q452" s="81">
        <v>2.0388519189562353</v>
      </c>
      <c r="R452" s="81">
        <v>0</v>
      </c>
      <c r="S452" s="81">
        <v>2.5594199392966432</v>
      </c>
      <c r="T452" s="82"/>
      <c r="U452" s="81">
        <v>3322132</v>
      </c>
      <c r="V452" s="81">
        <v>732</v>
      </c>
      <c r="W452" s="81">
        <v>193</v>
      </c>
      <c r="X452" s="81">
        <v>13536</v>
      </c>
      <c r="Y452" s="81">
        <v>14343</v>
      </c>
      <c r="Z452" s="81">
        <v>19378</v>
      </c>
      <c r="AA452" s="81">
        <v>6037</v>
      </c>
      <c r="AB452" s="81">
        <v>33511</v>
      </c>
      <c r="AC452" s="81">
        <v>0</v>
      </c>
      <c r="AD452" s="81">
        <v>2.5594199392966432</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10.082000000000001</v>
      </c>
      <c r="BJ452" s="81">
        <v>0</v>
      </c>
      <c r="BK452" s="81">
        <v>8.58</v>
      </c>
      <c r="BL452" s="81">
        <v>0</v>
      </c>
      <c r="BM452" s="82"/>
      <c r="BN452" s="81">
        <v>0</v>
      </c>
      <c r="BO452" s="81">
        <v>0</v>
      </c>
      <c r="BP452" s="81">
        <v>3</v>
      </c>
      <c r="BQ452" s="81">
        <v>0</v>
      </c>
      <c r="BR452" s="81">
        <v>2</v>
      </c>
      <c r="BS452" s="81">
        <v>0</v>
      </c>
      <c r="BT452"/>
      <c r="BU452" s="80">
        <v>18.661999999999999</v>
      </c>
      <c r="BV452" s="80">
        <v>0</v>
      </c>
      <c r="BW452" s="80">
        <v>0</v>
      </c>
      <c r="BX452" s="80">
        <v>0</v>
      </c>
      <c r="BY452" s="80">
        <v>0</v>
      </c>
      <c r="BZ452" s="80">
        <v>0</v>
      </c>
      <c r="CA452" s="80">
        <v>0</v>
      </c>
      <c r="CB452" s="80">
        <v>0</v>
      </c>
      <c r="CC452" s="80">
        <v>0</v>
      </c>
    </row>
    <row r="453" spans="1:81">
      <c r="A453" s="80" t="s">
        <v>2179</v>
      </c>
      <c r="B453" s="80">
        <v>348</v>
      </c>
      <c r="C453" s="80">
        <v>8</v>
      </c>
      <c r="D453" s="80">
        <v>21</v>
      </c>
      <c r="E453" s="80">
        <v>2011</v>
      </c>
      <c r="F453" s="80" t="s">
        <v>87</v>
      </c>
      <c r="G453" s="80" t="s">
        <v>2171</v>
      </c>
      <c r="H453" s="80" t="s">
        <v>2172</v>
      </c>
      <c r="I453" s="177"/>
      <c r="J453" s="81">
        <v>53.195577925151895</v>
      </c>
      <c r="K453" s="81">
        <v>2.0829579972267949</v>
      </c>
      <c r="L453" s="81">
        <v>8.6164286784872992</v>
      </c>
      <c r="M453" s="81">
        <v>79.818342835300854</v>
      </c>
      <c r="N453" s="81">
        <v>59.214055555966979</v>
      </c>
      <c r="O453" s="81">
        <v>37.652215481141305</v>
      </c>
      <c r="P453" s="81">
        <v>29.131569205228928</v>
      </c>
      <c r="Q453" s="81">
        <v>2.3452891347541573</v>
      </c>
      <c r="R453" s="81">
        <v>0</v>
      </c>
      <c r="S453" s="81">
        <v>2.7817500422370007</v>
      </c>
      <c r="T453" s="82"/>
      <c r="U453" s="81">
        <v>3590829</v>
      </c>
      <c r="V453" s="81">
        <v>732</v>
      </c>
      <c r="W453" s="81">
        <v>193</v>
      </c>
      <c r="X453" s="81">
        <v>13536</v>
      </c>
      <c r="Y453" s="81">
        <v>14486</v>
      </c>
      <c r="Z453" s="81">
        <v>19538</v>
      </c>
      <c r="AA453" s="81">
        <v>5887</v>
      </c>
      <c r="AB453" s="81">
        <v>33419</v>
      </c>
      <c r="AC453" s="81">
        <v>0</v>
      </c>
      <c r="AD453" s="81">
        <v>2.7817500422370007</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8.6989999999999998</v>
      </c>
      <c r="BJ453" s="81">
        <v>0</v>
      </c>
      <c r="BK453" s="81">
        <v>8.2330000000000005</v>
      </c>
      <c r="BL453" s="81">
        <v>0</v>
      </c>
      <c r="BM453" s="82"/>
      <c r="BN453" s="81">
        <v>0</v>
      </c>
      <c r="BO453" s="81">
        <v>0</v>
      </c>
      <c r="BP453" s="81">
        <v>3</v>
      </c>
      <c r="BQ453" s="81">
        <v>0</v>
      </c>
      <c r="BR453" s="81">
        <v>2</v>
      </c>
      <c r="BS453" s="81">
        <v>0</v>
      </c>
      <c r="BT453"/>
      <c r="BU453" s="80">
        <v>16.931999999999999</v>
      </c>
      <c r="BV453" s="80">
        <v>0</v>
      </c>
      <c r="BW453" s="80">
        <v>0</v>
      </c>
      <c r="BX453" s="80">
        <v>0</v>
      </c>
      <c r="BY453" s="80">
        <v>0</v>
      </c>
      <c r="BZ453" s="80">
        <v>0</v>
      </c>
      <c r="CA453" s="80">
        <v>0</v>
      </c>
      <c r="CB453" s="80">
        <v>0</v>
      </c>
      <c r="CC453" s="80">
        <v>0</v>
      </c>
    </row>
    <row r="454" spans="1:81">
      <c r="A454" s="80" t="s">
        <v>2180</v>
      </c>
      <c r="B454" s="80">
        <v>349</v>
      </c>
      <c r="C454" s="80">
        <v>9</v>
      </c>
      <c r="D454" s="80">
        <v>21</v>
      </c>
      <c r="E454" s="80">
        <v>2012</v>
      </c>
      <c r="F454" s="80" t="s">
        <v>88</v>
      </c>
      <c r="G454" s="80" t="s">
        <v>2171</v>
      </c>
      <c r="H454" s="80" t="s">
        <v>2172</v>
      </c>
      <c r="I454" s="177"/>
      <c r="J454" s="81">
        <v>51.366779364348339</v>
      </c>
      <c r="K454" s="81">
        <v>2.0888645900905956</v>
      </c>
      <c r="L454" s="81">
        <v>9.0444213062371333</v>
      </c>
      <c r="M454" s="81">
        <v>87.351428092484326</v>
      </c>
      <c r="N454" s="81">
        <v>76.329211617100967</v>
      </c>
      <c r="O454" s="81">
        <v>37.837737509119926</v>
      </c>
      <c r="P454" s="81">
        <v>29.063416124519588</v>
      </c>
      <c r="Q454" s="81">
        <v>2.5350623403176975</v>
      </c>
      <c r="R454" s="81">
        <v>0</v>
      </c>
      <c r="S454" s="81">
        <v>2.6560978399416544</v>
      </c>
      <c r="T454" s="82"/>
      <c r="U454" s="81">
        <v>3528930</v>
      </c>
      <c r="V454" s="81">
        <v>732</v>
      </c>
      <c r="W454" s="81">
        <v>193</v>
      </c>
      <c r="X454" s="81">
        <v>13536</v>
      </c>
      <c r="Y454" s="81">
        <v>14514</v>
      </c>
      <c r="Z454" s="81">
        <v>19790</v>
      </c>
      <c r="AA454" s="81">
        <v>5840</v>
      </c>
      <c r="AB454" s="81">
        <v>33248</v>
      </c>
      <c r="AC454" s="81">
        <v>0</v>
      </c>
      <c r="AD454" s="81">
        <v>2.6560978399416544</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11.023999999999999</v>
      </c>
      <c r="BJ454" s="81">
        <v>0</v>
      </c>
      <c r="BK454" s="81">
        <v>9.0820000000000007</v>
      </c>
      <c r="BL454" s="81">
        <v>0</v>
      </c>
      <c r="BM454" s="82"/>
      <c r="BN454" s="81">
        <v>0</v>
      </c>
      <c r="BO454" s="81">
        <v>0</v>
      </c>
      <c r="BP454" s="81">
        <v>3</v>
      </c>
      <c r="BQ454" s="81">
        <v>0</v>
      </c>
      <c r="BR454" s="81">
        <v>2</v>
      </c>
      <c r="BS454" s="81">
        <v>0</v>
      </c>
      <c r="BT454"/>
      <c r="BU454" s="80">
        <v>20.106000000000002</v>
      </c>
      <c r="BV454" s="80">
        <v>0</v>
      </c>
      <c r="BW454" s="80">
        <v>0</v>
      </c>
      <c r="BX454" s="80">
        <v>0</v>
      </c>
      <c r="BY454" s="80">
        <v>0</v>
      </c>
      <c r="BZ454" s="80">
        <v>0</v>
      </c>
      <c r="CA454" s="80">
        <v>0</v>
      </c>
      <c r="CB454" s="80">
        <v>0</v>
      </c>
      <c r="CC454" s="80">
        <v>0</v>
      </c>
    </row>
    <row r="455" spans="1:81">
      <c r="A455" s="80" t="s">
        <v>2181</v>
      </c>
      <c r="B455" s="80">
        <v>350</v>
      </c>
      <c r="C455" s="80">
        <v>10</v>
      </c>
      <c r="D455" s="80">
        <v>21</v>
      </c>
      <c r="E455" s="80">
        <v>2013</v>
      </c>
      <c r="F455" s="80" t="s">
        <v>89</v>
      </c>
      <c r="G455" s="80" t="s">
        <v>2171</v>
      </c>
      <c r="H455" s="80" t="s">
        <v>2172</v>
      </c>
      <c r="I455" s="177"/>
      <c r="J455" s="81">
        <v>69.099033100868496</v>
      </c>
      <c r="K455" s="81">
        <v>1.7060600309998788</v>
      </c>
      <c r="L455" s="81">
        <v>8.0702178389308781</v>
      </c>
      <c r="M455" s="81">
        <v>87.38721123561244</v>
      </c>
      <c r="N455" s="81">
        <v>83.326488090973484</v>
      </c>
      <c r="O455" s="81">
        <v>36.469469656512757</v>
      </c>
      <c r="P455" s="81">
        <v>28.828243855870621</v>
      </c>
      <c r="Q455" s="81">
        <v>2.566911303277903</v>
      </c>
      <c r="R455" s="81">
        <v>0</v>
      </c>
      <c r="S455" s="81">
        <v>2.4974793380102267</v>
      </c>
      <c r="T455" s="82"/>
      <c r="U455" s="81">
        <v>3652401</v>
      </c>
      <c r="V455" s="81">
        <v>732</v>
      </c>
      <c r="W455" s="81">
        <v>193</v>
      </c>
      <c r="X455" s="81">
        <v>13536</v>
      </c>
      <c r="Y455" s="81">
        <v>14647</v>
      </c>
      <c r="Z455" s="81">
        <v>19926</v>
      </c>
      <c r="AA455" s="81">
        <v>5771</v>
      </c>
      <c r="AB455" s="81">
        <v>33183</v>
      </c>
      <c r="AC455" s="81">
        <v>0</v>
      </c>
      <c r="AD455" s="81">
        <v>2.4974793380102267</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8.8510000000000009</v>
      </c>
      <c r="BJ455" s="81">
        <v>0</v>
      </c>
      <c r="BK455" s="81">
        <v>5.6289999999999996</v>
      </c>
      <c r="BL455" s="81">
        <v>0</v>
      </c>
      <c r="BM455" s="82"/>
      <c r="BN455" s="81">
        <v>0</v>
      </c>
      <c r="BO455" s="81">
        <v>0</v>
      </c>
      <c r="BP455" s="81">
        <v>2</v>
      </c>
      <c r="BQ455" s="81">
        <v>0</v>
      </c>
      <c r="BR455" s="81">
        <v>1</v>
      </c>
      <c r="BS455" s="81">
        <v>0</v>
      </c>
      <c r="BT455"/>
      <c r="BU455" s="80">
        <v>14.48</v>
      </c>
      <c r="BV455" s="80">
        <v>0</v>
      </c>
      <c r="BW455" s="80">
        <v>0</v>
      </c>
      <c r="BX455" s="80">
        <v>0</v>
      </c>
      <c r="BY455" s="80">
        <v>0</v>
      </c>
      <c r="BZ455" s="80">
        <v>0</v>
      </c>
      <c r="CA455" s="80">
        <v>0</v>
      </c>
      <c r="CB455" s="80">
        <v>0</v>
      </c>
      <c r="CC455" s="80">
        <v>0</v>
      </c>
    </row>
    <row r="456" spans="1:81">
      <c r="A456" s="80" t="s">
        <v>2182</v>
      </c>
      <c r="B456" s="80">
        <v>351</v>
      </c>
      <c r="C456" s="80">
        <v>11</v>
      </c>
      <c r="D456" s="80">
        <v>21</v>
      </c>
      <c r="E456" s="80">
        <v>2014</v>
      </c>
      <c r="F456" s="80" t="s">
        <v>90</v>
      </c>
      <c r="G456" s="80" t="s">
        <v>2171</v>
      </c>
      <c r="H456" s="80" t="s">
        <v>2172</v>
      </c>
      <c r="I456" s="177"/>
      <c r="J456" s="81">
        <v>62.340347515977619</v>
      </c>
      <c r="K456" s="81">
        <v>1.7572868268364148</v>
      </c>
      <c r="L456" s="81">
        <v>10.590718079047463</v>
      </c>
      <c r="M456" s="81">
        <v>74.943602300532334</v>
      </c>
      <c r="N456" s="81">
        <v>71.122571147041342</v>
      </c>
      <c r="O456" s="81">
        <v>35.216034644185719</v>
      </c>
      <c r="P456" s="81">
        <v>28.676901298746568</v>
      </c>
      <c r="Q456" s="81">
        <v>2.4473977671155454</v>
      </c>
      <c r="R456" s="81">
        <v>0</v>
      </c>
      <c r="S456" s="81">
        <v>2.2846714285988834</v>
      </c>
      <c r="T456" s="82"/>
      <c r="U456" s="81">
        <v>3643067</v>
      </c>
      <c r="V456" s="81">
        <v>661</v>
      </c>
      <c r="W456" s="81">
        <v>213</v>
      </c>
      <c r="X456" s="81">
        <v>12732</v>
      </c>
      <c r="Y456" s="81">
        <v>14756</v>
      </c>
      <c r="Z456" s="81">
        <v>20265</v>
      </c>
      <c r="AA456" s="81">
        <v>5711</v>
      </c>
      <c r="AB456" s="81">
        <v>32975</v>
      </c>
      <c r="AC456" s="81">
        <v>0</v>
      </c>
      <c r="AD456" s="81">
        <v>2.2846714285988834</v>
      </c>
      <c r="AE456" s="82"/>
      <c r="AF456" s="81">
        <v>35410526.850547031</v>
      </c>
      <c r="AG456" s="81">
        <v>1295190.7628826494</v>
      </c>
      <c r="AH456" s="81">
        <v>2627039.9567776932</v>
      </c>
      <c r="AI456" s="81">
        <v>72963124.455314368</v>
      </c>
      <c r="AJ456" s="81">
        <v>86954371.379096866</v>
      </c>
      <c r="AK456" s="81">
        <v>0</v>
      </c>
      <c r="AL456" s="81">
        <v>0</v>
      </c>
      <c r="AM456" s="81">
        <v>4526974.7474864451</v>
      </c>
      <c r="AN456" s="81">
        <v>0</v>
      </c>
      <c r="AO456" s="81">
        <v>0</v>
      </c>
      <c r="AP456" s="82"/>
      <c r="AQ456" s="81">
        <v>710</v>
      </c>
      <c r="AR456" s="81">
        <v>176</v>
      </c>
      <c r="AS456" s="81">
        <v>0</v>
      </c>
      <c r="AT456" s="81">
        <v>0</v>
      </c>
      <c r="AU456" s="81">
        <v>0</v>
      </c>
      <c r="AV456" s="81">
        <v>0</v>
      </c>
      <c r="AW456" s="81" t="s">
        <v>564</v>
      </c>
      <c r="AX456" s="82"/>
      <c r="AY456" s="81">
        <v>3111.3450000000003</v>
      </c>
      <c r="AZ456" s="81">
        <v>7370.9790000000003</v>
      </c>
      <c r="BA456" s="81">
        <v>0</v>
      </c>
      <c r="BB456" s="81">
        <v>0</v>
      </c>
      <c r="BC456" s="81">
        <v>0</v>
      </c>
      <c r="BD456" s="81">
        <v>0</v>
      </c>
      <c r="BE456" s="81" t="s">
        <v>564</v>
      </c>
      <c r="BF456" s="82"/>
      <c r="BG456" s="81">
        <v>0</v>
      </c>
      <c r="BH456" s="81">
        <v>0</v>
      </c>
      <c r="BI456" s="81">
        <v>12.381</v>
      </c>
      <c r="BJ456" s="81">
        <v>0</v>
      </c>
      <c r="BK456" s="81">
        <v>15.268999999999998</v>
      </c>
      <c r="BL456" s="81">
        <v>0</v>
      </c>
      <c r="BM456" s="82"/>
      <c r="BN456" s="81">
        <v>0</v>
      </c>
      <c r="BO456" s="81">
        <v>0</v>
      </c>
      <c r="BP456" s="81">
        <v>3</v>
      </c>
      <c r="BQ456" s="81">
        <v>0</v>
      </c>
      <c r="BR456" s="81">
        <v>2</v>
      </c>
      <c r="BS456" s="81">
        <v>0</v>
      </c>
      <c r="BT456"/>
      <c r="BU456" s="80">
        <v>27.65</v>
      </c>
      <c r="BV456" s="80">
        <v>0</v>
      </c>
      <c r="BW456" s="80">
        <v>0</v>
      </c>
      <c r="BX456" s="80">
        <v>0</v>
      </c>
      <c r="BY456" s="80">
        <v>0</v>
      </c>
      <c r="BZ456" s="80">
        <v>0</v>
      </c>
      <c r="CA456" s="80">
        <v>0</v>
      </c>
      <c r="CB456" s="80">
        <v>0</v>
      </c>
      <c r="CC456" s="80">
        <v>0</v>
      </c>
    </row>
    <row r="457" spans="1:81">
      <c r="A457" s="80" t="s">
        <v>2183</v>
      </c>
      <c r="B457" s="80">
        <v>352</v>
      </c>
      <c r="C457" s="80">
        <v>12</v>
      </c>
      <c r="D457" s="80">
        <v>21</v>
      </c>
      <c r="E457" s="80">
        <v>2015</v>
      </c>
      <c r="F457" s="80" t="s">
        <v>91</v>
      </c>
      <c r="G457" s="80" t="s">
        <v>2171</v>
      </c>
      <c r="H457" s="80" t="s">
        <v>2172</v>
      </c>
      <c r="I457" s="177"/>
      <c r="J457" s="81">
        <v>64.089657910546237</v>
      </c>
      <c r="K457" s="81">
        <v>1.6822682722665181</v>
      </c>
      <c r="L457" s="81">
        <v>12.497085276340787</v>
      </c>
      <c r="M457" s="81">
        <v>78.235635134096086</v>
      </c>
      <c r="N457" s="81">
        <v>60.364361742327567</v>
      </c>
      <c r="O457" s="81">
        <v>34.874810857746816</v>
      </c>
      <c r="P457" s="81">
        <v>28.453225267862603</v>
      </c>
      <c r="Q457" s="81">
        <v>2.3862174698122529</v>
      </c>
      <c r="R457" s="81">
        <v>0</v>
      </c>
      <c r="S457" s="81">
        <v>3.8821355563972251</v>
      </c>
      <c r="T457" s="82"/>
      <c r="U457" s="81">
        <v>4046199</v>
      </c>
      <c r="V457" s="81">
        <v>661</v>
      </c>
      <c r="W457" s="81">
        <v>213</v>
      </c>
      <c r="X457" s="81">
        <v>12732</v>
      </c>
      <c r="Y457" s="81">
        <v>14836</v>
      </c>
      <c r="Z457" s="81">
        <v>20262</v>
      </c>
      <c r="AA457" s="81">
        <v>5662</v>
      </c>
      <c r="AB457" s="81">
        <v>32842</v>
      </c>
      <c r="AC457" s="81">
        <v>0</v>
      </c>
      <c r="AD457" s="81">
        <v>3.8821355563972251</v>
      </c>
      <c r="AE457" s="82"/>
      <c r="AF457" s="81">
        <v>39899754.764679693</v>
      </c>
      <c r="AG457" s="81">
        <v>1166102.393724154</v>
      </c>
      <c r="AH457" s="81">
        <v>2505690.612410109</v>
      </c>
      <c r="AI457" s="81">
        <v>77717553.361398056</v>
      </c>
      <c r="AJ457" s="81">
        <v>78356404.678766638</v>
      </c>
      <c r="AK457" s="81">
        <v>0</v>
      </c>
      <c r="AL457" s="81">
        <v>0</v>
      </c>
      <c r="AM457" s="81">
        <v>4500858.3329915162</v>
      </c>
      <c r="AN457" s="81">
        <v>0</v>
      </c>
      <c r="AO457" s="81">
        <v>0</v>
      </c>
      <c r="AP457" s="82"/>
      <c r="AQ457" s="81">
        <v>784</v>
      </c>
      <c r="AR457" s="81">
        <v>232</v>
      </c>
      <c r="AS457" s="81">
        <v>0</v>
      </c>
      <c r="AT457" s="81">
        <v>0</v>
      </c>
      <c r="AU457" s="81">
        <v>0</v>
      </c>
      <c r="AV457" s="81">
        <v>0</v>
      </c>
      <c r="AW457" s="81" t="s">
        <v>564</v>
      </c>
      <c r="AX457" s="82"/>
      <c r="AY457" s="81">
        <v>3558.2049999999999</v>
      </c>
      <c r="AZ457" s="81">
        <v>11061.379000000001</v>
      </c>
      <c r="BA457" s="81">
        <v>0</v>
      </c>
      <c r="BB457" s="81">
        <v>0</v>
      </c>
      <c r="BC457" s="81">
        <v>0</v>
      </c>
      <c r="BD457" s="81">
        <v>0</v>
      </c>
      <c r="BE457" s="81" t="s">
        <v>564</v>
      </c>
      <c r="BF457" s="82"/>
      <c r="BG457" s="81">
        <v>0</v>
      </c>
      <c r="BH457" s="81">
        <v>0</v>
      </c>
      <c r="BI457" s="81">
        <v>12.186999999999999</v>
      </c>
      <c r="BJ457" s="81">
        <v>0</v>
      </c>
      <c r="BK457" s="81">
        <v>13.035</v>
      </c>
      <c r="BL457" s="81">
        <v>0</v>
      </c>
      <c r="BM457" s="82"/>
      <c r="BN457" s="81">
        <v>0</v>
      </c>
      <c r="BO457" s="81">
        <v>0</v>
      </c>
      <c r="BP457" s="81">
        <v>3</v>
      </c>
      <c r="BQ457" s="81">
        <v>0</v>
      </c>
      <c r="BR457" s="81">
        <v>2</v>
      </c>
      <c r="BS457" s="81">
        <v>0</v>
      </c>
      <c r="BT457"/>
      <c r="BU457" s="80">
        <v>25.222000000000001</v>
      </c>
      <c r="BV457" s="80">
        <v>0</v>
      </c>
      <c r="BW457" s="80">
        <v>0</v>
      </c>
      <c r="BX457" s="80">
        <v>0</v>
      </c>
      <c r="BY457" s="80">
        <v>0</v>
      </c>
      <c r="BZ457" s="80">
        <v>0</v>
      </c>
      <c r="CA457" s="80">
        <v>0</v>
      </c>
      <c r="CB457" s="80">
        <v>0</v>
      </c>
      <c r="CC457" s="80">
        <v>0</v>
      </c>
    </row>
    <row r="458" spans="1:81">
      <c r="A458" s="80" t="s">
        <v>2184</v>
      </c>
      <c r="B458" s="80">
        <v>353</v>
      </c>
      <c r="C458" s="80">
        <v>13</v>
      </c>
      <c r="D458" s="80">
        <v>21</v>
      </c>
      <c r="E458" s="80">
        <v>2016</v>
      </c>
      <c r="F458" s="80" t="s">
        <v>92</v>
      </c>
      <c r="G458" s="80" t="s">
        <v>2171</v>
      </c>
      <c r="H458" s="80" t="s">
        <v>2172</v>
      </c>
      <c r="I458" s="177"/>
      <c r="J458" s="81">
        <v>60.191837868385157</v>
      </c>
      <c r="K458" s="81">
        <v>1.5610541642592453</v>
      </c>
      <c r="L458" s="81">
        <v>13.573635307164391</v>
      </c>
      <c r="M458" s="81">
        <v>58.639443521947243</v>
      </c>
      <c r="N458" s="81">
        <v>52.259792677585565</v>
      </c>
      <c r="O458" s="81">
        <v>34.568630575431825</v>
      </c>
      <c r="P458" s="81">
        <v>27.626692917069242</v>
      </c>
      <c r="Q458" s="81">
        <v>2.3002026190056335</v>
      </c>
      <c r="R458" s="81">
        <v>0</v>
      </c>
      <c r="S458" s="81">
        <v>2.5267648743891491</v>
      </c>
      <c r="T458" s="82"/>
      <c r="U458" s="81">
        <v>4082656</v>
      </c>
      <c r="V458" s="81">
        <v>661</v>
      </c>
      <c r="W458" s="81">
        <v>213</v>
      </c>
      <c r="X458" s="81">
        <v>12732</v>
      </c>
      <c r="Y458" s="81">
        <v>14838</v>
      </c>
      <c r="Z458" s="81">
        <v>20331</v>
      </c>
      <c r="AA458" s="81">
        <v>5686</v>
      </c>
      <c r="AB458" s="81">
        <v>32566</v>
      </c>
      <c r="AC458" s="81">
        <v>0</v>
      </c>
      <c r="AD458" s="81">
        <v>2.5267648743891491</v>
      </c>
      <c r="AE458" s="82"/>
      <c r="AF458" s="81">
        <v>39999867.155031778</v>
      </c>
      <c r="AG458" s="81">
        <v>1143008.9970062959</v>
      </c>
      <c r="AH458" s="81">
        <v>2276876.7706379299</v>
      </c>
      <c r="AI458" s="81">
        <v>88951416.948764682</v>
      </c>
      <c r="AJ458" s="81">
        <v>83245778.503277645</v>
      </c>
      <c r="AK458" s="81">
        <v>0</v>
      </c>
      <c r="AL458" s="81">
        <v>0</v>
      </c>
      <c r="AM458" s="81">
        <v>4466501.0300367586</v>
      </c>
      <c r="AN458" s="81">
        <v>0</v>
      </c>
      <c r="AO458" s="81">
        <v>0</v>
      </c>
      <c r="AP458" s="82"/>
      <c r="AQ458" s="81">
        <v>835</v>
      </c>
      <c r="AR458" s="81">
        <v>251</v>
      </c>
      <c r="AS458" s="81">
        <v>0</v>
      </c>
      <c r="AT458" s="81">
        <v>0</v>
      </c>
      <c r="AU458" s="81">
        <v>0</v>
      </c>
      <c r="AV458" s="81">
        <v>0</v>
      </c>
      <c r="AW458" s="81" t="s">
        <v>564</v>
      </c>
      <c r="AX458" s="82"/>
      <c r="AY458" s="81">
        <v>3854.893</v>
      </c>
      <c r="AZ458" s="81">
        <v>12479.978999999999</v>
      </c>
      <c r="BA458" s="81">
        <v>0</v>
      </c>
      <c r="BB458" s="81">
        <v>0</v>
      </c>
      <c r="BC458" s="81">
        <v>0</v>
      </c>
      <c r="BD458" s="81">
        <v>0</v>
      </c>
      <c r="BE458" s="81" t="s">
        <v>564</v>
      </c>
      <c r="BF458" s="82"/>
      <c r="BG458" s="81">
        <v>0</v>
      </c>
      <c r="BH458" s="81">
        <v>0</v>
      </c>
      <c r="BI458" s="81">
        <v>16.515999999999998</v>
      </c>
      <c r="BJ458" s="81">
        <v>0</v>
      </c>
      <c r="BK458" s="81">
        <v>14.162000000000001</v>
      </c>
      <c r="BL458" s="81">
        <v>0</v>
      </c>
      <c r="BM458" s="82"/>
      <c r="BN458" s="81">
        <v>0</v>
      </c>
      <c r="BO458" s="81">
        <v>0</v>
      </c>
      <c r="BP458" s="81">
        <v>4</v>
      </c>
      <c r="BQ458" s="81">
        <v>0</v>
      </c>
      <c r="BR458" s="81">
        <v>2</v>
      </c>
      <c r="BS458" s="81">
        <v>0</v>
      </c>
      <c r="BT458"/>
      <c r="BU458" s="80">
        <v>30.678000000000001</v>
      </c>
      <c r="BV458" s="80">
        <v>0</v>
      </c>
      <c r="BW458" s="80">
        <v>0</v>
      </c>
      <c r="BX458" s="80">
        <v>0</v>
      </c>
      <c r="BY458" s="80">
        <v>0</v>
      </c>
      <c r="BZ458" s="80">
        <v>0</v>
      </c>
      <c r="CA458" s="80">
        <v>0</v>
      </c>
      <c r="CB458" s="80">
        <v>0</v>
      </c>
      <c r="CC458" s="80">
        <v>0</v>
      </c>
    </row>
    <row r="459" spans="1:81">
      <c r="A459" s="80" t="s">
        <v>2185</v>
      </c>
      <c r="B459" s="80">
        <v>354</v>
      </c>
      <c r="C459" s="80">
        <v>14</v>
      </c>
      <c r="D459" s="80">
        <v>21</v>
      </c>
      <c r="E459" s="80">
        <v>2017</v>
      </c>
      <c r="F459" s="80" t="s">
        <v>71</v>
      </c>
      <c r="G459" s="80" t="s">
        <v>2171</v>
      </c>
      <c r="H459" s="80" t="s">
        <v>2172</v>
      </c>
      <c r="I459" s="177"/>
      <c r="J459" s="81">
        <v>54.117038801447599</v>
      </c>
      <c r="K459" s="81">
        <v>1.5305920069202967</v>
      </c>
      <c r="L459" s="81">
        <v>12.822176971761911</v>
      </c>
      <c r="M459" s="81">
        <v>49.751496971102782</v>
      </c>
      <c r="N459" s="81">
        <v>55.299522124409613</v>
      </c>
      <c r="O459" s="81">
        <v>34.247072206459478</v>
      </c>
      <c r="P459" s="81">
        <v>27.277881710613709</v>
      </c>
      <c r="Q459" s="81">
        <v>2.2109606281334719</v>
      </c>
      <c r="R459" s="81">
        <v>0</v>
      </c>
      <c r="S459" s="81">
        <v>2.6092065718678974</v>
      </c>
      <c r="T459" s="82"/>
      <c r="U459" s="81">
        <v>3819191</v>
      </c>
      <c r="V459" s="81">
        <v>661</v>
      </c>
      <c r="W459" s="81">
        <v>213</v>
      </c>
      <c r="X459" s="81">
        <v>12732</v>
      </c>
      <c r="Y459" s="81">
        <v>14868</v>
      </c>
      <c r="Z459" s="81">
        <v>20476</v>
      </c>
      <c r="AA459" s="81">
        <v>5650</v>
      </c>
      <c r="AB459" s="81">
        <v>32371</v>
      </c>
      <c r="AC459" s="81">
        <v>0</v>
      </c>
      <c r="AD459" s="81">
        <v>2.609206571867897</v>
      </c>
      <c r="AE459" s="82"/>
      <c r="AF459" s="81">
        <v>36787200.222104616</v>
      </c>
      <c r="AG459" s="81">
        <v>1133709.002515397</v>
      </c>
      <c r="AH459" s="81">
        <v>2875098.805846455</v>
      </c>
      <c r="AI459" s="81">
        <v>73975671.218409866</v>
      </c>
      <c r="AJ459" s="81">
        <v>82918677.220440298</v>
      </c>
      <c r="AK459" s="81">
        <v>0</v>
      </c>
      <c r="AL459" s="81">
        <v>0</v>
      </c>
      <c r="AM459" s="81">
        <v>4446703.3429008154</v>
      </c>
      <c r="AN459" s="81">
        <v>0</v>
      </c>
      <c r="AO459" s="81">
        <v>0</v>
      </c>
      <c r="AP459" s="82"/>
      <c r="AQ459" s="81">
        <v>887</v>
      </c>
      <c r="AR459" s="81">
        <v>274</v>
      </c>
      <c r="AS459" s="81">
        <v>0</v>
      </c>
      <c r="AT459" s="81">
        <v>0</v>
      </c>
      <c r="AU459" s="81">
        <v>0</v>
      </c>
      <c r="AV459" s="81">
        <v>0</v>
      </c>
      <c r="AW459" s="81" t="s">
        <v>564</v>
      </c>
      <c r="AX459" s="82"/>
      <c r="AY459" s="81">
        <v>4148.8269999999993</v>
      </c>
      <c r="AZ459" s="81">
        <v>13178.879000000001</v>
      </c>
      <c r="BA459" s="81">
        <v>0</v>
      </c>
      <c r="BB459" s="81">
        <v>0</v>
      </c>
      <c r="BC459" s="81">
        <v>0</v>
      </c>
      <c r="BD459" s="81">
        <v>0</v>
      </c>
      <c r="BE459" s="81" t="s">
        <v>564</v>
      </c>
      <c r="BF459" s="82"/>
      <c r="BG459" s="81">
        <v>0</v>
      </c>
      <c r="BH459" s="81">
        <v>0</v>
      </c>
      <c r="BI459" s="81">
        <v>14.246</v>
      </c>
      <c r="BJ459" s="81">
        <v>0</v>
      </c>
      <c r="BK459" s="81">
        <v>12.135999999999999</v>
      </c>
      <c r="BL459" s="81">
        <v>0</v>
      </c>
      <c r="BM459" s="82"/>
      <c r="BN459" s="81">
        <v>0</v>
      </c>
      <c r="BO459" s="81">
        <v>0</v>
      </c>
      <c r="BP459" s="81">
        <v>4</v>
      </c>
      <c r="BQ459" s="81">
        <v>0</v>
      </c>
      <c r="BR459" s="81">
        <v>2</v>
      </c>
      <c r="BS459" s="81">
        <v>0</v>
      </c>
      <c r="BT459"/>
      <c r="BU459" s="80">
        <v>26.382000000000001</v>
      </c>
      <c r="BV459" s="80">
        <v>0</v>
      </c>
      <c r="BW459" s="80">
        <v>0</v>
      </c>
      <c r="BX459" s="80">
        <v>0</v>
      </c>
      <c r="BY459" s="80">
        <v>0</v>
      </c>
      <c r="BZ459" s="80">
        <v>0</v>
      </c>
      <c r="CA459" s="80">
        <v>0</v>
      </c>
      <c r="CB459" s="80">
        <v>0</v>
      </c>
      <c r="CC459" s="80">
        <v>0</v>
      </c>
    </row>
    <row r="460" spans="1:81">
      <c r="A460" s="80" t="s">
        <v>2186</v>
      </c>
      <c r="B460" s="80">
        <v>355</v>
      </c>
      <c r="C460" s="80">
        <v>15</v>
      </c>
      <c r="D460" s="80">
        <v>21</v>
      </c>
      <c r="E460" s="80">
        <v>2018</v>
      </c>
      <c r="F460" s="80" t="s">
        <v>93</v>
      </c>
      <c r="G460" s="80" t="s">
        <v>2171</v>
      </c>
      <c r="H460" s="80" t="s">
        <v>2172</v>
      </c>
      <c r="I460" s="177"/>
      <c r="J460" s="81">
        <v>53.101645673135714</v>
      </c>
      <c r="K460" s="81">
        <v>1.4409100597526843</v>
      </c>
      <c r="L460" s="81">
        <v>11.963535092239342</v>
      </c>
      <c r="M460" s="81">
        <v>51.455231531308854</v>
      </c>
      <c r="N460" s="81">
        <v>50.376012433258452</v>
      </c>
      <c r="O460" s="81">
        <v>33.551128510505393</v>
      </c>
      <c r="P460" s="81">
        <v>27.130628215851349</v>
      </c>
      <c r="Q460" s="81">
        <v>2.0528007169949936</v>
      </c>
      <c r="R460" s="81">
        <v>0</v>
      </c>
      <c r="S460" s="81">
        <v>3.1637552827973767</v>
      </c>
      <c r="T460" s="82"/>
      <c r="U460" s="81">
        <v>4137674</v>
      </c>
      <c r="V460" s="81">
        <v>661</v>
      </c>
      <c r="W460" s="81">
        <v>213</v>
      </c>
      <c r="X460" s="81">
        <v>12732</v>
      </c>
      <c r="Y460" s="81">
        <v>15091</v>
      </c>
      <c r="Z460" s="81">
        <v>20444</v>
      </c>
      <c r="AA460" s="81">
        <v>5676</v>
      </c>
      <c r="AB460" s="81">
        <v>32389</v>
      </c>
      <c r="AC460" s="81">
        <v>0</v>
      </c>
      <c r="AD460" s="81">
        <v>3.1637552827973772</v>
      </c>
      <c r="AE460" s="82"/>
      <c r="AF460" s="81">
        <v>34746054.532967508</v>
      </c>
      <c r="AG460" s="81">
        <v>1009968.3281197289</v>
      </c>
      <c r="AH460" s="81">
        <v>2648606.7360947542</v>
      </c>
      <c r="AI460" s="81">
        <v>77381733.89931041</v>
      </c>
      <c r="AJ460" s="81">
        <v>77877123.331283271</v>
      </c>
      <c r="AK460" s="81">
        <v>0</v>
      </c>
      <c r="AL460" s="81">
        <v>0</v>
      </c>
      <c r="AM460" s="81">
        <v>4458381.8248395957</v>
      </c>
      <c r="AN460" s="81">
        <v>0</v>
      </c>
      <c r="AO460" s="81">
        <v>0</v>
      </c>
      <c r="AP460" s="82"/>
      <c r="AQ460" s="81">
        <v>961</v>
      </c>
      <c r="AR460" s="81">
        <v>300</v>
      </c>
      <c r="AS460" s="81">
        <v>0</v>
      </c>
      <c r="AT460" s="81">
        <v>0</v>
      </c>
      <c r="AU460" s="81">
        <v>0</v>
      </c>
      <c r="AV460" s="81">
        <v>0</v>
      </c>
      <c r="AW460" s="81" t="s">
        <v>564</v>
      </c>
      <c r="AX460" s="82"/>
      <c r="AY460" s="81">
        <v>4583.9030000000002</v>
      </c>
      <c r="AZ460" s="81">
        <v>13943.379000000001</v>
      </c>
      <c r="BA460" s="81">
        <v>0</v>
      </c>
      <c r="BB460" s="81">
        <v>0</v>
      </c>
      <c r="BC460" s="81">
        <v>0</v>
      </c>
      <c r="BD460" s="81">
        <v>0</v>
      </c>
      <c r="BE460" s="81" t="s">
        <v>564</v>
      </c>
      <c r="BF460" s="82"/>
      <c r="BG460" s="81">
        <v>0</v>
      </c>
      <c r="BH460" s="81">
        <v>0</v>
      </c>
      <c r="BI460" s="81">
        <v>11.263999999999999</v>
      </c>
      <c r="BJ460" s="81">
        <v>0</v>
      </c>
      <c r="BK460" s="81">
        <v>12.350999999999999</v>
      </c>
      <c r="BL460" s="81">
        <v>0</v>
      </c>
      <c r="BM460" s="82"/>
      <c r="BN460" s="81">
        <v>0</v>
      </c>
      <c r="BO460" s="81">
        <v>0</v>
      </c>
      <c r="BP460" s="81">
        <v>3</v>
      </c>
      <c r="BQ460" s="81">
        <v>0</v>
      </c>
      <c r="BR460" s="81">
        <v>2</v>
      </c>
      <c r="BS460" s="81">
        <v>0</v>
      </c>
      <c r="BT460"/>
      <c r="BU460" s="80">
        <v>23.614999999999998</v>
      </c>
      <c r="BV460" s="80">
        <v>0</v>
      </c>
      <c r="BW460" s="80">
        <v>0</v>
      </c>
      <c r="BX460" s="80">
        <v>0</v>
      </c>
      <c r="BY460" s="80">
        <v>0</v>
      </c>
      <c r="BZ460" s="80">
        <v>0</v>
      </c>
      <c r="CA460" s="80">
        <v>0</v>
      </c>
      <c r="CB460" s="80">
        <v>0</v>
      </c>
      <c r="CC460" s="80">
        <v>0</v>
      </c>
    </row>
    <row r="461" spans="1:81">
      <c r="A461" s="80" t="s">
        <v>2187</v>
      </c>
      <c r="B461" s="80">
        <v>356</v>
      </c>
      <c r="C461" s="80">
        <v>16</v>
      </c>
      <c r="D461" s="80">
        <v>21</v>
      </c>
      <c r="E461" s="80">
        <v>2019</v>
      </c>
      <c r="F461" s="80" t="s">
        <v>73</v>
      </c>
      <c r="G461" s="80" t="s">
        <v>2171</v>
      </c>
      <c r="H461" s="80" t="s">
        <v>2172</v>
      </c>
      <c r="I461" s="177"/>
      <c r="J461" s="81">
        <v>47.588940933133514</v>
      </c>
      <c r="K461" s="81">
        <v>1.2144379159954657</v>
      </c>
      <c r="L461" s="81">
        <v>11.76211097013582</v>
      </c>
      <c r="M461" s="81">
        <v>40.091711986450193</v>
      </c>
      <c r="N461" s="81">
        <v>37.886623939577802</v>
      </c>
      <c r="O461" s="81">
        <v>32.544361005791906</v>
      </c>
      <c r="P461" s="81">
        <v>27.099236680988234</v>
      </c>
      <c r="Q461" s="81">
        <v>1.9761005796335109</v>
      </c>
      <c r="R461" s="81">
        <v>0</v>
      </c>
      <c r="S461" s="81">
        <v>2.7234052245079265</v>
      </c>
      <c r="T461" s="82"/>
      <c r="U461" s="81">
        <v>4177286</v>
      </c>
      <c r="V461" s="81">
        <v>661</v>
      </c>
      <c r="W461" s="81">
        <v>213</v>
      </c>
      <c r="X461" s="81">
        <v>12732</v>
      </c>
      <c r="Y461" s="81">
        <v>15099</v>
      </c>
      <c r="Z461" s="81">
        <v>20375</v>
      </c>
      <c r="AA461" s="81">
        <v>5627</v>
      </c>
      <c r="AB461" s="81">
        <v>32023</v>
      </c>
      <c r="AC461" s="81">
        <v>0</v>
      </c>
      <c r="AD461" s="81">
        <v>2.723405224507927</v>
      </c>
      <c r="AE461" s="82"/>
      <c r="AF461" s="81">
        <v>36106374.079184942</v>
      </c>
      <c r="AG461" s="81">
        <v>976064.9099680488</v>
      </c>
      <c r="AH461" s="81">
        <v>2936150.6690274272</v>
      </c>
      <c r="AI461" s="81">
        <v>73332569.293208987</v>
      </c>
      <c r="AJ461" s="81">
        <v>72247124.688671246</v>
      </c>
      <c r="AK461" s="81">
        <v>0</v>
      </c>
      <c r="AL461" s="81">
        <v>0</v>
      </c>
      <c r="AM461" s="81">
        <v>4361291.5309850676</v>
      </c>
      <c r="AN461" s="81">
        <v>0</v>
      </c>
      <c r="AO461" s="81">
        <v>0</v>
      </c>
      <c r="AP461" s="82"/>
      <c r="AQ461" s="81">
        <v>1021</v>
      </c>
      <c r="AR461" s="81">
        <v>311</v>
      </c>
      <c r="AS461" s="81">
        <v>0</v>
      </c>
      <c r="AT461" s="81">
        <v>0</v>
      </c>
      <c r="AU461" s="81">
        <v>0</v>
      </c>
      <c r="AV461" s="81">
        <v>0</v>
      </c>
      <c r="AW461" s="81" t="s">
        <v>564</v>
      </c>
      <c r="AX461" s="82"/>
      <c r="AY461" s="81">
        <v>4898.4760000000033</v>
      </c>
      <c r="AZ461" s="81">
        <v>14328.079</v>
      </c>
      <c r="BA461" s="81">
        <v>0</v>
      </c>
      <c r="BB461" s="81">
        <v>0</v>
      </c>
      <c r="BC461" s="81">
        <v>0</v>
      </c>
      <c r="BD461" s="81">
        <v>0</v>
      </c>
      <c r="BE461" s="81" t="s">
        <v>564</v>
      </c>
      <c r="BF461" s="82"/>
      <c r="BG461" s="81">
        <v>0</v>
      </c>
      <c r="BH461" s="81">
        <v>0</v>
      </c>
      <c r="BI461" s="81">
        <v>11.433</v>
      </c>
      <c r="BJ461" s="81">
        <v>0</v>
      </c>
      <c r="BK461" s="81">
        <v>12.225999999999999</v>
      </c>
      <c r="BL461" s="81">
        <v>0</v>
      </c>
      <c r="BM461" s="82"/>
      <c r="BN461" s="81">
        <v>0</v>
      </c>
      <c r="BO461" s="81">
        <v>0</v>
      </c>
      <c r="BP461" s="81">
        <v>3</v>
      </c>
      <c r="BQ461" s="81">
        <v>0</v>
      </c>
      <c r="BR461" s="81">
        <v>2</v>
      </c>
      <c r="BS461" s="81">
        <v>0</v>
      </c>
      <c r="BT461"/>
      <c r="BU461" s="80">
        <v>23.658999999999999</v>
      </c>
      <c r="BV461" s="80">
        <v>0</v>
      </c>
      <c r="BW461" s="80">
        <v>0</v>
      </c>
      <c r="BX461" s="80">
        <v>0</v>
      </c>
      <c r="BY461" s="80">
        <v>0</v>
      </c>
      <c r="BZ461" s="80">
        <v>0</v>
      </c>
      <c r="CA461" s="80">
        <v>0</v>
      </c>
      <c r="CB461" s="80">
        <v>0</v>
      </c>
      <c r="CC461" s="80">
        <v>0</v>
      </c>
    </row>
    <row r="462" spans="1:81">
      <c r="A462" s="80" t="s">
        <v>2188</v>
      </c>
      <c r="B462" s="80">
        <v>357</v>
      </c>
      <c r="C462" s="80">
        <v>17</v>
      </c>
      <c r="D462" s="80">
        <v>21</v>
      </c>
      <c r="E462" s="80">
        <v>2020</v>
      </c>
      <c r="F462" s="80" t="s">
        <v>218</v>
      </c>
      <c r="G462" s="174" t="s">
        <v>2171</v>
      </c>
      <c r="H462" s="80" t="s">
        <v>2172</v>
      </c>
      <c r="I462" s="177"/>
      <c r="J462" s="81">
        <v>48.318343427524617</v>
      </c>
      <c r="K462" s="81">
        <v>1.5119581593527474</v>
      </c>
      <c r="L462" s="81">
        <v>12.148668912112372</v>
      </c>
      <c r="M462" s="81">
        <v>51.744096717139612</v>
      </c>
      <c r="N462" s="81">
        <v>53.394952692981171</v>
      </c>
      <c r="O462" s="81">
        <v>28.465884565526988</v>
      </c>
      <c r="P462" s="81">
        <v>25.301201043586175</v>
      </c>
      <c r="Q462" s="81">
        <v>1.8570450722889775</v>
      </c>
      <c r="R462" s="81">
        <v>0</v>
      </c>
      <c r="S462" s="81">
        <v>3.7416791941283449</v>
      </c>
      <c r="T462" s="82"/>
      <c r="U462" s="81">
        <v>3871495</v>
      </c>
      <c r="V462" s="81">
        <v>673</v>
      </c>
      <c r="W462" s="81">
        <v>219</v>
      </c>
      <c r="X462" s="81">
        <v>12756</v>
      </c>
      <c r="Y462" s="81">
        <v>15021</v>
      </c>
      <c r="Z462" s="81">
        <v>20341</v>
      </c>
      <c r="AA462" s="81">
        <v>5708</v>
      </c>
      <c r="AB462" s="81">
        <v>31495</v>
      </c>
      <c r="AC462" s="81">
        <v>0</v>
      </c>
      <c r="AD462" s="81">
        <v>3.7416791941283449</v>
      </c>
      <c r="AE462" s="82"/>
      <c r="AF462" s="81">
        <v>34013851.562848151</v>
      </c>
      <c r="AG462" s="81">
        <v>1010360.1667216262</v>
      </c>
      <c r="AH462" s="81">
        <v>3221804.6121060215</v>
      </c>
      <c r="AI462" s="81">
        <v>72976631.29799065</v>
      </c>
      <c r="AJ462" s="81">
        <v>77513984.795603245</v>
      </c>
      <c r="AK462" s="81"/>
      <c r="AL462" s="81"/>
      <c r="AM462" s="81">
        <v>4110447.4167482294</v>
      </c>
      <c r="AN462" s="81"/>
      <c r="AO462" s="81"/>
      <c r="AP462" s="82"/>
      <c r="AQ462" s="81">
        <v>1066</v>
      </c>
      <c r="AR462" s="81">
        <v>323</v>
      </c>
      <c r="AS462" s="81">
        <v>0</v>
      </c>
      <c r="AT462" s="81">
        <v>0</v>
      </c>
      <c r="AU462" s="81">
        <v>0</v>
      </c>
      <c r="AV462" s="81">
        <v>0</v>
      </c>
      <c r="AW462" s="81">
        <v>0</v>
      </c>
      <c r="AX462" s="82"/>
      <c r="AY462" s="81">
        <v>5178.0960000000023</v>
      </c>
      <c r="AZ462" s="81">
        <v>14931.679</v>
      </c>
      <c r="BA462" s="81">
        <v>0</v>
      </c>
      <c r="BB462" s="81">
        <v>0</v>
      </c>
      <c r="BC462" s="81">
        <v>0</v>
      </c>
      <c r="BD462" s="81">
        <v>0</v>
      </c>
      <c r="BE462" s="81">
        <v>0</v>
      </c>
      <c r="BF462" s="82"/>
      <c r="BG462" s="81">
        <v>0</v>
      </c>
      <c r="BH462" s="81">
        <v>0</v>
      </c>
      <c r="BI462" s="81">
        <v>9.6940000000000008</v>
      </c>
      <c r="BJ462" s="81">
        <v>0</v>
      </c>
      <c r="BK462" s="81">
        <v>12</v>
      </c>
      <c r="BL462" s="81">
        <v>0</v>
      </c>
      <c r="BM462" s="82"/>
      <c r="BN462" s="81">
        <v>0</v>
      </c>
      <c r="BO462" s="81">
        <v>0</v>
      </c>
      <c r="BP462" s="81">
        <v>3</v>
      </c>
      <c r="BQ462" s="81">
        <v>0</v>
      </c>
      <c r="BR462" s="81">
        <v>2</v>
      </c>
      <c r="BS462" s="81">
        <v>0</v>
      </c>
      <c r="BT462"/>
      <c r="BU462" s="80">
        <v>21.693999999999999</v>
      </c>
      <c r="BV462" s="80">
        <v>0</v>
      </c>
      <c r="BW462" s="80">
        <v>0</v>
      </c>
      <c r="BX462" s="80">
        <v>0</v>
      </c>
      <c r="BY462" s="80">
        <v>0</v>
      </c>
      <c r="BZ462" s="80">
        <v>0</v>
      </c>
      <c r="CA462" s="80">
        <v>0</v>
      </c>
      <c r="CB462" s="80">
        <v>0</v>
      </c>
      <c r="CC462" s="80">
        <v>0</v>
      </c>
    </row>
    <row r="463" spans="1:81">
      <c r="A463" s="80" t="s">
        <v>2189</v>
      </c>
      <c r="B463" s="80">
        <v>357</v>
      </c>
      <c r="C463" s="80">
        <v>18</v>
      </c>
      <c r="D463" s="80">
        <v>21</v>
      </c>
      <c r="E463" s="80">
        <v>2021</v>
      </c>
      <c r="F463" s="80" t="s">
        <v>75</v>
      </c>
      <c r="G463" s="174" t="s">
        <v>2171</v>
      </c>
      <c r="H463" s="80" t="s">
        <v>2172</v>
      </c>
      <c r="I463" s="177"/>
      <c r="J463" s="81">
        <v>36.264353403830029</v>
      </c>
      <c r="K463" s="81">
        <v>1.5023275912125298</v>
      </c>
      <c r="L463" s="81">
        <v>9.668772523823888</v>
      </c>
      <c r="M463" s="81">
        <v>51.421718644643398</v>
      </c>
      <c r="N463" s="81">
        <v>48.353528111533024</v>
      </c>
      <c r="O463" s="81">
        <v>27.575914233200674</v>
      </c>
      <c r="P463" s="81">
        <v>26.303604293474422</v>
      </c>
      <c r="Q463" s="81">
        <v>1.8520019032016497</v>
      </c>
      <c r="R463" s="81">
        <v>0</v>
      </c>
      <c r="S463" s="81">
        <v>3.417898323486857</v>
      </c>
      <c r="T463" s="82"/>
      <c r="U463" s="81">
        <v>3636501</v>
      </c>
      <c r="V463" s="81">
        <v>673</v>
      </c>
      <c r="W463" s="81">
        <v>219</v>
      </c>
      <c r="X463" s="81">
        <v>12756</v>
      </c>
      <c r="Y463" s="81">
        <v>14952</v>
      </c>
      <c r="Z463" s="81">
        <v>20290</v>
      </c>
      <c r="AA463" s="81">
        <v>5787</v>
      </c>
      <c r="AB463" s="81">
        <v>31037</v>
      </c>
      <c r="AC463" s="81">
        <v>0</v>
      </c>
      <c r="AD463" s="81">
        <v>3.417898323486857</v>
      </c>
      <c r="AE463" s="82"/>
      <c r="AF463" s="81">
        <v>27829841.978617352</v>
      </c>
      <c r="AG463" s="81">
        <v>1047517.670064696</v>
      </c>
      <c r="AH463" s="81">
        <v>2633997.4279862973</v>
      </c>
      <c r="AI463" s="81">
        <v>79766716.411717907</v>
      </c>
      <c r="AJ463" s="81">
        <v>74579198.111566484</v>
      </c>
      <c r="AK463" s="81">
        <v>0</v>
      </c>
      <c r="AL463" s="81">
        <v>0</v>
      </c>
      <c r="AM463" s="81">
        <v>4074037.285890779</v>
      </c>
      <c r="AN463" s="81">
        <v>0</v>
      </c>
      <c r="AO463" s="81">
        <v>0</v>
      </c>
      <c r="AP463" s="82"/>
      <c r="AQ463" s="81">
        <v>1119</v>
      </c>
      <c r="AR463" s="81">
        <v>326</v>
      </c>
      <c r="AS463" s="81">
        <v>0</v>
      </c>
      <c r="AT463" s="81">
        <v>0</v>
      </c>
      <c r="AU463" s="81">
        <v>0</v>
      </c>
      <c r="AV463" s="81">
        <v>0</v>
      </c>
      <c r="AW463" s="81"/>
      <c r="AX463" s="82"/>
      <c r="AY463" s="81">
        <v>5494.5430000000024</v>
      </c>
      <c r="AZ463" s="81">
        <v>15212.679</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2190</v>
      </c>
      <c r="B464" s="80">
        <v>357</v>
      </c>
      <c r="C464" s="80">
        <v>19</v>
      </c>
      <c r="D464" s="80">
        <v>21</v>
      </c>
      <c r="E464" s="80">
        <v>2022</v>
      </c>
      <c r="F464" s="80" t="s">
        <v>568</v>
      </c>
      <c r="G464" s="80" t="s">
        <v>2171</v>
      </c>
      <c r="H464" s="80" t="s">
        <v>2172</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1187</v>
      </c>
      <c r="AR464" s="81">
        <v>328</v>
      </c>
      <c r="AS464" s="81">
        <v>0</v>
      </c>
      <c r="AT464" s="81">
        <v>0</v>
      </c>
      <c r="AU464" s="81">
        <v>0</v>
      </c>
      <c r="AV464" s="81">
        <v>0</v>
      </c>
      <c r="AW464" s="81"/>
      <c r="AX464" s="82"/>
      <c r="AY464" s="81">
        <v>5934.5030000000024</v>
      </c>
      <c r="AZ464" s="81">
        <v>15245.678999999996</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2191</v>
      </c>
      <c r="B465" s="80">
        <v>120</v>
      </c>
      <c r="C465" s="80">
        <v>1</v>
      </c>
      <c r="D465" s="80">
        <v>8</v>
      </c>
      <c r="E465" s="80">
        <v>1990</v>
      </c>
      <c r="F465" s="80" t="s">
        <v>562</v>
      </c>
      <c r="G465" s="80" t="s">
        <v>2192</v>
      </c>
      <c r="H465" s="80" t="s">
        <v>2193</v>
      </c>
      <c r="I465" s="177"/>
      <c r="J465" s="81">
        <v>363.62101933092799</v>
      </c>
      <c r="K465" s="81">
        <v>1.6801503302458083</v>
      </c>
      <c r="L465" s="81">
        <v>4.5910431863419205</v>
      </c>
      <c r="M465" s="81">
        <v>11.986021892342174</v>
      </c>
      <c r="N465" s="81">
        <v>18.268230560770892</v>
      </c>
      <c r="O465" s="81">
        <v>24.02071263794193</v>
      </c>
      <c r="P465" s="81">
        <v>28.742508844282003</v>
      </c>
      <c r="Q465" s="81">
        <v>1.8848154151652154</v>
      </c>
      <c r="R465" s="81">
        <v>0</v>
      </c>
      <c r="S465" s="81">
        <v>2.378690908252298</v>
      </c>
      <c r="T465" s="82"/>
      <c r="U465" s="81">
        <v>15257936</v>
      </c>
      <c r="V465" s="81">
        <v>744</v>
      </c>
      <c r="W465" s="81">
        <v>48</v>
      </c>
      <c r="X465" s="81">
        <v>4463</v>
      </c>
      <c r="Y465" s="81">
        <v>7863</v>
      </c>
      <c r="Z465" s="81">
        <v>9880</v>
      </c>
      <c r="AA465" s="81">
        <v>6979</v>
      </c>
      <c r="AB465" s="81">
        <v>30603</v>
      </c>
      <c r="AC465" s="81">
        <v>0</v>
      </c>
      <c r="AD465" s="81">
        <v>2.378690908252298</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2194</v>
      </c>
      <c r="B466" s="80">
        <v>121</v>
      </c>
      <c r="C466" s="80">
        <v>2</v>
      </c>
      <c r="D466" s="80">
        <v>8</v>
      </c>
      <c r="E466" s="80">
        <v>2005</v>
      </c>
      <c r="F466" s="80" t="s">
        <v>565</v>
      </c>
      <c r="G466" s="80" t="s">
        <v>2192</v>
      </c>
      <c r="H466" s="80" t="s">
        <v>2193</v>
      </c>
      <c r="I466" s="177"/>
      <c r="J466" s="81">
        <v>353.69998732613635</v>
      </c>
      <c r="K466" s="81">
        <v>1.6111458951650279</v>
      </c>
      <c r="L466" s="81">
        <v>14.084000679804129</v>
      </c>
      <c r="M466" s="81">
        <v>27.044076251489674</v>
      </c>
      <c r="N466" s="81">
        <v>29.172279243815002</v>
      </c>
      <c r="O466" s="81">
        <v>39.175062637379398</v>
      </c>
      <c r="P466" s="81">
        <v>42.421805353776691</v>
      </c>
      <c r="Q466" s="81">
        <v>1.9099000802036057</v>
      </c>
      <c r="R466" s="81">
        <v>0</v>
      </c>
      <c r="S466" s="81">
        <v>2.2433887700000001</v>
      </c>
      <c r="T466" s="82"/>
      <c r="U466" s="81">
        <v>15684566</v>
      </c>
      <c r="V466" s="81">
        <v>786</v>
      </c>
      <c r="W466" s="81">
        <v>126</v>
      </c>
      <c r="X466" s="81">
        <v>5500</v>
      </c>
      <c r="Y466" s="81">
        <v>10859</v>
      </c>
      <c r="Z466" s="81">
        <v>18646</v>
      </c>
      <c r="AA466" s="81">
        <v>8436</v>
      </c>
      <c r="AB466" s="81">
        <v>32418</v>
      </c>
      <c r="AC466" s="81">
        <v>0</v>
      </c>
      <c r="AD466" s="81">
        <v>2.2433887700000001</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2195</v>
      </c>
      <c r="B467" s="80">
        <v>122</v>
      </c>
      <c r="C467" s="80">
        <v>3</v>
      </c>
      <c r="D467" s="80">
        <v>8</v>
      </c>
      <c r="E467" s="80">
        <v>2006</v>
      </c>
      <c r="F467" s="80" t="s">
        <v>566</v>
      </c>
      <c r="G467" s="80" t="s">
        <v>2192</v>
      </c>
      <c r="H467" s="80" t="s">
        <v>2193</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2196</v>
      </c>
      <c r="B468" s="80">
        <v>123</v>
      </c>
      <c r="C468" s="80">
        <v>4</v>
      </c>
      <c r="D468" s="80">
        <v>8</v>
      </c>
      <c r="E468" s="80">
        <v>2007</v>
      </c>
      <c r="F468" s="80" t="s">
        <v>567</v>
      </c>
      <c r="G468" s="80" t="s">
        <v>2192</v>
      </c>
      <c r="H468" s="80" t="s">
        <v>2193</v>
      </c>
      <c r="I468" s="177"/>
      <c r="J468" s="81">
        <v>380.04860752678923</v>
      </c>
      <c r="K468" s="81">
        <v>2.0364221511841838</v>
      </c>
      <c r="L468" s="81">
        <v>8.8374303800780805</v>
      </c>
      <c r="M468" s="81">
        <v>27.695448459383609</v>
      </c>
      <c r="N468" s="81">
        <v>31.762916466328576</v>
      </c>
      <c r="O468" s="81">
        <v>38.151440346506057</v>
      </c>
      <c r="P468" s="81">
        <v>45.223176490394216</v>
      </c>
      <c r="Q468" s="81">
        <v>2.0002481157801233</v>
      </c>
      <c r="R468" s="81">
        <v>0</v>
      </c>
      <c r="S468" s="81">
        <v>2.6251720051200005</v>
      </c>
      <c r="T468" s="82"/>
      <c r="U468" s="81">
        <v>17995962</v>
      </c>
      <c r="V468" s="81">
        <v>749</v>
      </c>
      <c r="W468" s="81">
        <v>104</v>
      </c>
      <c r="X468" s="81">
        <v>7198</v>
      </c>
      <c r="Y468" s="81">
        <v>11127</v>
      </c>
      <c r="Z468" s="81">
        <v>18877</v>
      </c>
      <c r="AA468" s="81">
        <v>8856</v>
      </c>
      <c r="AB468" s="81">
        <v>32156</v>
      </c>
      <c r="AC468" s="81">
        <v>0</v>
      </c>
      <c r="AD468" s="81">
        <v>2.6251720051200005</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2197</v>
      </c>
      <c r="B469" s="80">
        <v>124</v>
      </c>
      <c r="C469" s="80">
        <v>5</v>
      </c>
      <c r="D469" s="80">
        <v>8</v>
      </c>
      <c r="E469" s="80">
        <v>2008</v>
      </c>
      <c r="F469" s="80" t="s">
        <v>84</v>
      </c>
      <c r="G469" s="80" t="s">
        <v>2192</v>
      </c>
      <c r="H469" s="80" t="s">
        <v>2193</v>
      </c>
      <c r="I469" s="177"/>
      <c r="J469" s="81">
        <v>331.48155337134608</v>
      </c>
      <c r="K469" s="81">
        <v>1.5977107665947101</v>
      </c>
      <c r="L469" s="81">
        <v>7.9726059637057203</v>
      </c>
      <c r="M469" s="81">
        <v>30.329177769491711</v>
      </c>
      <c r="N469" s="81">
        <v>28.679006411130572</v>
      </c>
      <c r="O469" s="81">
        <v>36.473149053654481</v>
      </c>
      <c r="P469" s="81">
        <v>43.192573449896386</v>
      </c>
      <c r="Q469" s="81">
        <v>1.956038494572252</v>
      </c>
      <c r="R469" s="81">
        <v>0</v>
      </c>
      <c r="S469" s="81">
        <v>3.7615327078700012</v>
      </c>
      <c r="T469" s="82"/>
      <c r="U469" s="81">
        <v>17706358</v>
      </c>
      <c r="V469" s="81">
        <v>749</v>
      </c>
      <c r="W469" s="81">
        <v>104</v>
      </c>
      <c r="X469" s="81">
        <v>7198</v>
      </c>
      <c r="Y469" s="81">
        <v>11219</v>
      </c>
      <c r="Z469" s="81">
        <v>18680</v>
      </c>
      <c r="AA469" s="81">
        <v>8468</v>
      </c>
      <c r="AB469" s="81">
        <v>31962</v>
      </c>
      <c r="AC469" s="81">
        <v>0</v>
      </c>
      <c r="AD469" s="81">
        <v>3.7615327078700012</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2198</v>
      </c>
      <c r="B470" s="80">
        <v>125</v>
      </c>
      <c r="C470" s="80">
        <v>6</v>
      </c>
      <c r="D470" s="80">
        <v>8</v>
      </c>
      <c r="E470" s="80">
        <v>2009</v>
      </c>
      <c r="F470" s="80" t="s">
        <v>85</v>
      </c>
      <c r="G470" s="80" t="s">
        <v>2192</v>
      </c>
      <c r="H470" s="80" t="s">
        <v>2193</v>
      </c>
      <c r="I470" s="177"/>
      <c r="J470" s="81">
        <v>238.89146406328229</v>
      </c>
      <c r="K470" s="81">
        <v>1.4463313402004914</v>
      </c>
      <c r="L470" s="81">
        <v>6.5274785671694149</v>
      </c>
      <c r="M470" s="81">
        <v>26.677639419152502</v>
      </c>
      <c r="N470" s="81">
        <v>25.282763327532649</v>
      </c>
      <c r="O470" s="81">
        <v>37.064480185711787</v>
      </c>
      <c r="P470" s="81">
        <v>40.810904799004881</v>
      </c>
      <c r="Q470" s="81">
        <v>1.8516096910276174</v>
      </c>
      <c r="R470" s="81">
        <v>0</v>
      </c>
      <c r="S470" s="81">
        <v>2.1200420423199997</v>
      </c>
      <c r="T470" s="82"/>
      <c r="U470" s="81">
        <v>11278043</v>
      </c>
      <c r="V470" s="81">
        <v>926</v>
      </c>
      <c r="W470" s="81">
        <v>102</v>
      </c>
      <c r="X470" s="81">
        <v>7813</v>
      </c>
      <c r="Y470" s="81">
        <v>11312</v>
      </c>
      <c r="Z470" s="81">
        <v>18737</v>
      </c>
      <c r="AA470" s="81">
        <v>8214</v>
      </c>
      <c r="AB470" s="81">
        <v>31761</v>
      </c>
      <c r="AC470" s="81">
        <v>0</v>
      </c>
      <c r="AD470" s="81">
        <v>2.1200420423199997</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40.974700000000006</v>
      </c>
      <c r="BJ470" s="81">
        <v>0</v>
      </c>
      <c r="BK470" s="81">
        <v>0</v>
      </c>
      <c r="BL470" s="81">
        <v>0</v>
      </c>
      <c r="BM470" s="82"/>
      <c r="BN470" s="81">
        <v>0</v>
      </c>
      <c r="BO470" s="81">
        <v>0</v>
      </c>
      <c r="BP470" s="81">
        <v>8</v>
      </c>
      <c r="BQ470" s="81">
        <v>0</v>
      </c>
      <c r="BR470" s="81">
        <v>0</v>
      </c>
      <c r="BS470" s="81">
        <v>0</v>
      </c>
      <c r="BT470"/>
      <c r="BU470" s="80"/>
      <c r="BV470" s="80"/>
      <c r="BW470" s="80"/>
      <c r="BX470" s="80"/>
      <c r="BY470" s="80"/>
      <c r="BZ470" s="80"/>
      <c r="CA470" s="80"/>
      <c r="CB470" s="80"/>
      <c r="CC470" s="80"/>
    </row>
    <row r="471" spans="1:81">
      <c r="A471" s="80" t="s">
        <v>2199</v>
      </c>
      <c r="B471" s="80">
        <v>126</v>
      </c>
      <c r="C471" s="80">
        <v>7</v>
      </c>
      <c r="D471" s="80">
        <v>8</v>
      </c>
      <c r="E471" s="80">
        <v>2010</v>
      </c>
      <c r="F471" s="80" t="s">
        <v>86</v>
      </c>
      <c r="G471" s="80" t="s">
        <v>2192</v>
      </c>
      <c r="H471" s="80" t="s">
        <v>2193</v>
      </c>
      <c r="I471" s="177"/>
      <c r="J471" s="81">
        <v>249.42897139809199</v>
      </c>
      <c r="K471" s="81">
        <v>2.0269931846461833</v>
      </c>
      <c r="L471" s="81">
        <v>6.0715611556537352</v>
      </c>
      <c r="M471" s="81">
        <v>29.297764163612413</v>
      </c>
      <c r="N471" s="81">
        <v>27.767326010494784</v>
      </c>
      <c r="O471" s="81">
        <v>36.820192810740409</v>
      </c>
      <c r="P471" s="81">
        <v>41.071468542666246</v>
      </c>
      <c r="Q471" s="81">
        <v>1.9286683725019445</v>
      </c>
      <c r="R471" s="81">
        <v>0</v>
      </c>
      <c r="S471" s="81">
        <v>2.5343041535999999</v>
      </c>
      <c r="T471" s="82"/>
      <c r="U471" s="81">
        <v>11494643</v>
      </c>
      <c r="V471" s="81">
        <v>926</v>
      </c>
      <c r="W471" s="81">
        <v>102</v>
      </c>
      <c r="X471" s="81">
        <v>7813</v>
      </c>
      <c r="Y471" s="81">
        <v>11463</v>
      </c>
      <c r="Z471" s="81">
        <v>18700</v>
      </c>
      <c r="AA471" s="81">
        <v>8060</v>
      </c>
      <c r="AB471" s="81">
        <v>31700</v>
      </c>
      <c r="AC471" s="81">
        <v>0</v>
      </c>
      <c r="AD471" s="81">
        <v>2.5343041535999999</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41.821199999999997</v>
      </c>
      <c r="BJ471" s="81">
        <v>0</v>
      </c>
      <c r="BK471" s="81">
        <v>0</v>
      </c>
      <c r="BL471" s="81">
        <v>0</v>
      </c>
      <c r="BM471" s="82"/>
      <c r="BN471" s="81">
        <v>0</v>
      </c>
      <c r="BO471" s="81">
        <v>0</v>
      </c>
      <c r="BP471" s="81">
        <v>8</v>
      </c>
      <c r="BQ471" s="81">
        <v>0</v>
      </c>
      <c r="BR471" s="81">
        <v>0</v>
      </c>
      <c r="BS471" s="81">
        <v>0</v>
      </c>
      <c r="BT471"/>
      <c r="BU471" s="80">
        <v>41.821199999999997</v>
      </c>
      <c r="BV471" s="80">
        <v>0</v>
      </c>
      <c r="BW471" s="80">
        <v>0</v>
      </c>
      <c r="BX471" s="80">
        <v>0</v>
      </c>
      <c r="BY471" s="80">
        <v>0</v>
      </c>
      <c r="BZ471" s="80">
        <v>0</v>
      </c>
      <c r="CA471" s="80">
        <v>0</v>
      </c>
      <c r="CB471" s="80">
        <v>0</v>
      </c>
      <c r="CC471" s="80">
        <v>0</v>
      </c>
    </row>
    <row r="472" spans="1:81">
      <c r="A472" s="80" t="s">
        <v>2200</v>
      </c>
      <c r="B472" s="80">
        <v>127</v>
      </c>
      <c r="C472" s="80">
        <v>8</v>
      </c>
      <c r="D472" s="80">
        <v>8</v>
      </c>
      <c r="E472" s="80">
        <v>2011</v>
      </c>
      <c r="F472" s="80" t="s">
        <v>87</v>
      </c>
      <c r="G472" s="80" t="s">
        <v>2192</v>
      </c>
      <c r="H472" s="80" t="s">
        <v>2193</v>
      </c>
      <c r="I472" s="177"/>
      <c r="J472" s="81">
        <v>295.07665159517052</v>
      </c>
      <c r="K472" s="81">
        <v>2.1348855267096933</v>
      </c>
      <c r="L472" s="81">
        <v>4.6237087124926131</v>
      </c>
      <c r="M472" s="81">
        <v>36.741668443100728</v>
      </c>
      <c r="N472" s="81">
        <v>33.898522085805602</v>
      </c>
      <c r="O472" s="81">
        <v>36.212651300344262</v>
      </c>
      <c r="P472" s="81">
        <v>39.330340078674972</v>
      </c>
      <c r="Q472" s="81">
        <v>2.2178453133138523</v>
      </c>
      <c r="R472" s="81">
        <v>0</v>
      </c>
      <c r="S472" s="81">
        <v>3.7330608865200006</v>
      </c>
      <c r="T472" s="82"/>
      <c r="U472" s="81">
        <v>13250243</v>
      </c>
      <c r="V472" s="81">
        <v>926</v>
      </c>
      <c r="W472" s="81">
        <v>102</v>
      </c>
      <c r="X472" s="81">
        <v>7813</v>
      </c>
      <c r="Y472" s="81">
        <v>11574</v>
      </c>
      <c r="Z472" s="81">
        <v>18791</v>
      </c>
      <c r="AA472" s="81">
        <v>7948</v>
      </c>
      <c r="AB472" s="81">
        <v>31603</v>
      </c>
      <c r="AC472" s="81">
        <v>0</v>
      </c>
      <c r="AD472" s="81">
        <v>3.7330608865200006</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42.173999999999999</v>
      </c>
      <c r="BJ472" s="81">
        <v>0</v>
      </c>
      <c r="BK472" s="81">
        <v>0</v>
      </c>
      <c r="BL472" s="81">
        <v>0</v>
      </c>
      <c r="BM472" s="82"/>
      <c r="BN472" s="81">
        <v>0</v>
      </c>
      <c r="BO472" s="81">
        <v>0</v>
      </c>
      <c r="BP472" s="81">
        <v>8</v>
      </c>
      <c r="BQ472" s="81">
        <v>0</v>
      </c>
      <c r="BR472" s="81">
        <v>0</v>
      </c>
      <c r="BS472" s="81">
        <v>0</v>
      </c>
      <c r="BT472"/>
      <c r="BU472" s="80">
        <v>42.173999999999999</v>
      </c>
      <c r="BV472" s="80">
        <v>0</v>
      </c>
      <c r="BW472" s="80">
        <v>0</v>
      </c>
      <c r="BX472" s="80">
        <v>0</v>
      </c>
      <c r="BY472" s="80">
        <v>0</v>
      </c>
      <c r="BZ472" s="80">
        <v>0</v>
      </c>
      <c r="CA472" s="80">
        <v>0</v>
      </c>
      <c r="CB472" s="80">
        <v>0</v>
      </c>
      <c r="CC472" s="80">
        <v>0</v>
      </c>
    </row>
    <row r="473" spans="1:81">
      <c r="A473" s="80" t="s">
        <v>2201</v>
      </c>
      <c r="B473" s="80">
        <v>128</v>
      </c>
      <c r="C473" s="80">
        <v>9</v>
      </c>
      <c r="D473" s="80">
        <v>8</v>
      </c>
      <c r="E473" s="80">
        <v>2012</v>
      </c>
      <c r="F473" s="80" t="s">
        <v>88</v>
      </c>
      <c r="G473" s="80" t="s">
        <v>2192</v>
      </c>
      <c r="H473" s="80" t="s">
        <v>2193</v>
      </c>
      <c r="I473" s="177"/>
      <c r="J473" s="81">
        <v>343.57397414393057</v>
      </c>
      <c r="K473" s="81">
        <v>2.012158443226685</v>
      </c>
      <c r="L473" s="81">
        <v>4.5346964585520295</v>
      </c>
      <c r="M473" s="81">
        <v>39.057398937909234</v>
      </c>
      <c r="N473" s="81">
        <v>34.817982838120038</v>
      </c>
      <c r="O473" s="81">
        <v>36.19536173750123</v>
      </c>
      <c r="P473" s="81">
        <v>38.509026364988458</v>
      </c>
      <c r="Q473" s="81">
        <v>2.4254953112321429</v>
      </c>
      <c r="R473" s="81">
        <v>0</v>
      </c>
      <c r="S473" s="81">
        <v>3.6839167110000002</v>
      </c>
      <c r="T473" s="82"/>
      <c r="U473" s="81">
        <v>15084575</v>
      </c>
      <c r="V473" s="81">
        <v>926</v>
      </c>
      <c r="W473" s="81">
        <v>102</v>
      </c>
      <c r="X473" s="81">
        <v>7813</v>
      </c>
      <c r="Y473" s="81">
        <v>11844</v>
      </c>
      <c r="Z473" s="81">
        <v>18931</v>
      </c>
      <c r="AA473" s="81">
        <v>7738</v>
      </c>
      <c r="AB473" s="81">
        <v>31811</v>
      </c>
      <c r="AC473" s="81">
        <v>0</v>
      </c>
      <c r="AD473" s="81">
        <v>3.6839167110000002</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48.646000000000001</v>
      </c>
      <c r="BJ473" s="81">
        <v>0</v>
      </c>
      <c r="BK473" s="81">
        <v>0</v>
      </c>
      <c r="BL473" s="81">
        <v>0</v>
      </c>
      <c r="BM473" s="82"/>
      <c r="BN473" s="81">
        <v>0</v>
      </c>
      <c r="BO473" s="81">
        <v>0</v>
      </c>
      <c r="BP473" s="81">
        <v>8</v>
      </c>
      <c r="BQ473" s="81">
        <v>0</v>
      </c>
      <c r="BR473" s="81">
        <v>0</v>
      </c>
      <c r="BS473" s="81">
        <v>0</v>
      </c>
      <c r="BT473"/>
      <c r="BU473" s="80">
        <v>48.646000000000001</v>
      </c>
      <c r="BV473" s="80">
        <v>0</v>
      </c>
      <c r="BW473" s="80">
        <v>0</v>
      </c>
      <c r="BX473" s="80">
        <v>0</v>
      </c>
      <c r="BY473" s="80">
        <v>0</v>
      </c>
      <c r="BZ473" s="80">
        <v>0</v>
      </c>
      <c r="CA473" s="80">
        <v>0</v>
      </c>
      <c r="CB473" s="80">
        <v>0</v>
      </c>
      <c r="CC473" s="80">
        <v>0</v>
      </c>
    </row>
    <row r="474" spans="1:81">
      <c r="A474" s="80" t="s">
        <v>2202</v>
      </c>
      <c r="B474" s="80">
        <v>129</v>
      </c>
      <c r="C474" s="80">
        <v>10</v>
      </c>
      <c r="D474" s="80">
        <v>8</v>
      </c>
      <c r="E474" s="80">
        <v>2013</v>
      </c>
      <c r="F474" s="80" t="s">
        <v>89</v>
      </c>
      <c r="G474" s="80" t="s">
        <v>2192</v>
      </c>
      <c r="H474" s="80" t="s">
        <v>2193</v>
      </c>
      <c r="I474" s="177"/>
      <c r="J474" s="81">
        <v>360.51098838143287</v>
      </c>
      <c r="K474" s="81">
        <v>1.7218361083227476</v>
      </c>
      <c r="L474" s="81">
        <v>4.5292918027973412</v>
      </c>
      <c r="M474" s="81">
        <v>38.177662008089648</v>
      </c>
      <c r="N474" s="81">
        <v>37.978083246749854</v>
      </c>
      <c r="O474" s="81">
        <v>35.018085061630963</v>
      </c>
      <c r="P474" s="81">
        <v>37.784930952314227</v>
      </c>
      <c r="Q474" s="81">
        <v>2.4607012192167708</v>
      </c>
      <c r="R474" s="81">
        <v>0</v>
      </c>
      <c r="S474" s="81">
        <v>2.632242728</v>
      </c>
      <c r="T474" s="82"/>
      <c r="U474" s="81">
        <v>14741367</v>
      </c>
      <c r="V474" s="81">
        <v>926</v>
      </c>
      <c r="W474" s="81">
        <v>102</v>
      </c>
      <c r="X474" s="81">
        <v>7813</v>
      </c>
      <c r="Y474" s="81">
        <v>11957</v>
      </c>
      <c r="Z474" s="81">
        <v>19133</v>
      </c>
      <c r="AA474" s="81">
        <v>7564</v>
      </c>
      <c r="AB474" s="81">
        <v>31810</v>
      </c>
      <c r="AC474" s="81">
        <v>0</v>
      </c>
      <c r="AD474" s="81">
        <v>2.632242728</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54.076000000000001</v>
      </c>
      <c r="BJ474" s="81">
        <v>0</v>
      </c>
      <c r="BK474" s="81">
        <v>0</v>
      </c>
      <c r="BL474" s="81">
        <v>0</v>
      </c>
      <c r="BM474" s="82"/>
      <c r="BN474" s="81">
        <v>0</v>
      </c>
      <c r="BO474" s="81">
        <v>0</v>
      </c>
      <c r="BP474" s="81">
        <v>9</v>
      </c>
      <c r="BQ474" s="81">
        <v>0</v>
      </c>
      <c r="BR474" s="81">
        <v>0</v>
      </c>
      <c r="BS474" s="81">
        <v>0</v>
      </c>
      <c r="BT474"/>
      <c r="BU474" s="80">
        <v>54.076000000000001</v>
      </c>
      <c r="BV474" s="80">
        <v>0</v>
      </c>
      <c r="BW474" s="80">
        <v>0</v>
      </c>
      <c r="BX474" s="80">
        <v>0</v>
      </c>
      <c r="BY474" s="80">
        <v>0</v>
      </c>
      <c r="BZ474" s="80">
        <v>0</v>
      </c>
      <c r="CA474" s="80">
        <v>0</v>
      </c>
      <c r="CB474" s="80">
        <v>0</v>
      </c>
      <c r="CC474" s="80">
        <v>0</v>
      </c>
    </row>
    <row r="475" spans="1:81">
      <c r="A475" s="80" t="s">
        <v>2203</v>
      </c>
      <c r="B475" s="80">
        <v>130</v>
      </c>
      <c r="C475" s="80">
        <v>11</v>
      </c>
      <c r="D475" s="80">
        <v>8</v>
      </c>
      <c r="E475" s="80">
        <v>2014</v>
      </c>
      <c r="F475" s="80" t="s">
        <v>90</v>
      </c>
      <c r="G475" s="80" t="s">
        <v>2192</v>
      </c>
      <c r="H475" s="80" t="s">
        <v>2193</v>
      </c>
      <c r="I475" s="177"/>
      <c r="J475" s="81">
        <v>394.92381809273786</v>
      </c>
      <c r="K475" s="81">
        <v>1.5610203451100013</v>
      </c>
      <c r="L475" s="81">
        <v>4.4696160356660153</v>
      </c>
      <c r="M475" s="81">
        <v>44.592051568824296</v>
      </c>
      <c r="N475" s="81">
        <v>34.574902474042482</v>
      </c>
      <c r="O475" s="81">
        <v>33.358351888960719</v>
      </c>
      <c r="P475" s="81">
        <v>37.494383119898551</v>
      </c>
      <c r="Q475" s="81">
        <v>2.356330077646227</v>
      </c>
      <c r="R475" s="81">
        <v>0</v>
      </c>
      <c r="S475" s="81">
        <v>3.7688994201599995</v>
      </c>
      <c r="T475" s="82"/>
      <c r="U475" s="81">
        <v>17447215</v>
      </c>
      <c r="V475" s="81">
        <v>686</v>
      </c>
      <c r="W475" s="81">
        <v>97</v>
      </c>
      <c r="X475" s="81">
        <v>8464</v>
      </c>
      <c r="Y475" s="81">
        <v>12169</v>
      </c>
      <c r="Z475" s="81">
        <v>19196</v>
      </c>
      <c r="AA475" s="81">
        <v>7467</v>
      </c>
      <c r="AB475" s="81">
        <v>31748</v>
      </c>
      <c r="AC475" s="81">
        <v>0</v>
      </c>
      <c r="AD475" s="81">
        <v>3.7688994201599995</v>
      </c>
      <c r="AE475" s="82"/>
      <c r="AF475" s="81">
        <v>156423816.35370383</v>
      </c>
      <c r="AG475" s="81">
        <v>1331823.3018884619</v>
      </c>
      <c r="AH475" s="81">
        <v>966589.63506911637</v>
      </c>
      <c r="AI475" s="81">
        <v>59760079.267905653</v>
      </c>
      <c r="AJ475" s="81">
        <v>47758391.401053414</v>
      </c>
      <c r="AK475" s="81">
        <v>0</v>
      </c>
      <c r="AL475" s="81">
        <v>0</v>
      </c>
      <c r="AM475" s="81">
        <v>4358525.9828112107</v>
      </c>
      <c r="AN475" s="81">
        <v>0</v>
      </c>
      <c r="AO475" s="81">
        <v>0</v>
      </c>
      <c r="AP475" s="82"/>
      <c r="AQ475" s="81">
        <v>961</v>
      </c>
      <c r="AR475" s="81">
        <v>218</v>
      </c>
      <c r="AS475" s="81">
        <v>0</v>
      </c>
      <c r="AT475" s="81">
        <v>0</v>
      </c>
      <c r="AU475" s="81">
        <v>0</v>
      </c>
      <c r="AV475" s="81">
        <v>0</v>
      </c>
      <c r="AW475" s="81" t="s">
        <v>564</v>
      </c>
      <c r="AX475" s="82"/>
      <c r="AY475" s="81">
        <v>3851.2</v>
      </c>
      <c r="AZ475" s="81">
        <v>15209.4</v>
      </c>
      <c r="BA475" s="81">
        <v>0</v>
      </c>
      <c r="BB475" s="81">
        <v>0</v>
      </c>
      <c r="BC475" s="81">
        <v>0</v>
      </c>
      <c r="BD475" s="81">
        <v>0</v>
      </c>
      <c r="BE475" s="81" t="s">
        <v>564</v>
      </c>
      <c r="BF475" s="82"/>
      <c r="BG475" s="81">
        <v>0</v>
      </c>
      <c r="BH475" s="81">
        <v>0</v>
      </c>
      <c r="BI475" s="81">
        <v>51.234000000000002</v>
      </c>
      <c r="BJ475" s="81">
        <v>0</v>
      </c>
      <c r="BK475" s="81">
        <v>0</v>
      </c>
      <c r="BL475" s="81">
        <v>0</v>
      </c>
      <c r="BM475" s="82"/>
      <c r="BN475" s="81">
        <v>0</v>
      </c>
      <c r="BO475" s="81">
        <v>0</v>
      </c>
      <c r="BP475" s="81">
        <v>9</v>
      </c>
      <c r="BQ475" s="81">
        <v>0</v>
      </c>
      <c r="BR475" s="81">
        <v>0</v>
      </c>
      <c r="BS475" s="81">
        <v>0</v>
      </c>
      <c r="BT475"/>
      <c r="BU475" s="80">
        <v>51.234000000000002</v>
      </c>
      <c r="BV475" s="80">
        <v>0</v>
      </c>
      <c r="BW475" s="80">
        <v>0</v>
      </c>
      <c r="BX475" s="80">
        <v>0</v>
      </c>
      <c r="BY475" s="80">
        <v>0</v>
      </c>
      <c r="BZ475" s="80">
        <v>0</v>
      </c>
      <c r="CA475" s="80">
        <v>0</v>
      </c>
      <c r="CB475" s="80">
        <v>0</v>
      </c>
      <c r="CC475" s="80">
        <v>0</v>
      </c>
    </row>
    <row r="476" spans="1:81">
      <c r="A476" s="80" t="s">
        <v>2204</v>
      </c>
      <c r="B476" s="80">
        <v>131</v>
      </c>
      <c r="C476" s="80">
        <v>12</v>
      </c>
      <c r="D476" s="80">
        <v>8</v>
      </c>
      <c r="E476" s="80">
        <v>2015</v>
      </c>
      <c r="F476" s="80" t="s">
        <v>91</v>
      </c>
      <c r="G476" s="80" t="s">
        <v>2192</v>
      </c>
      <c r="H476" s="80" t="s">
        <v>2193</v>
      </c>
      <c r="I476" s="177"/>
      <c r="J476" s="81">
        <v>420.84372965109577</v>
      </c>
      <c r="K476" s="81">
        <v>1.5028351485244063</v>
      </c>
      <c r="L476" s="81">
        <v>5.2332025327691598</v>
      </c>
      <c r="M476" s="81">
        <v>41.389256650127585</v>
      </c>
      <c r="N476" s="81">
        <v>31.681446180925267</v>
      </c>
      <c r="O476" s="81">
        <v>33.236235202008231</v>
      </c>
      <c r="P476" s="81">
        <v>36.905772936627152</v>
      </c>
      <c r="Q476" s="81">
        <v>2.2981565851702563</v>
      </c>
      <c r="R476" s="81">
        <v>0</v>
      </c>
      <c r="S476" s="81">
        <v>3.0911803728600002</v>
      </c>
      <c r="T476" s="82"/>
      <c r="U476" s="81">
        <v>19915750</v>
      </c>
      <c r="V476" s="81">
        <v>686</v>
      </c>
      <c r="W476" s="81">
        <v>97</v>
      </c>
      <c r="X476" s="81">
        <v>8464</v>
      </c>
      <c r="Y476" s="81">
        <v>12215</v>
      </c>
      <c r="Z476" s="81">
        <v>19310</v>
      </c>
      <c r="AA476" s="81">
        <v>7344</v>
      </c>
      <c r="AB476" s="81">
        <v>31630</v>
      </c>
      <c r="AC476" s="81">
        <v>0</v>
      </c>
      <c r="AD476" s="81">
        <v>3.0911803728600002</v>
      </c>
      <c r="AE476" s="82"/>
      <c r="AF476" s="81">
        <v>167440957.73742518</v>
      </c>
      <c r="AG476" s="81">
        <v>1192574.8680060899</v>
      </c>
      <c r="AH476" s="81">
        <v>1007796.4991207288</v>
      </c>
      <c r="AI476" s="81">
        <v>56553618.141380243</v>
      </c>
      <c r="AJ476" s="81">
        <v>44713742.243614338</v>
      </c>
      <c r="AK476" s="81">
        <v>0</v>
      </c>
      <c r="AL476" s="81">
        <v>0</v>
      </c>
      <c r="AM476" s="81">
        <v>4334758.817140297</v>
      </c>
      <c r="AN476" s="81">
        <v>0</v>
      </c>
      <c r="AO476" s="81">
        <v>0</v>
      </c>
      <c r="AP476" s="82"/>
      <c r="AQ476" s="81">
        <v>1038</v>
      </c>
      <c r="AR476" s="81">
        <v>297</v>
      </c>
      <c r="AS476" s="81">
        <v>0</v>
      </c>
      <c r="AT476" s="81">
        <v>0</v>
      </c>
      <c r="AU476" s="81">
        <v>0</v>
      </c>
      <c r="AV476" s="81">
        <v>0</v>
      </c>
      <c r="AW476" s="81" t="s">
        <v>564</v>
      </c>
      <c r="AX476" s="82"/>
      <c r="AY476" s="81">
        <v>4238.7</v>
      </c>
      <c r="AZ476" s="81">
        <v>21018.400000000001</v>
      </c>
      <c r="BA476" s="81">
        <v>0</v>
      </c>
      <c r="BB476" s="81">
        <v>0</v>
      </c>
      <c r="BC476" s="81">
        <v>0</v>
      </c>
      <c r="BD476" s="81">
        <v>0</v>
      </c>
      <c r="BE476" s="81" t="s">
        <v>564</v>
      </c>
      <c r="BF476" s="82"/>
      <c r="BG476" s="81">
        <v>0</v>
      </c>
      <c r="BH476" s="81">
        <v>0</v>
      </c>
      <c r="BI476" s="81">
        <v>49.162999999999997</v>
      </c>
      <c r="BJ476" s="81">
        <v>0</v>
      </c>
      <c r="BK476" s="81">
        <v>4.2030000000000003</v>
      </c>
      <c r="BL476" s="81">
        <v>0</v>
      </c>
      <c r="BM476" s="82"/>
      <c r="BN476" s="81">
        <v>0</v>
      </c>
      <c r="BO476" s="81">
        <v>0</v>
      </c>
      <c r="BP476" s="81">
        <v>8</v>
      </c>
      <c r="BQ476" s="81">
        <v>0</v>
      </c>
      <c r="BR476" s="81">
        <v>1</v>
      </c>
      <c r="BS476" s="81">
        <v>0</v>
      </c>
      <c r="BT476"/>
      <c r="BU476" s="80">
        <v>53.366</v>
      </c>
      <c r="BV476" s="80">
        <v>0</v>
      </c>
      <c r="BW476" s="80">
        <v>0</v>
      </c>
      <c r="BX476" s="80">
        <v>0</v>
      </c>
      <c r="BY476" s="80">
        <v>0</v>
      </c>
      <c r="BZ476" s="80">
        <v>0</v>
      </c>
      <c r="CA476" s="80">
        <v>0</v>
      </c>
      <c r="CB476" s="80">
        <v>0</v>
      </c>
      <c r="CC476" s="80">
        <v>0</v>
      </c>
    </row>
    <row r="477" spans="1:81">
      <c r="A477" s="80" t="s">
        <v>2205</v>
      </c>
      <c r="B477" s="80">
        <v>132</v>
      </c>
      <c r="C477" s="80">
        <v>13</v>
      </c>
      <c r="D477" s="80">
        <v>8</v>
      </c>
      <c r="E477" s="80">
        <v>2016</v>
      </c>
      <c r="F477" s="80" t="s">
        <v>92</v>
      </c>
      <c r="G477" s="80" t="s">
        <v>2192</v>
      </c>
      <c r="H477" s="80" t="s">
        <v>2193</v>
      </c>
      <c r="I477" s="177"/>
      <c r="J477" s="81">
        <v>360.95765904572005</v>
      </c>
      <c r="K477" s="81">
        <v>1.4291720041044871</v>
      </c>
      <c r="L477" s="81">
        <v>5.1630377256239024</v>
      </c>
      <c r="M477" s="81">
        <v>37.36945240608442</v>
      </c>
      <c r="N477" s="81">
        <v>29.202517290277211</v>
      </c>
      <c r="O477" s="81">
        <v>33.070673586746793</v>
      </c>
      <c r="P477" s="81">
        <v>35.604714332796945</v>
      </c>
      <c r="Q477" s="81">
        <v>2.2227899164806022</v>
      </c>
      <c r="R477" s="81">
        <v>0</v>
      </c>
      <c r="S477" s="81">
        <v>6.8951904555299999</v>
      </c>
      <c r="T477" s="82"/>
      <c r="U477" s="81">
        <v>17115449</v>
      </c>
      <c r="V477" s="81">
        <v>686</v>
      </c>
      <c r="W477" s="81">
        <v>97</v>
      </c>
      <c r="X477" s="81">
        <v>8464</v>
      </c>
      <c r="Y477" s="81">
        <v>12301</v>
      </c>
      <c r="Z477" s="81">
        <v>19450</v>
      </c>
      <c r="AA477" s="81">
        <v>7328</v>
      </c>
      <c r="AB477" s="81">
        <v>31470</v>
      </c>
      <c r="AC477" s="81">
        <v>0</v>
      </c>
      <c r="AD477" s="81">
        <v>6.8951904555299999</v>
      </c>
      <c r="AE477" s="82"/>
      <c r="AF477" s="81">
        <v>143498830.43781641</v>
      </c>
      <c r="AG477" s="81">
        <v>1077373.3000130099</v>
      </c>
      <c r="AH477" s="81">
        <v>726533.48458655295</v>
      </c>
      <c r="AI477" s="81">
        <v>56128232.768180072</v>
      </c>
      <c r="AJ477" s="81">
        <v>39821633.3679827</v>
      </c>
      <c r="AK477" s="81">
        <v>0</v>
      </c>
      <c r="AL477" s="81">
        <v>0</v>
      </c>
      <c r="AM477" s="81">
        <v>4316182.1352102431</v>
      </c>
      <c r="AN477" s="81">
        <v>0</v>
      </c>
      <c r="AO477" s="81">
        <v>0</v>
      </c>
      <c r="AP477" s="82"/>
      <c r="AQ477" s="81">
        <v>1082</v>
      </c>
      <c r="AR477" s="81">
        <v>342</v>
      </c>
      <c r="AS477" s="81">
        <v>0</v>
      </c>
      <c r="AT477" s="81">
        <v>0</v>
      </c>
      <c r="AU477" s="81">
        <v>0</v>
      </c>
      <c r="AV477" s="81">
        <v>0</v>
      </c>
      <c r="AW477" s="81" t="s">
        <v>564</v>
      </c>
      <c r="AX477" s="82"/>
      <c r="AY477" s="81">
        <v>4448.6000000000004</v>
      </c>
      <c r="AZ477" s="81">
        <v>29832.1</v>
      </c>
      <c r="BA477" s="81">
        <v>0</v>
      </c>
      <c r="BB477" s="81">
        <v>0</v>
      </c>
      <c r="BC477" s="81">
        <v>0</v>
      </c>
      <c r="BD477" s="81">
        <v>0</v>
      </c>
      <c r="BE477" s="81" t="s">
        <v>564</v>
      </c>
      <c r="BF477" s="82"/>
      <c r="BG477" s="81">
        <v>0</v>
      </c>
      <c r="BH477" s="81">
        <v>0</v>
      </c>
      <c r="BI477" s="81">
        <v>47.588000000000001</v>
      </c>
      <c r="BJ477" s="81">
        <v>0</v>
      </c>
      <c r="BK477" s="81">
        <v>4.26</v>
      </c>
      <c r="BL477" s="81">
        <v>0</v>
      </c>
      <c r="BM477" s="82"/>
      <c r="BN477" s="81">
        <v>0</v>
      </c>
      <c r="BO477" s="81">
        <v>0</v>
      </c>
      <c r="BP477" s="81">
        <v>8</v>
      </c>
      <c r="BQ477" s="81">
        <v>0</v>
      </c>
      <c r="BR477" s="81">
        <v>1</v>
      </c>
      <c r="BS477" s="81">
        <v>0</v>
      </c>
      <c r="BT477"/>
      <c r="BU477" s="80">
        <v>51.847999999999999</v>
      </c>
      <c r="BV477" s="80">
        <v>0</v>
      </c>
      <c r="BW477" s="80">
        <v>0</v>
      </c>
      <c r="BX477" s="80">
        <v>0</v>
      </c>
      <c r="BY477" s="80">
        <v>0</v>
      </c>
      <c r="BZ477" s="80">
        <v>0</v>
      </c>
      <c r="CA477" s="80">
        <v>0</v>
      </c>
      <c r="CB477" s="80">
        <v>0</v>
      </c>
      <c r="CC477" s="80">
        <v>0</v>
      </c>
    </row>
    <row r="478" spans="1:81">
      <c r="A478" s="80" t="s">
        <v>2206</v>
      </c>
      <c r="B478" s="80">
        <v>133</v>
      </c>
      <c r="C478" s="80">
        <v>14</v>
      </c>
      <c r="D478" s="80">
        <v>8</v>
      </c>
      <c r="E478" s="80">
        <v>2017</v>
      </c>
      <c r="F478" s="80" t="s">
        <v>71</v>
      </c>
      <c r="G478" s="80" t="s">
        <v>2192</v>
      </c>
      <c r="H478" s="80" t="s">
        <v>2193</v>
      </c>
      <c r="I478" s="177"/>
      <c r="J478" s="81">
        <v>360.87716494693217</v>
      </c>
      <c r="K478" s="81">
        <v>1.4074204073192484</v>
      </c>
      <c r="L478" s="81">
        <v>4.1506249347079471</v>
      </c>
      <c r="M478" s="81">
        <v>32.548202445370094</v>
      </c>
      <c r="N478" s="81">
        <v>28.688529654686239</v>
      </c>
      <c r="O478" s="81">
        <v>32.634736906253039</v>
      </c>
      <c r="P478" s="81">
        <v>35.514353604119371</v>
      </c>
      <c r="Q478" s="81">
        <v>2.1379472238063064</v>
      </c>
      <c r="R478" s="81">
        <v>0</v>
      </c>
      <c r="S478" s="81">
        <v>5.1011683546599995</v>
      </c>
      <c r="T478" s="82"/>
      <c r="U478" s="81">
        <v>18234849</v>
      </c>
      <c r="V478" s="81">
        <v>686</v>
      </c>
      <c r="W478" s="81">
        <v>97</v>
      </c>
      <c r="X478" s="81">
        <v>8464</v>
      </c>
      <c r="Y478" s="81">
        <v>12384</v>
      </c>
      <c r="Z478" s="81">
        <v>19512</v>
      </c>
      <c r="AA478" s="81">
        <v>7356</v>
      </c>
      <c r="AB478" s="81">
        <v>31302</v>
      </c>
      <c r="AC478" s="81">
        <v>0</v>
      </c>
      <c r="AD478" s="81">
        <v>5.1011683546600004</v>
      </c>
      <c r="AE478" s="82"/>
      <c r="AF478" s="81">
        <v>148214183.90935919</v>
      </c>
      <c r="AG478" s="81">
        <v>1139104.9086875489</v>
      </c>
      <c r="AH478" s="81">
        <v>802095.99767734995</v>
      </c>
      <c r="AI478" s="81">
        <v>56808739.916675933</v>
      </c>
      <c r="AJ478" s="81">
        <v>44515103.397149287</v>
      </c>
      <c r="AK478" s="81">
        <v>0</v>
      </c>
      <c r="AL478" s="81">
        <v>0</v>
      </c>
      <c r="AM478" s="81">
        <v>4299858.1458552824</v>
      </c>
      <c r="AN478" s="81">
        <v>0</v>
      </c>
      <c r="AO478" s="81">
        <v>0</v>
      </c>
      <c r="AP478" s="82"/>
      <c r="AQ478" s="81">
        <v>1136</v>
      </c>
      <c r="AR478" s="81">
        <v>374</v>
      </c>
      <c r="AS478" s="81">
        <v>0</v>
      </c>
      <c r="AT478" s="81">
        <v>0</v>
      </c>
      <c r="AU478" s="81">
        <v>0</v>
      </c>
      <c r="AV478" s="81">
        <v>0</v>
      </c>
      <c r="AW478" s="81" t="s">
        <v>564</v>
      </c>
      <c r="AX478" s="82"/>
      <c r="AY478" s="81">
        <v>4723.5</v>
      </c>
      <c r="AZ478" s="81">
        <v>33224.199999999997</v>
      </c>
      <c r="BA478" s="81">
        <v>0</v>
      </c>
      <c r="BB478" s="81">
        <v>0</v>
      </c>
      <c r="BC478" s="81">
        <v>0</v>
      </c>
      <c r="BD478" s="81">
        <v>0</v>
      </c>
      <c r="BE478" s="81" t="s">
        <v>564</v>
      </c>
      <c r="BF478" s="82"/>
      <c r="BG478" s="81">
        <v>0</v>
      </c>
      <c r="BH478" s="81">
        <v>0</v>
      </c>
      <c r="BI478" s="81">
        <v>48.101999999999997</v>
      </c>
      <c r="BJ478" s="81">
        <v>0</v>
      </c>
      <c r="BK478" s="81">
        <v>4.7450000000000001</v>
      </c>
      <c r="BL478" s="81">
        <v>0</v>
      </c>
      <c r="BM478" s="82"/>
      <c r="BN478" s="81">
        <v>0</v>
      </c>
      <c r="BO478" s="81">
        <v>0</v>
      </c>
      <c r="BP478" s="81">
        <v>8</v>
      </c>
      <c r="BQ478" s="81">
        <v>0</v>
      </c>
      <c r="BR478" s="81">
        <v>1</v>
      </c>
      <c r="BS478" s="81">
        <v>0</v>
      </c>
      <c r="BT478"/>
      <c r="BU478" s="80">
        <v>52.847000000000001</v>
      </c>
      <c r="BV478" s="80">
        <v>0</v>
      </c>
      <c r="BW478" s="80">
        <v>0</v>
      </c>
      <c r="BX478" s="80">
        <v>0</v>
      </c>
      <c r="BY478" s="80">
        <v>0</v>
      </c>
      <c r="BZ478" s="80">
        <v>0</v>
      </c>
      <c r="CA478" s="80">
        <v>0</v>
      </c>
      <c r="CB478" s="80">
        <v>0</v>
      </c>
      <c r="CC478" s="80">
        <v>0</v>
      </c>
    </row>
    <row r="479" spans="1:81">
      <c r="A479" s="80" t="s">
        <v>2207</v>
      </c>
      <c r="B479" s="80">
        <v>134</v>
      </c>
      <c r="C479" s="80">
        <v>15</v>
      </c>
      <c r="D479" s="80">
        <v>8</v>
      </c>
      <c r="E479" s="80">
        <v>2018</v>
      </c>
      <c r="F479" s="80" t="s">
        <v>93</v>
      </c>
      <c r="G479" s="80" t="s">
        <v>2192</v>
      </c>
      <c r="H479" s="80" t="s">
        <v>2193</v>
      </c>
      <c r="I479" s="177"/>
      <c r="J479" s="81">
        <v>319.37492528746037</v>
      </c>
      <c r="K479" s="81">
        <v>1.2269252004415572</v>
      </c>
      <c r="L479" s="81">
        <v>3.7463998623426447</v>
      </c>
      <c r="M479" s="81">
        <v>27.178606630638818</v>
      </c>
      <c r="N479" s="81">
        <v>23.643427746239009</v>
      </c>
      <c r="O479" s="81">
        <v>32.034730411126262</v>
      </c>
      <c r="P479" s="81">
        <v>35.222973805956414</v>
      </c>
      <c r="Q479" s="81">
        <v>1.9737663999709187</v>
      </c>
      <c r="R479" s="81">
        <v>0</v>
      </c>
      <c r="S479" s="81">
        <v>4.5799430863600001</v>
      </c>
      <c r="T479" s="82"/>
      <c r="U479" s="81">
        <v>18200959</v>
      </c>
      <c r="V479" s="81">
        <v>686</v>
      </c>
      <c r="W479" s="81">
        <v>97</v>
      </c>
      <c r="X479" s="81">
        <v>8464</v>
      </c>
      <c r="Y479" s="81">
        <v>12487</v>
      </c>
      <c r="Z479" s="81">
        <v>19520</v>
      </c>
      <c r="AA479" s="81">
        <v>7369</v>
      </c>
      <c r="AB479" s="81">
        <v>31142</v>
      </c>
      <c r="AC479" s="81">
        <v>0</v>
      </c>
      <c r="AD479" s="81">
        <v>4.5799430863600001</v>
      </c>
      <c r="AE479" s="82"/>
      <c r="AF479" s="81">
        <v>141908289.72575319</v>
      </c>
      <c r="AG479" s="81">
        <v>982740.6616984118</v>
      </c>
      <c r="AH479" s="81">
        <v>754558.83159916429</v>
      </c>
      <c r="AI479" s="81">
        <v>52944461.46690622</v>
      </c>
      <c r="AJ479" s="81">
        <v>42833744.122580439</v>
      </c>
      <c r="AK479" s="81">
        <v>0</v>
      </c>
      <c r="AL479" s="81">
        <v>0</v>
      </c>
      <c r="AM479" s="81">
        <v>4286730.889782168</v>
      </c>
      <c r="AN479" s="81">
        <v>0</v>
      </c>
      <c r="AO479" s="81">
        <v>0</v>
      </c>
      <c r="AP479" s="82"/>
      <c r="AQ479" s="81">
        <v>1206</v>
      </c>
      <c r="AR479" s="81">
        <v>419</v>
      </c>
      <c r="AS479" s="81">
        <v>0</v>
      </c>
      <c r="AT479" s="81">
        <v>0</v>
      </c>
      <c r="AU479" s="81">
        <v>0</v>
      </c>
      <c r="AV479" s="81">
        <v>0</v>
      </c>
      <c r="AW479" s="81" t="s">
        <v>564</v>
      </c>
      <c r="AX479" s="82"/>
      <c r="AY479" s="81">
        <v>5085.8</v>
      </c>
      <c r="AZ479" s="81">
        <v>43579</v>
      </c>
      <c r="BA479" s="81">
        <v>0</v>
      </c>
      <c r="BB479" s="81">
        <v>0</v>
      </c>
      <c r="BC479" s="81">
        <v>0</v>
      </c>
      <c r="BD479" s="81">
        <v>0</v>
      </c>
      <c r="BE479" s="81" t="s">
        <v>564</v>
      </c>
      <c r="BF479" s="82"/>
      <c r="BG479" s="81">
        <v>0</v>
      </c>
      <c r="BH479" s="81">
        <v>0</v>
      </c>
      <c r="BI479" s="81">
        <v>37.357999999999997</v>
      </c>
      <c r="BJ479" s="81">
        <v>0</v>
      </c>
      <c r="BK479" s="81">
        <v>4.8410000000000002</v>
      </c>
      <c r="BL479" s="81">
        <v>0</v>
      </c>
      <c r="BM479" s="82"/>
      <c r="BN479" s="81">
        <v>0</v>
      </c>
      <c r="BO479" s="81">
        <v>0</v>
      </c>
      <c r="BP479" s="81">
        <v>7</v>
      </c>
      <c r="BQ479" s="81">
        <v>0</v>
      </c>
      <c r="BR479" s="81">
        <v>1</v>
      </c>
      <c r="BS479" s="81">
        <v>0</v>
      </c>
      <c r="BT479"/>
      <c r="BU479" s="80">
        <v>42.198999999999998</v>
      </c>
      <c r="BV479" s="80">
        <v>0</v>
      </c>
      <c r="BW479" s="80">
        <v>0</v>
      </c>
      <c r="BX479" s="80">
        <v>0</v>
      </c>
      <c r="BY479" s="80">
        <v>0</v>
      </c>
      <c r="BZ479" s="80">
        <v>0</v>
      </c>
      <c r="CA479" s="80">
        <v>0</v>
      </c>
      <c r="CB479" s="80">
        <v>0</v>
      </c>
      <c r="CC479" s="80">
        <v>0</v>
      </c>
    </row>
    <row r="480" spans="1:81">
      <c r="A480" s="80" t="s">
        <v>2208</v>
      </c>
      <c r="B480" s="80">
        <v>135</v>
      </c>
      <c r="C480" s="80">
        <v>16</v>
      </c>
      <c r="D480" s="80">
        <v>8</v>
      </c>
      <c r="E480" s="80">
        <v>2019</v>
      </c>
      <c r="F480" s="80" t="s">
        <v>73</v>
      </c>
      <c r="G480" s="80" t="s">
        <v>2192</v>
      </c>
      <c r="H480" s="80" t="s">
        <v>2193</v>
      </c>
      <c r="I480" s="177"/>
      <c r="J480" s="81">
        <v>314.71390682649991</v>
      </c>
      <c r="K480" s="81">
        <v>1.1446609483073924</v>
      </c>
      <c r="L480" s="81">
        <v>3.779391726636383</v>
      </c>
      <c r="M480" s="81">
        <v>26.257180935371906</v>
      </c>
      <c r="N480" s="81">
        <v>24.937134774863718</v>
      </c>
      <c r="O480" s="81">
        <v>31.111610486911157</v>
      </c>
      <c r="P480" s="81">
        <v>34.910674729071218</v>
      </c>
      <c r="Q480" s="81">
        <v>1.9167367237297095</v>
      </c>
      <c r="R480" s="81">
        <v>0</v>
      </c>
      <c r="S480" s="81">
        <v>3.5492713847999995</v>
      </c>
      <c r="T480" s="82"/>
      <c r="U480" s="81">
        <v>18781297</v>
      </c>
      <c r="V480" s="81">
        <v>686</v>
      </c>
      <c r="W480" s="81">
        <v>97</v>
      </c>
      <c r="X480" s="81">
        <v>8464</v>
      </c>
      <c r="Y480" s="81">
        <v>12638</v>
      </c>
      <c r="Z480" s="81">
        <v>19478</v>
      </c>
      <c r="AA480" s="81">
        <v>7249</v>
      </c>
      <c r="AB480" s="81">
        <v>31061</v>
      </c>
      <c r="AC480" s="81">
        <v>0</v>
      </c>
      <c r="AD480" s="81">
        <v>3.549271384799999</v>
      </c>
      <c r="AE480" s="82"/>
      <c r="AF480" s="81">
        <v>138777900.97034299</v>
      </c>
      <c r="AG480" s="81">
        <v>990949.21717958502</v>
      </c>
      <c r="AH480" s="81">
        <v>807642.67405000387</v>
      </c>
      <c r="AI480" s="81">
        <v>53967293.123851322</v>
      </c>
      <c r="AJ480" s="81">
        <v>46353919.022842988</v>
      </c>
      <c r="AK480" s="81">
        <v>0</v>
      </c>
      <c r="AL480" s="81">
        <v>0</v>
      </c>
      <c r="AM480" s="81">
        <v>4230274.3729171902</v>
      </c>
      <c r="AN480" s="81">
        <v>0</v>
      </c>
      <c r="AO480" s="81">
        <v>0</v>
      </c>
      <c r="AP480" s="82"/>
      <c r="AQ480" s="81">
        <v>1272</v>
      </c>
      <c r="AR480" s="81">
        <v>450</v>
      </c>
      <c r="AS480" s="81">
        <v>0</v>
      </c>
      <c r="AT480" s="81">
        <v>0</v>
      </c>
      <c r="AU480" s="81">
        <v>0</v>
      </c>
      <c r="AV480" s="81">
        <v>0</v>
      </c>
      <c r="AW480" s="81" t="s">
        <v>564</v>
      </c>
      <c r="AX480" s="82"/>
      <c r="AY480" s="81">
        <v>5383.2000000000025</v>
      </c>
      <c r="AZ480" s="81">
        <v>47479</v>
      </c>
      <c r="BA480" s="81">
        <v>0</v>
      </c>
      <c r="BB480" s="81">
        <v>0</v>
      </c>
      <c r="BC480" s="81">
        <v>0</v>
      </c>
      <c r="BD480" s="81">
        <v>0</v>
      </c>
      <c r="BE480" s="81" t="s">
        <v>564</v>
      </c>
      <c r="BF480" s="82"/>
      <c r="BG480" s="81">
        <v>0</v>
      </c>
      <c r="BH480" s="81">
        <v>0</v>
      </c>
      <c r="BI480" s="81">
        <v>35.866999999999997</v>
      </c>
      <c r="BJ480" s="81">
        <v>0</v>
      </c>
      <c r="BK480" s="81">
        <v>4.3159999999999998</v>
      </c>
      <c r="BL480" s="81">
        <v>0</v>
      </c>
      <c r="BM480" s="82"/>
      <c r="BN480" s="81">
        <v>0</v>
      </c>
      <c r="BO480" s="81">
        <v>0</v>
      </c>
      <c r="BP480" s="81">
        <v>8</v>
      </c>
      <c r="BQ480" s="81">
        <v>0</v>
      </c>
      <c r="BR480" s="81">
        <v>1</v>
      </c>
      <c r="BS480" s="81">
        <v>0</v>
      </c>
      <c r="BT480"/>
      <c r="BU480" s="80">
        <v>40.183</v>
      </c>
      <c r="BV480" s="80">
        <v>0</v>
      </c>
      <c r="BW480" s="80">
        <v>0</v>
      </c>
      <c r="BX480" s="80">
        <v>0</v>
      </c>
      <c r="BY480" s="80">
        <v>0</v>
      </c>
      <c r="BZ480" s="80">
        <v>0</v>
      </c>
      <c r="CA480" s="80">
        <v>0</v>
      </c>
      <c r="CB480" s="80">
        <v>0</v>
      </c>
      <c r="CC480" s="80">
        <v>0</v>
      </c>
    </row>
    <row r="481" spans="1:81">
      <c r="A481" s="80" t="s">
        <v>2209</v>
      </c>
      <c r="B481" s="80">
        <v>136</v>
      </c>
      <c r="C481" s="80">
        <v>17</v>
      </c>
      <c r="D481" s="80">
        <v>8</v>
      </c>
      <c r="E481" s="80">
        <v>2020</v>
      </c>
      <c r="F481" s="80" t="s">
        <v>218</v>
      </c>
      <c r="G481" s="80" t="s">
        <v>2192</v>
      </c>
      <c r="H481" s="80" t="s">
        <v>2193</v>
      </c>
      <c r="I481" s="177"/>
      <c r="J481" s="81">
        <v>206.1104654237927</v>
      </c>
      <c r="K481" s="81">
        <v>1.3575382962020814</v>
      </c>
      <c r="L481" s="81">
        <v>4.8626722307458099</v>
      </c>
      <c r="M481" s="81">
        <v>26.330052281563429</v>
      </c>
      <c r="N481" s="81">
        <v>24.886056688719041</v>
      </c>
      <c r="O481" s="81">
        <v>27.374326138649693</v>
      </c>
      <c r="P481" s="81">
        <v>32.01213628885413</v>
      </c>
      <c r="Q481" s="81">
        <v>1.8192496796445186</v>
      </c>
      <c r="R481" s="81">
        <v>0</v>
      </c>
      <c r="S481" s="81">
        <v>3.565885447179999</v>
      </c>
      <c r="T481" s="82"/>
      <c r="U481" s="81">
        <v>11939295</v>
      </c>
      <c r="V481" s="81">
        <v>720</v>
      </c>
      <c r="W481" s="81">
        <v>159</v>
      </c>
      <c r="X481" s="81">
        <v>8606</v>
      </c>
      <c r="Y481" s="81">
        <v>12700</v>
      </c>
      <c r="Z481" s="81">
        <v>19561</v>
      </c>
      <c r="AA481" s="81">
        <v>7222</v>
      </c>
      <c r="AB481" s="81">
        <v>30854</v>
      </c>
      <c r="AC481" s="81">
        <v>0</v>
      </c>
      <c r="AD481" s="81">
        <v>3.565885447179999</v>
      </c>
      <c r="AE481" s="82"/>
      <c r="AF481" s="81">
        <v>94045008.731664523</v>
      </c>
      <c r="AG481" s="81">
        <v>1064619.0627318183</v>
      </c>
      <c r="AH481" s="81">
        <v>1062830.0883476611</v>
      </c>
      <c r="AI481" s="81">
        <v>51598807.9990739</v>
      </c>
      <c r="AJ481" s="81">
        <v>44199820.855512381</v>
      </c>
      <c r="AK481" s="81"/>
      <c r="AL481" s="81"/>
      <c r="AM481" s="81">
        <v>4026789.7950896928</v>
      </c>
      <c r="AN481" s="81"/>
      <c r="AO481" s="81"/>
      <c r="AP481" s="82"/>
      <c r="AQ481" s="81">
        <v>1340</v>
      </c>
      <c r="AR481" s="81">
        <v>464</v>
      </c>
      <c r="AS481" s="81">
        <v>0</v>
      </c>
      <c r="AT481" s="81">
        <v>0</v>
      </c>
      <c r="AU481" s="81">
        <v>0</v>
      </c>
      <c r="AV481" s="81">
        <v>0</v>
      </c>
      <c r="AW481" s="81">
        <v>0</v>
      </c>
      <c r="AX481" s="82"/>
      <c r="AY481" s="81">
        <v>5799.2000000000016</v>
      </c>
      <c r="AZ481" s="81">
        <v>48082.499999999978</v>
      </c>
      <c r="BA481" s="81">
        <v>0</v>
      </c>
      <c r="BB481" s="81">
        <v>0</v>
      </c>
      <c r="BC481" s="81">
        <v>0</v>
      </c>
      <c r="BD481" s="81">
        <v>0</v>
      </c>
      <c r="BE481" s="81">
        <v>0</v>
      </c>
      <c r="BF481" s="82"/>
      <c r="BG481" s="81">
        <v>0</v>
      </c>
      <c r="BH481" s="81">
        <v>0</v>
      </c>
      <c r="BI481" s="81">
        <v>28.922999999999998</v>
      </c>
      <c r="BJ481" s="81">
        <v>0</v>
      </c>
      <c r="BK481" s="81">
        <v>2.4510000000000001</v>
      </c>
      <c r="BL481" s="81">
        <v>0</v>
      </c>
      <c r="BM481" s="82"/>
      <c r="BN481" s="81">
        <v>0</v>
      </c>
      <c r="BO481" s="81">
        <v>0</v>
      </c>
      <c r="BP481" s="81">
        <v>8</v>
      </c>
      <c r="BQ481" s="81">
        <v>0</v>
      </c>
      <c r="BR481" s="81">
        <v>1</v>
      </c>
      <c r="BS481" s="81">
        <v>0</v>
      </c>
      <c r="BT481"/>
      <c r="BU481" s="80">
        <v>31.373999999999999</v>
      </c>
      <c r="BV481" s="80">
        <v>0</v>
      </c>
      <c r="BW481" s="80">
        <v>0</v>
      </c>
      <c r="BX481" s="80">
        <v>0</v>
      </c>
      <c r="BY481" s="80">
        <v>0</v>
      </c>
      <c r="BZ481" s="80">
        <v>0</v>
      </c>
      <c r="CA481" s="80">
        <v>0</v>
      </c>
      <c r="CB481" s="80">
        <v>0</v>
      </c>
      <c r="CC481" s="80">
        <v>0</v>
      </c>
    </row>
    <row r="482" spans="1:81">
      <c r="A482" s="80" t="s">
        <v>2210</v>
      </c>
      <c r="B482" s="80">
        <v>136</v>
      </c>
      <c r="C482" s="80">
        <v>18</v>
      </c>
      <c r="D482" s="80">
        <v>8</v>
      </c>
      <c r="E482" s="80">
        <v>2021</v>
      </c>
      <c r="F482" s="80" t="s">
        <v>75</v>
      </c>
      <c r="G482" s="174" t="s">
        <v>2192</v>
      </c>
      <c r="H482" s="80" t="s">
        <v>2193</v>
      </c>
      <c r="I482" s="177"/>
      <c r="J482" s="81">
        <v>220.77911549970042</v>
      </c>
      <c r="K482" s="81">
        <v>1.3864126288924363</v>
      </c>
      <c r="L482" s="81">
        <v>5.085179956666936</v>
      </c>
      <c r="M482" s="81">
        <v>24.702786109251864</v>
      </c>
      <c r="N482" s="81">
        <v>22.2596278907791</v>
      </c>
      <c r="O482" s="81">
        <v>26.639501965745019</v>
      </c>
      <c r="P482" s="81">
        <v>32.376114287613326</v>
      </c>
      <c r="Q482" s="81">
        <v>1.8321912052648983</v>
      </c>
      <c r="R482" s="81">
        <v>0</v>
      </c>
      <c r="S482" s="81">
        <v>4.1179116159999998</v>
      </c>
      <c r="T482" s="82"/>
      <c r="U482" s="81">
        <v>13646778</v>
      </c>
      <c r="V482" s="81">
        <v>720</v>
      </c>
      <c r="W482" s="81">
        <v>159</v>
      </c>
      <c r="X482" s="81">
        <v>8606</v>
      </c>
      <c r="Y482" s="81">
        <v>12796</v>
      </c>
      <c r="Z482" s="81">
        <v>19601</v>
      </c>
      <c r="AA482" s="81">
        <v>7123</v>
      </c>
      <c r="AB482" s="81">
        <v>30705</v>
      </c>
      <c r="AC482" s="81">
        <v>0</v>
      </c>
      <c r="AD482" s="81">
        <v>4.1179116159999998</v>
      </c>
      <c r="AE482" s="82"/>
      <c r="AF482" s="81">
        <v>101196320.22318473</v>
      </c>
      <c r="AG482" s="81">
        <v>1136909.8115187713</v>
      </c>
      <c r="AH482" s="81">
        <v>1074806.6847786107</v>
      </c>
      <c r="AI482" s="81">
        <v>55695362.35401421</v>
      </c>
      <c r="AJ482" s="81">
        <v>45521249.180997863</v>
      </c>
      <c r="AK482" s="81">
        <v>0</v>
      </c>
      <c r="AL482" s="81">
        <v>0</v>
      </c>
      <c r="AM482" s="81">
        <v>4030457.675138589</v>
      </c>
      <c r="AN482" s="81">
        <v>0</v>
      </c>
      <c r="AO482" s="81">
        <v>0</v>
      </c>
      <c r="AP482" s="82"/>
      <c r="AQ482" s="81">
        <v>1421</v>
      </c>
      <c r="AR482" s="81">
        <v>468</v>
      </c>
      <c r="AS482" s="81">
        <v>0</v>
      </c>
      <c r="AT482" s="81">
        <v>0</v>
      </c>
      <c r="AU482" s="81">
        <v>0</v>
      </c>
      <c r="AV482" s="81">
        <v>0</v>
      </c>
      <c r="AW482" s="81"/>
      <c r="AX482" s="82"/>
      <c r="AY482" s="81">
        <v>6331.2000000000025</v>
      </c>
      <c r="AZ482" s="81">
        <v>49224.699999999983</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2211</v>
      </c>
      <c r="B483" s="80">
        <v>136</v>
      </c>
      <c r="C483" s="80">
        <v>19</v>
      </c>
      <c r="D483" s="80">
        <v>8</v>
      </c>
      <c r="E483" s="80">
        <v>2022</v>
      </c>
      <c r="F483" s="80" t="s">
        <v>568</v>
      </c>
      <c r="G483" s="174" t="s">
        <v>2192</v>
      </c>
      <c r="H483" s="80" t="s">
        <v>2193</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1534</v>
      </c>
      <c r="AR483" s="81">
        <v>475</v>
      </c>
      <c r="AS483" s="81">
        <v>0</v>
      </c>
      <c r="AT483" s="81">
        <v>0</v>
      </c>
      <c r="AU483" s="81">
        <v>0</v>
      </c>
      <c r="AV483" s="81">
        <v>0</v>
      </c>
      <c r="AW483" s="81"/>
      <c r="AX483" s="82"/>
      <c r="AY483" s="81">
        <v>7034.8000000000029</v>
      </c>
      <c r="AZ483" s="81">
        <v>49727.599999999977</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2212</v>
      </c>
      <c r="B484" s="80">
        <v>477</v>
      </c>
      <c r="C484" s="80">
        <v>1</v>
      </c>
      <c r="D484" s="80">
        <v>29</v>
      </c>
      <c r="E484" s="80">
        <v>1990</v>
      </c>
      <c r="F484" s="80" t="s">
        <v>562</v>
      </c>
      <c r="G484" s="80" t="s">
        <v>2213</v>
      </c>
      <c r="H484" s="80" t="s">
        <v>2214</v>
      </c>
      <c r="I484" s="177"/>
      <c r="J484" s="81">
        <v>840.12156679141106</v>
      </c>
      <c r="K484" s="81">
        <v>2.200563967374324</v>
      </c>
      <c r="L484" s="81">
        <v>1.9296308547097771</v>
      </c>
      <c r="M484" s="81">
        <v>35.578845396393803</v>
      </c>
      <c r="N484" s="81">
        <v>35.346252971472303</v>
      </c>
      <c r="O484" s="81">
        <v>22.737014634618721</v>
      </c>
      <c r="P484" s="81">
        <v>19.23305864777145</v>
      </c>
      <c r="Q484" s="81">
        <v>1.8934994975603499</v>
      </c>
      <c r="R484" s="81">
        <v>45.65886346467083</v>
      </c>
      <c r="S484" s="81">
        <v>1.8030090945934991</v>
      </c>
      <c r="T484" s="82"/>
      <c r="U484" s="81">
        <v>19980579</v>
      </c>
      <c r="V484" s="81">
        <v>677</v>
      </c>
      <c r="W484" s="81">
        <v>21</v>
      </c>
      <c r="X484" s="81">
        <v>11120</v>
      </c>
      <c r="Y484" s="81">
        <v>10899</v>
      </c>
      <c r="Z484" s="81">
        <v>9352</v>
      </c>
      <c r="AA484" s="81">
        <v>4670</v>
      </c>
      <c r="AB484" s="81">
        <v>30744</v>
      </c>
      <c r="AC484" s="81">
        <v>7908197.333333333</v>
      </c>
      <c r="AD484" s="81">
        <v>1.8030090945934991</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2215</v>
      </c>
      <c r="B485" s="80">
        <v>478</v>
      </c>
      <c r="C485" s="80">
        <v>2</v>
      </c>
      <c r="D485" s="80">
        <v>29</v>
      </c>
      <c r="E485" s="80">
        <v>2005</v>
      </c>
      <c r="F485" s="80" t="s">
        <v>565</v>
      </c>
      <c r="G485" s="80" t="s">
        <v>2213</v>
      </c>
      <c r="H485" s="80" t="s">
        <v>2214</v>
      </c>
      <c r="I485" s="177"/>
      <c r="J485" s="81">
        <v>426.29089337211161</v>
      </c>
      <c r="K485" s="81">
        <v>1.9145925022097972</v>
      </c>
      <c r="L485" s="81">
        <v>0.86503588723631386</v>
      </c>
      <c r="M485" s="81">
        <v>57.612516698824983</v>
      </c>
      <c r="N485" s="81">
        <v>48.083146882630565</v>
      </c>
      <c r="O485" s="81">
        <v>28.302438527734523</v>
      </c>
      <c r="P485" s="81">
        <v>16.830936761390536</v>
      </c>
      <c r="Q485" s="81">
        <v>1.6720021061193884</v>
      </c>
      <c r="R485" s="81">
        <v>50.399469789750697</v>
      </c>
      <c r="S485" s="81">
        <v>3.8754315360374494</v>
      </c>
      <c r="T485" s="82"/>
      <c r="U485" s="81">
        <v>9904946</v>
      </c>
      <c r="V485" s="81">
        <v>642</v>
      </c>
      <c r="W485" s="81">
        <v>8</v>
      </c>
      <c r="X485" s="81">
        <v>8046</v>
      </c>
      <c r="Y485" s="81">
        <v>11577</v>
      </c>
      <c r="Z485" s="81">
        <v>13471</v>
      </c>
      <c r="AA485" s="81">
        <v>3347</v>
      </c>
      <c r="AB485" s="81">
        <v>28380</v>
      </c>
      <c r="AC485" s="81">
        <v>8912102.666666666</v>
      </c>
      <c r="AD485" s="81">
        <v>3.8754315360374494</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2216</v>
      </c>
      <c r="B486" s="80">
        <v>479</v>
      </c>
      <c r="C486" s="80">
        <v>3</v>
      </c>
      <c r="D486" s="80">
        <v>29</v>
      </c>
      <c r="E486" s="80">
        <v>2006</v>
      </c>
      <c r="F486" s="80" t="s">
        <v>566</v>
      </c>
      <c r="G486" s="80" t="s">
        <v>2213</v>
      </c>
      <c r="H486" s="80" t="s">
        <v>2214</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2217</v>
      </c>
      <c r="B487" s="80">
        <v>480</v>
      </c>
      <c r="C487" s="80">
        <v>4</v>
      </c>
      <c r="D487" s="80">
        <v>29</v>
      </c>
      <c r="E487" s="80">
        <v>2007</v>
      </c>
      <c r="F487" s="80" t="s">
        <v>567</v>
      </c>
      <c r="G487" s="80" t="s">
        <v>2213</v>
      </c>
      <c r="H487" s="80" t="s">
        <v>2214</v>
      </c>
      <c r="I487" s="177"/>
      <c r="J487" s="81">
        <v>437.84777023969696</v>
      </c>
      <c r="K487" s="81">
        <v>1.7447111765205066</v>
      </c>
      <c r="L487" s="81">
        <v>0.28791428139513481</v>
      </c>
      <c r="M487" s="81">
        <v>68.368201285865808</v>
      </c>
      <c r="N487" s="81">
        <v>45.988902313818535</v>
      </c>
      <c r="O487" s="81">
        <v>27.599516309365193</v>
      </c>
      <c r="P487" s="81">
        <v>16.131437955415009</v>
      </c>
      <c r="Q487" s="81">
        <v>1.7449608204958331</v>
      </c>
      <c r="R487" s="81">
        <v>44.754232551759138</v>
      </c>
      <c r="S487" s="81">
        <v>4.4028384585473663</v>
      </c>
      <c r="T487" s="82"/>
      <c r="U487" s="81">
        <v>12363026</v>
      </c>
      <c r="V487" s="81">
        <v>589</v>
      </c>
      <c r="W487" s="81">
        <v>5</v>
      </c>
      <c r="X487" s="81">
        <v>10951</v>
      </c>
      <c r="Y487" s="81">
        <v>11657</v>
      </c>
      <c r="Z487" s="81">
        <v>13656</v>
      </c>
      <c r="AA487" s="81">
        <v>3159</v>
      </c>
      <c r="AB487" s="81">
        <v>28052</v>
      </c>
      <c r="AC487" s="81">
        <v>8140928.333333333</v>
      </c>
      <c r="AD487" s="81">
        <v>4.4028384585473663</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2218</v>
      </c>
      <c r="B488" s="80">
        <v>481</v>
      </c>
      <c r="C488" s="80">
        <v>5</v>
      </c>
      <c r="D488" s="80">
        <v>29</v>
      </c>
      <c r="E488" s="80">
        <v>2008</v>
      </c>
      <c r="F488" s="80" t="s">
        <v>84</v>
      </c>
      <c r="G488" s="80" t="s">
        <v>2213</v>
      </c>
      <c r="H488" s="80" t="s">
        <v>2214</v>
      </c>
      <c r="I488" s="177"/>
      <c r="J488" s="81">
        <v>396.04026778982814</v>
      </c>
      <c r="K488" s="81">
        <v>1.3141233007535749</v>
      </c>
      <c r="L488" s="81">
        <v>0.25488007499735893</v>
      </c>
      <c r="M488" s="81">
        <v>68.997618669717113</v>
      </c>
      <c r="N488" s="81">
        <v>49.745445598963855</v>
      </c>
      <c r="O488" s="81">
        <v>26.605092559159313</v>
      </c>
      <c r="P488" s="81">
        <v>15.521374705719733</v>
      </c>
      <c r="Q488" s="81">
        <v>1.7084278397621857</v>
      </c>
      <c r="R488" s="81">
        <v>42.251401126120122</v>
      </c>
      <c r="S488" s="81">
        <v>2.7207905345943213</v>
      </c>
      <c r="T488" s="82"/>
      <c r="U488" s="81">
        <v>12707138</v>
      </c>
      <c r="V488" s="81">
        <v>589</v>
      </c>
      <c r="W488" s="81">
        <v>5</v>
      </c>
      <c r="X488" s="81">
        <v>10951</v>
      </c>
      <c r="Y488" s="81">
        <v>11647</v>
      </c>
      <c r="Z488" s="81">
        <v>13626</v>
      </c>
      <c r="AA488" s="81">
        <v>3043</v>
      </c>
      <c r="AB488" s="81">
        <v>27916</v>
      </c>
      <c r="AC488" s="81">
        <v>7980708.333333333</v>
      </c>
      <c r="AD488" s="81">
        <v>2.7207905345943213</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2219</v>
      </c>
      <c r="B489" s="80">
        <v>482</v>
      </c>
      <c r="C489" s="80">
        <v>6</v>
      </c>
      <c r="D489" s="80">
        <v>29</v>
      </c>
      <c r="E489" s="80">
        <v>2009</v>
      </c>
      <c r="F489" s="80" t="s">
        <v>85</v>
      </c>
      <c r="G489" s="80" t="s">
        <v>2213</v>
      </c>
      <c r="H489" s="80" t="s">
        <v>2214</v>
      </c>
      <c r="I489" s="177"/>
      <c r="J489" s="81">
        <v>478.70311533725015</v>
      </c>
      <c r="K489" s="81">
        <v>1.7131635887464696</v>
      </c>
      <c r="L489" s="81">
        <v>0.63557457085292324</v>
      </c>
      <c r="M489" s="81">
        <v>66.372124038164188</v>
      </c>
      <c r="N489" s="81">
        <v>45.762725823228301</v>
      </c>
      <c r="O489" s="81">
        <v>26.62185912041998</v>
      </c>
      <c r="P489" s="81">
        <v>14.497957171109842</v>
      </c>
      <c r="Q489" s="81">
        <v>1.6335743569876535</v>
      </c>
      <c r="R489" s="81">
        <v>35.919326208976678</v>
      </c>
      <c r="S489" s="81">
        <v>2.5820114567820669</v>
      </c>
      <c r="T489" s="82"/>
      <c r="U489" s="81">
        <v>12707081</v>
      </c>
      <c r="V489" s="81">
        <v>625</v>
      </c>
      <c r="W489" s="81">
        <v>17</v>
      </c>
      <c r="X489" s="81">
        <v>12112</v>
      </c>
      <c r="Y489" s="81">
        <v>11726</v>
      </c>
      <c r="Z489" s="81">
        <v>13458</v>
      </c>
      <c r="AA489" s="81">
        <v>2918</v>
      </c>
      <c r="AB489" s="81">
        <v>28021</v>
      </c>
      <c r="AC489" s="81">
        <v>6618986</v>
      </c>
      <c r="AD489" s="81">
        <v>2.5820114567820669</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36.340000000000003</v>
      </c>
      <c r="BJ489" s="81">
        <v>0</v>
      </c>
      <c r="BK489" s="81">
        <v>18.744</v>
      </c>
      <c r="BL489" s="81">
        <v>0</v>
      </c>
      <c r="BM489" s="82"/>
      <c r="BN489" s="81">
        <v>0</v>
      </c>
      <c r="BO489" s="81">
        <v>0</v>
      </c>
      <c r="BP489" s="81">
        <v>6</v>
      </c>
      <c r="BQ489" s="81">
        <v>0</v>
      </c>
      <c r="BR489" s="81">
        <v>2</v>
      </c>
      <c r="BS489" s="81">
        <v>0</v>
      </c>
      <c r="BT489"/>
      <c r="BU489" s="80"/>
      <c r="BV489" s="80"/>
      <c r="BW489" s="80"/>
      <c r="BX489" s="80"/>
      <c r="BY489" s="80"/>
      <c r="BZ489" s="80"/>
      <c r="CA489" s="80"/>
      <c r="CB489" s="80"/>
      <c r="CC489" s="80"/>
    </row>
    <row r="490" spans="1:81">
      <c r="A490" s="80" t="s">
        <v>2220</v>
      </c>
      <c r="B490" s="80">
        <v>483</v>
      </c>
      <c r="C490" s="80">
        <v>7</v>
      </c>
      <c r="D490" s="80">
        <v>29</v>
      </c>
      <c r="E490" s="80">
        <v>2010</v>
      </c>
      <c r="F490" s="80" t="s">
        <v>86</v>
      </c>
      <c r="G490" s="80" t="s">
        <v>2213</v>
      </c>
      <c r="H490" s="80" t="s">
        <v>2214</v>
      </c>
      <c r="I490" s="177"/>
      <c r="J490" s="81">
        <v>583.67095607420254</v>
      </c>
      <c r="K490" s="81">
        <v>1.4909734213032353</v>
      </c>
      <c r="L490" s="81">
        <v>0.62745406779339297</v>
      </c>
      <c r="M490" s="81">
        <v>75.762739511125218</v>
      </c>
      <c r="N490" s="81">
        <v>58.41688491046655</v>
      </c>
      <c r="O490" s="81">
        <v>26.481003909713781</v>
      </c>
      <c r="P490" s="81">
        <v>14.30367397013203</v>
      </c>
      <c r="Q490" s="81">
        <v>1.7057459461029816</v>
      </c>
      <c r="R490" s="81">
        <v>34.182954563197676</v>
      </c>
      <c r="S490" s="81">
        <v>2.5580503330357605</v>
      </c>
      <c r="T490" s="82"/>
      <c r="U490" s="81">
        <v>15597272</v>
      </c>
      <c r="V490" s="81">
        <v>625</v>
      </c>
      <c r="W490" s="81">
        <v>17</v>
      </c>
      <c r="X490" s="81">
        <v>12112</v>
      </c>
      <c r="Y490" s="81">
        <v>11799</v>
      </c>
      <c r="Z490" s="81">
        <v>13449</v>
      </c>
      <c r="AA490" s="81">
        <v>2807</v>
      </c>
      <c r="AB490" s="81">
        <v>28036</v>
      </c>
      <c r="AC490" s="81">
        <v>5969320.333333333</v>
      </c>
      <c r="AD490" s="81">
        <v>2.5580503330357605</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45.069000000000003</v>
      </c>
      <c r="BJ490" s="81">
        <v>0</v>
      </c>
      <c r="BK490" s="81">
        <v>18.486000000000001</v>
      </c>
      <c r="BL490" s="81">
        <v>0</v>
      </c>
      <c r="BM490" s="82"/>
      <c r="BN490" s="81">
        <v>0</v>
      </c>
      <c r="BO490" s="81">
        <v>0</v>
      </c>
      <c r="BP490" s="81">
        <v>7</v>
      </c>
      <c r="BQ490" s="81">
        <v>0</v>
      </c>
      <c r="BR490" s="81">
        <v>2</v>
      </c>
      <c r="BS490" s="81">
        <v>0</v>
      </c>
      <c r="BT490"/>
      <c r="BU490" s="80">
        <v>63.555</v>
      </c>
      <c r="BV490" s="80">
        <v>0</v>
      </c>
      <c r="BW490" s="80">
        <v>0</v>
      </c>
      <c r="BX490" s="80">
        <v>0</v>
      </c>
      <c r="BY490" s="80">
        <v>0</v>
      </c>
      <c r="BZ490" s="80">
        <v>0</v>
      </c>
      <c r="CA490" s="80">
        <v>0</v>
      </c>
      <c r="CB490" s="80">
        <v>0</v>
      </c>
      <c r="CC490" s="80">
        <v>0</v>
      </c>
    </row>
    <row r="491" spans="1:81">
      <c r="A491" s="80" t="s">
        <v>2221</v>
      </c>
      <c r="B491" s="80">
        <v>484</v>
      </c>
      <c r="C491" s="80">
        <v>8</v>
      </c>
      <c r="D491" s="80">
        <v>29</v>
      </c>
      <c r="E491" s="80">
        <v>2011</v>
      </c>
      <c r="F491" s="80" t="s">
        <v>87</v>
      </c>
      <c r="G491" s="80" t="s">
        <v>2213</v>
      </c>
      <c r="H491" s="80" t="s">
        <v>2214</v>
      </c>
      <c r="I491" s="177"/>
      <c r="J491" s="81">
        <v>603.43595085300581</v>
      </c>
      <c r="K491" s="81">
        <v>1.6855307472176215</v>
      </c>
      <c r="L491" s="81">
        <v>0.68356381433968727</v>
      </c>
      <c r="M491" s="81">
        <v>70.97632162631615</v>
      </c>
      <c r="N491" s="81">
        <v>53.920321668143451</v>
      </c>
      <c r="O491" s="81">
        <v>25.898665362424914</v>
      </c>
      <c r="P491" s="81">
        <v>13.385577492805208</v>
      </c>
      <c r="Q491" s="81">
        <v>1.9670981910637371</v>
      </c>
      <c r="R491" s="81">
        <v>29.969286648929909</v>
      </c>
      <c r="S491" s="81">
        <v>2.6529774311305392</v>
      </c>
      <c r="T491" s="82"/>
      <c r="U491" s="81">
        <v>16636964</v>
      </c>
      <c r="V491" s="81">
        <v>625</v>
      </c>
      <c r="W491" s="81">
        <v>17</v>
      </c>
      <c r="X491" s="81">
        <v>12112</v>
      </c>
      <c r="Y491" s="81">
        <v>11890</v>
      </c>
      <c r="Z491" s="81">
        <v>13439</v>
      </c>
      <c r="AA491" s="81">
        <v>2705</v>
      </c>
      <c r="AB491" s="81">
        <v>28030</v>
      </c>
      <c r="AC491" s="81">
        <v>5224838</v>
      </c>
      <c r="AD491" s="81">
        <v>2.6529774311305392</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38.877000000000002</v>
      </c>
      <c r="BJ491" s="81">
        <v>0</v>
      </c>
      <c r="BK491" s="81">
        <v>17.085999999999999</v>
      </c>
      <c r="BL491" s="81">
        <v>0</v>
      </c>
      <c r="BM491" s="82"/>
      <c r="BN491" s="81">
        <v>0</v>
      </c>
      <c r="BO491" s="81">
        <v>0</v>
      </c>
      <c r="BP491" s="81">
        <v>6</v>
      </c>
      <c r="BQ491" s="81">
        <v>0</v>
      </c>
      <c r="BR491" s="81">
        <v>2</v>
      </c>
      <c r="BS491" s="81">
        <v>0</v>
      </c>
      <c r="BT491"/>
      <c r="BU491" s="80">
        <v>55.963000000000001</v>
      </c>
      <c r="BV491" s="80">
        <v>0</v>
      </c>
      <c r="BW491" s="80">
        <v>0</v>
      </c>
      <c r="BX491" s="80">
        <v>0</v>
      </c>
      <c r="BY491" s="80">
        <v>0</v>
      </c>
      <c r="BZ491" s="80">
        <v>0</v>
      </c>
      <c r="CA491" s="80">
        <v>0</v>
      </c>
      <c r="CB491" s="80">
        <v>0</v>
      </c>
      <c r="CC491" s="80">
        <v>0</v>
      </c>
    </row>
    <row r="492" spans="1:81">
      <c r="A492" s="80" t="s">
        <v>2222</v>
      </c>
      <c r="B492" s="80">
        <v>485</v>
      </c>
      <c r="C492" s="80">
        <v>9</v>
      </c>
      <c r="D492" s="80">
        <v>29</v>
      </c>
      <c r="E492" s="80">
        <v>2012</v>
      </c>
      <c r="F492" s="80" t="s">
        <v>88</v>
      </c>
      <c r="G492" s="80" t="s">
        <v>2213</v>
      </c>
      <c r="H492" s="80" t="s">
        <v>2214</v>
      </c>
      <c r="I492" s="177"/>
      <c r="J492" s="81">
        <v>377.95516152462767</v>
      </c>
      <c r="K492" s="81">
        <v>1.5618607451518147</v>
      </c>
      <c r="L492" s="81">
        <v>0.70705134532804914</v>
      </c>
      <c r="M492" s="81">
        <v>77.824843473653672</v>
      </c>
      <c r="N492" s="81">
        <v>54.048631951338713</v>
      </c>
      <c r="O492" s="81">
        <v>25.817229387854795</v>
      </c>
      <c r="P492" s="81">
        <v>13.377133997039152</v>
      </c>
      <c r="Q492" s="81">
        <v>2.1943904642186998</v>
      </c>
      <c r="R492" s="81">
        <v>37.308955834147341</v>
      </c>
      <c r="S492" s="81">
        <v>2.523948099908679</v>
      </c>
      <c r="T492" s="82"/>
      <c r="U492" s="81">
        <v>9839742</v>
      </c>
      <c r="V492" s="81">
        <v>625</v>
      </c>
      <c r="W492" s="81">
        <v>17</v>
      </c>
      <c r="X492" s="81">
        <v>12112</v>
      </c>
      <c r="Y492" s="81">
        <v>12395</v>
      </c>
      <c r="Z492" s="81">
        <v>13503</v>
      </c>
      <c r="AA492" s="81">
        <v>2688</v>
      </c>
      <c r="AB492" s="81">
        <v>28780</v>
      </c>
      <c r="AC492" s="81">
        <v>6335964</v>
      </c>
      <c r="AD492" s="81">
        <v>2.523948099908679</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35.555999999999997</v>
      </c>
      <c r="BJ492" s="81">
        <v>0</v>
      </c>
      <c r="BK492" s="81">
        <v>15.484999999999999</v>
      </c>
      <c r="BL492" s="81">
        <v>0</v>
      </c>
      <c r="BM492" s="82"/>
      <c r="BN492" s="81">
        <v>0</v>
      </c>
      <c r="BO492" s="81">
        <v>0</v>
      </c>
      <c r="BP492" s="81">
        <v>6</v>
      </c>
      <c r="BQ492" s="81">
        <v>0</v>
      </c>
      <c r="BR492" s="81">
        <v>2</v>
      </c>
      <c r="BS492" s="81">
        <v>0</v>
      </c>
      <c r="BT492"/>
      <c r="BU492" s="80">
        <v>51.040999999999997</v>
      </c>
      <c r="BV492" s="80">
        <v>0</v>
      </c>
      <c r="BW492" s="80">
        <v>0</v>
      </c>
      <c r="BX492" s="80">
        <v>0</v>
      </c>
      <c r="BY492" s="80">
        <v>0</v>
      </c>
      <c r="BZ492" s="80">
        <v>0</v>
      </c>
      <c r="CA492" s="80">
        <v>0</v>
      </c>
      <c r="CB492" s="80">
        <v>0</v>
      </c>
      <c r="CC492" s="80">
        <v>0</v>
      </c>
    </row>
    <row r="493" spans="1:81">
      <c r="A493" s="80" t="s">
        <v>2223</v>
      </c>
      <c r="B493" s="80">
        <v>486</v>
      </c>
      <c r="C493" s="80">
        <v>10</v>
      </c>
      <c r="D493" s="80">
        <v>29</v>
      </c>
      <c r="E493" s="80">
        <v>2013</v>
      </c>
      <c r="F493" s="80" t="s">
        <v>89</v>
      </c>
      <c r="G493" s="80" t="s">
        <v>2213</v>
      </c>
      <c r="H493" s="80" t="s">
        <v>2214</v>
      </c>
      <c r="I493" s="177"/>
      <c r="J493" s="81">
        <v>320.04500502551099</v>
      </c>
      <c r="K493" s="81">
        <v>1.267114846925528</v>
      </c>
      <c r="L493" s="81">
        <v>0.63785773364165066</v>
      </c>
      <c r="M493" s="81">
        <v>76.047536045727966</v>
      </c>
      <c r="N493" s="81">
        <v>52.299198839183624</v>
      </c>
      <c r="O493" s="81">
        <v>25.15489265076339</v>
      </c>
      <c r="P493" s="81">
        <v>13.337621052707426</v>
      </c>
      <c r="Q493" s="81">
        <v>2.2335060139090164</v>
      </c>
      <c r="R493" s="81">
        <v>36.357961042384211</v>
      </c>
      <c r="S493" s="81">
        <v>2.6412783521511973</v>
      </c>
      <c r="T493" s="82"/>
      <c r="U493" s="81">
        <v>8336930</v>
      </c>
      <c r="V493" s="81">
        <v>625</v>
      </c>
      <c r="W493" s="81">
        <v>17</v>
      </c>
      <c r="X493" s="81">
        <v>12112</v>
      </c>
      <c r="Y493" s="81">
        <v>12429</v>
      </c>
      <c r="Z493" s="81">
        <v>13744</v>
      </c>
      <c r="AA493" s="81">
        <v>2670</v>
      </c>
      <c r="AB493" s="81">
        <v>28873</v>
      </c>
      <c r="AC493" s="81">
        <v>6027125</v>
      </c>
      <c r="AD493" s="81">
        <v>2.6412783521511973</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39.031999999999996</v>
      </c>
      <c r="BJ493" s="81">
        <v>0</v>
      </c>
      <c r="BK493" s="81">
        <v>5.0549999999999997</v>
      </c>
      <c r="BL493" s="81">
        <v>0</v>
      </c>
      <c r="BM493" s="82"/>
      <c r="BN493" s="81">
        <v>0</v>
      </c>
      <c r="BO493" s="81">
        <v>0</v>
      </c>
      <c r="BP493" s="81">
        <v>6</v>
      </c>
      <c r="BQ493" s="81">
        <v>0</v>
      </c>
      <c r="BR493" s="81">
        <v>1</v>
      </c>
      <c r="BS493" s="81">
        <v>0</v>
      </c>
      <c r="BT493"/>
      <c r="BU493" s="80">
        <v>44.087000000000003</v>
      </c>
      <c r="BV493" s="80">
        <v>0</v>
      </c>
      <c r="BW493" s="80">
        <v>0</v>
      </c>
      <c r="BX493" s="80">
        <v>0</v>
      </c>
      <c r="BY493" s="80">
        <v>0</v>
      </c>
      <c r="BZ493" s="80">
        <v>0</v>
      </c>
      <c r="CA493" s="80">
        <v>0</v>
      </c>
      <c r="CB493" s="80">
        <v>0</v>
      </c>
      <c r="CC493" s="80">
        <v>0</v>
      </c>
    </row>
    <row r="494" spans="1:81">
      <c r="A494" s="80" t="s">
        <v>2224</v>
      </c>
      <c r="B494" s="80">
        <v>487</v>
      </c>
      <c r="C494" s="80">
        <v>11</v>
      </c>
      <c r="D494" s="80">
        <v>29</v>
      </c>
      <c r="E494" s="80">
        <v>2014</v>
      </c>
      <c r="F494" s="80" t="s">
        <v>90</v>
      </c>
      <c r="G494" s="80" t="s">
        <v>2213</v>
      </c>
      <c r="H494" s="80" t="s">
        <v>2214</v>
      </c>
      <c r="I494" s="177"/>
      <c r="J494" s="81">
        <v>312.39118374646654</v>
      </c>
      <c r="K494" s="81">
        <v>1.2157566967369893</v>
      </c>
      <c r="L494" s="81">
        <v>0.15630739790017545</v>
      </c>
      <c r="M494" s="81">
        <v>68.021483022132784</v>
      </c>
      <c r="N494" s="81">
        <v>50.71694015457571</v>
      </c>
      <c r="O494" s="81">
        <v>24.040395917476694</v>
      </c>
      <c r="P494" s="81">
        <v>13.462225946758808</v>
      </c>
      <c r="Q494" s="81">
        <v>2.1602413770937092</v>
      </c>
      <c r="R494" s="81">
        <v>35.37537518704805</v>
      </c>
      <c r="S494" s="81">
        <v>3.2665539935616463</v>
      </c>
      <c r="T494" s="82"/>
      <c r="U494" s="81">
        <v>9137793</v>
      </c>
      <c r="V494" s="81">
        <v>496</v>
      </c>
      <c r="W494" s="81">
        <v>6</v>
      </c>
      <c r="X494" s="81">
        <v>11274</v>
      </c>
      <c r="Y494" s="81">
        <v>12654</v>
      </c>
      <c r="Z494" s="81">
        <v>13834</v>
      </c>
      <c r="AA494" s="81">
        <v>2681</v>
      </c>
      <c r="AB494" s="81">
        <v>29106</v>
      </c>
      <c r="AC494" s="81">
        <v>5882679.333333333</v>
      </c>
      <c r="AD494" s="81">
        <v>3.2665539935616463</v>
      </c>
      <c r="AE494" s="82"/>
      <c r="AF494" s="81">
        <v>87573516.88463147</v>
      </c>
      <c r="AG494" s="81">
        <v>930748.02981205389</v>
      </c>
      <c r="AH494" s="81">
        <v>42420.676986567058</v>
      </c>
      <c r="AI494" s="81">
        <v>68071067.526409954</v>
      </c>
      <c r="AJ494" s="81">
        <v>57260756.907373704</v>
      </c>
      <c r="AK494" s="81">
        <v>0</v>
      </c>
      <c r="AL494" s="81">
        <v>0</v>
      </c>
      <c r="AM494" s="81">
        <v>3995818.862785155</v>
      </c>
      <c r="AN494" s="81">
        <v>0</v>
      </c>
      <c r="AO494" s="81">
        <v>0</v>
      </c>
      <c r="AP494" s="82"/>
      <c r="AQ494" s="81">
        <v>148</v>
      </c>
      <c r="AR494" s="81">
        <v>70</v>
      </c>
      <c r="AS494" s="81">
        <v>0</v>
      </c>
      <c r="AT494" s="81">
        <v>0</v>
      </c>
      <c r="AU494" s="81">
        <v>0</v>
      </c>
      <c r="AV494" s="81">
        <v>0</v>
      </c>
      <c r="AW494" s="81" t="s">
        <v>564</v>
      </c>
      <c r="AX494" s="82"/>
      <c r="AY494" s="81">
        <v>636.20000000000005</v>
      </c>
      <c r="AZ494" s="81">
        <v>1497.7</v>
      </c>
      <c r="BA494" s="81">
        <v>0</v>
      </c>
      <c r="BB494" s="81">
        <v>0</v>
      </c>
      <c r="BC494" s="81">
        <v>0</v>
      </c>
      <c r="BD494" s="81">
        <v>0</v>
      </c>
      <c r="BE494" s="81" t="s">
        <v>564</v>
      </c>
      <c r="BF494" s="82"/>
      <c r="BG494" s="81">
        <v>0</v>
      </c>
      <c r="BH494" s="81">
        <v>0</v>
      </c>
      <c r="BI494" s="81">
        <v>36.466999999999999</v>
      </c>
      <c r="BJ494" s="81">
        <v>0</v>
      </c>
      <c r="BK494" s="81">
        <v>19.827999999999999</v>
      </c>
      <c r="BL494" s="81">
        <v>0</v>
      </c>
      <c r="BM494" s="82"/>
      <c r="BN494" s="81">
        <v>0</v>
      </c>
      <c r="BO494" s="81">
        <v>0</v>
      </c>
      <c r="BP494" s="81">
        <v>6</v>
      </c>
      <c r="BQ494" s="81">
        <v>0</v>
      </c>
      <c r="BR494" s="81">
        <v>2</v>
      </c>
      <c r="BS494" s="81">
        <v>0</v>
      </c>
      <c r="BT494"/>
      <c r="BU494" s="80">
        <v>56.295000000000002</v>
      </c>
      <c r="BV494" s="80">
        <v>0</v>
      </c>
      <c r="BW494" s="80">
        <v>0</v>
      </c>
      <c r="BX494" s="80">
        <v>0</v>
      </c>
      <c r="BY494" s="80">
        <v>0</v>
      </c>
      <c r="BZ494" s="80">
        <v>0</v>
      </c>
      <c r="CA494" s="80">
        <v>0</v>
      </c>
      <c r="CB494" s="80">
        <v>0</v>
      </c>
      <c r="CC494" s="80">
        <v>0</v>
      </c>
    </row>
    <row r="495" spans="1:81">
      <c r="A495" s="80" t="s">
        <v>2225</v>
      </c>
      <c r="B495" s="80">
        <v>488</v>
      </c>
      <c r="C495" s="80">
        <v>12</v>
      </c>
      <c r="D495" s="80">
        <v>29</v>
      </c>
      <c r="E495" s="80">
        <v>2015</v>
      </c>
      <c r="F495" s="80" t="s">
        <v>91</v>
      </c>
      <c r="G495" s="80" t="s">
        <v>2213</v>
      </c>
      <c r="H495" s="80" t="s">
        <v>2214</v>
      </c>
      <c r="I495" s="177"/>
      <c r="J495" s="81">
        <v>308.27183526207591</v>
      </c>
      <c r="K495" s="81">
        <v>1.1701291412619557</v>
      </c>
      <c r="L495" s="81">
        <v>0.16707244103273414</v>
      </c>
      <c r="M495" s="81">
        <v>65.794849501837788</v>
      </c>
      <c r="N495" s="81">
        <v>47.085042739883562</v>
      </c>
      <c r="O495" s="81">
        <v>24.124239906335962</v>
      </c>
      <c r="P495" s="81">
        <v>13.548197690243303</v>
      </c>
      <c r="Q495" s="81">
        <v>2.1274114705591245</v>
      </c>
      <c r="R495" s="81">
        <v>35.043111877215217</v>
      </c>
      <c r="S495" s="81">
        <v>2.8450269370066374</v>
      </c>
      <c r="T495" s="82"/>
      <c r="U495" s="81">
        <v>9860101</v>
      </c>
      <c r="V495" s="81">
        <v>496</v>
      </c>
      <c r="W495" s="81">
        <v>6</v>
      </c>
      <c r="X495" s="81">
        <v>11274</v>
      </c>
      <c r="Y495" s="81">
        <v>12806</v>
      </c>
      <c r="Z495" s="81">
        <v>14016</v>
      </c>
      <c r="AA495" s="81">
        <v>2696</v>
      </c>
      <c r="AB495" s="81">
        <v>29280</v>
      </c>
      <c r="AC495" s="81">
        <v>6002983</v>
      </c>
      <c r="AD495" s="81">
        <v>2.8450269370066374</v>
      </c>
      <c r="AE495" s="82"/>
      <c r="AF495" s="81">
        <v>86936751.375065818</v>
      </c>
      <c r="AG495" s="81">
        <v>820727.82507386664</v>
      </c>
      <c r="AH495" s="81">
        <v>36580.192708542345</v>
      </c>
      <c r="AI495" s="81">
        <v>72418144.983042404</v>
      </c>
      <c r="AJ495" s="81">
        <v>55895801.879470989</v>
      </c>
      <c r="AK495" s="81">
        <v>0</v>
      </c>
      <c r="AL495" s="81">
        <v>0</v>
      </c>
      <c r="AM495" s="81">
        <v>4012701.1750195352</v>
      </c>
      <c r="AN495" s="81">
        <v>0</v>
      </c>
      <c r="AO495" s="81">
        <v>0</v>
      </c>
      <c r="AP495" s="82"/>
      <c r="AQ495" s="81">
        <v>189</v>
      </c>
      <c r="AR495" s="81">
        <v>89</v>
      </c>
      <c r="AS495" s="81">
        <v>0</v>
      </c>
      <c r="AT495" s="81">
        <v>0</v>
      </c>
      <c r="AU495" s="81">
        <v>0</v>
      </c>
      <c r="AV495" s="81">
        <v>0</v>
      </c>
      <c r="AW495" s="81" t="s">
        <v>564</v>
      </c>
      <c r="AX495" s="82"/>
      <c r="AY495" s="81">
        <v>822.8</v>
      </c>
      <c r="AZ495" s="81">
        <v>1818</v>
      </c>
      <c r="BA495" s="81">
        <v>0</v>
      </c>
      <c r="BB495" s="81">
        <v>0</v>
      </c>
      <c r="BC495" s="81">
        <v>0</v>
      </c>
      <c r="BD495" s="81">
        <v>0</v>
      </c>
      <c r="BE495" s="81" t="s">
        <v>564</v>
      </c>
      <c r="BF495" s="82"/>
      <c r="BG495" s="81">
        <v>0</v>
      </c>
      <c r="BH495" s="81">
        <v>0</v>
      </c>
      <c r="BI495" s="81">
        <v>37.460999999999999</v>
      </c>
      <c r="BJ495" s="81">
        <v>0</v>
      </c>
      <c r="BK495" s="81">
        <v>19.294999999999998</v>
      </c>
      <c r="BL495" s="81">
        <v>0</v>
      </c>
      <c r="BM495" s="82"/>
      <c r="BN495" s="81">
        <v>0</v>
      </c>
      <c r="BO495" s="81">
        <v>0</v>
      </c>
      <c r="BP495" s="81">
        <v>6</v>
      </c>
      <c r="BQ495" s="81">
        <v>0</v>
      </c>
      <c r="BR495" s="81">
        <v>2</v>
      </c>
      <c r="BS495" s="81">
        <v>0</v>
      </c>
      <c r="BT495"/>
      <c r="BU495" s="80">
        <v>56.756</v>
      </c>
      <c r="BV495" s="80">
        <v>0</v>
      </c>
      <c r="BW495" s="80">
        <v>0</v>
      </c>
      <c r="BX495" s="80">
        <v>0</v>
      </c>
      <c r="BY495" s="80">
        <v>0</v>
      </c>
      <c r="BZ495" s="80">
        <v>0</v>
      </c>
      <c r="CA495" s="80">
        <v>0</v>
      </c>
      <c r="CB495" s="80">
        <v>0</v>
      </c>
      <c r="CC495" s="80">
        <v>0</v>
      </c>
    </row>
    <row r="496" spans="1:81">
      <c r="A496" s="80" t="s">
        <v>2226</v>
      </c>
      <c r="B496" s="80">
        <v>489</v>
      </c>
      <c r="C496" s="80">
        <v>13</v>
      </c>
      <c r="D496" s="80">
        <v>29</v>
      </c>
      <c r="E496" s="80">
        <v>2016</v>
      </c>
      <c r="F496" s="80" t="s">
        <v>92</v>
      </c>
      <c r="G496" s="80" t="s">
        <v>2213</v>
      </c>
      <c r="H496" s="80" t="s">
        <v>2214</v>
      </c>
      <c r="I496" s="177"/>
      <c r="J496" s="81">
        <v>291.54706506730531</v>
      </c>
      <c r="K496" s="81">
        <v>1.1453194546340146</v>
      </c>
      <c r="L496" s="81">
        <v>0.17251780071066136</v>
      </c>
      <c r="M496" s="81">
        <v>57.826352584216245</v>
      </c>
      <c r="N496" s="81">
        <v>46.273292078046886</v>
      </c>
      <c r="O496" s="81">
        <v>23.963911235558317</v>
      </c>
      <c r="P496" s="81">
        <v>13.346909152864795</v>
      </c>
      <c r="Q496" s="81">
        <v>2.0901429681758494</v>
      </c>
      <c r="R496" s="81">
        <v>27.592241140698032</v>
      </c>
      <c r="S496" s="81">
        <v>3.0459741091018171</v>
      </c>
      <c r="T496" s="82"/>
      <c r="U496" s="81">
        <v>8796027</v>
      </c>
      <c r="V496" s="81">
        <v>496</v>
      </c>
      <c r="W496" s="81">
        <v>6</v>
      </c>
      <c r="X496" s="81">
        <v>11274</v>
      </c>
      <c r="Y496" s="81">
        <v>13048</v>
      </c>
      <c r="Z496" s="81">
        <v>14094</v>
      </c>
      <c r="AA496" s="81">
        <v>2747</v>
      </c>
      <c r="AB496" s="81">
        <v>29592</v>
      </c>
      <c r="AC496" s="81">
        <v>4712483.1831560917</v>
      </c>
      <c r="AD496" s="81">
        <v>3.0459741091018171</v>
      </c>
      <c r="AE496" s="82"/>
      <c r="AF496" s="81">
        <v>80857811.309379086</v>
      </c>
      <c r="AG496" s="81">
        <v>765053.72379307856</v>
      </c>
      <c r="AH496" s="81">
        <v>34452.740447914483</v>
      </c>
      <c r="AI496" s="81">
        <v>67599988.548822477</v>
      </c>
      <c r="AJ496" s="81">
        <v>56021214.574236341</v>
      </c>
      <c r="AK496" s="81">
        <v>0</v>
      </c>
      <c r="AL496" s="81">
        <v>0</v>
      </c>
      <c r="AM496" s="81">
        <v>4058610.1603159038</v>
      </c>
      <c r="AN496" s="81">
        <v>0</v>
      </c>
      <c r="AO496" s="81">
        <v>0</v>
      </c>
      <c r="AP496" s="82"/>
      <c r="AQ496" s="81">
        <v>250</v>
      </c>
      <c r="AR496" s="81">
        <v>100</v>
      </c>
      <c r="AS496" s="81">
        <v>0</v>
      </c>
      <c r="AT496" s="81">
        <v>0</v>
      </c>
      <c r="AU496" s="81">
        <v>0</v>
      </c>
      <c r="AV496" s="81">
        <v>0</v>
      </c>
      <c r="AW496" s="81" t="s">
        <v>564</v>
      </c>
      <c r="AX496" s="82"/>
      <c r="AY496" s="81">
        <v>1105.7</v>
      </c>
      <c r="AZ496" s="81">
        <v>2001.6</v>
      </c>
      <c r="BA496" s="81">
        <v>0</v>
      </c>
      <c r="BB496" s="81">
        <v>0</v>
      </c>
      <c r="BC496" s="81">
        <v>0</v>
      </c>
      <c r="BD496" s="81">
        <v>0</v>
      </c>
      <c r="BE496" s="81" t="s">
        <v>564</v>
      </c>
      <c r="BF496" s="82"/>
      <c r="BG496" s="81">
        <v>0</v>
      </c>
      <c r="BH496" s="81">
        <v>0</v>
      </c>
      <c r="BI496" s="81">
        <v>34.122999999999998</v>
      </c>
      <c r="BJ496" s="81">
        <v>0</v>
      </c>
      <c r="BK496" s="81">
        <v>17.652999999999999</v>
      </c>
      <c r="BL496" s="81">
        <v>0</v>
      </c>
      <c r="BM496" s="82"/>
      <c r="BN496" s="81">
        <v>0</v>
      </c>
      <c r="BO496" s="81">
        <v>0</v>
      </c>
      <c r="BP496" s="81">
        <v>5</v>
      </c>
      <c r="BQ496" s="81">
        <v>0</v>
      </c>
      <c r="BR496" s="81">
        <v>2</v>
      </c>
      <c r="BS496" s="81">
        <v>0</v>
      </c>
      <c r="BT496"/>
      <c r="BU496" s="80">
        <v>51.776000000000003</v>
      </c>
      <c r="BV496" s="80">
        <v>0</v>
      </c>
      <c r="BW496" s="80">
        <v>0</v>
      </c>
      <c r="BX496" s="80">
        <v>0</v>
      </c>
      <c r="BY496" s="80">
        <v>0</v>
      </c>
      <c r="BZ496" s="80">
        <v>0</v>
      </c>
      <c r="CA496" s="80">
        <v>0</v>
      </c>
      <c r="CB496" s="80">
        <v>0</v>
      </c>
      <c r="CC496" s="80">
        <v>0</v>
      </c>
    </row>
    <row r="497" spans="1:81">
      <c r="A497" s="80" t="s">
        <v>2227</v>
      </c>
      <c r="B497" s="80">
        <v>490</v>
      </c>
      <c r="C497" s="80">
        <v>14</v>
      </c>
      <c r="D497" s="80">
        <v>29</v>
      </c>
      <c r="E497" s="80">
        <v>2017</v>
      </c>
      <c r="F497" s="80" t="s">
        <v>71</v>
      </c>
      <c r="G497" s="80" t="s">
        <v>2213</v>
      </c>
      <c r="H497" s="80" t="s">
        <v>2214</v>
      </c>
      <c r="I497" s="177"/>
      <c r="J497" s="81">
        <v>266.82171046730252</v>
      </c>
      <c r="K497" s="81">
        <v>1.1591709558125054</v>
      </c>
      <c r="L497" s="81">
        <v>0.16381890793035064</v>
      </c>
      <c r="M497" s="81">
        <v>57.348288190514644</v>
      </c>
      <c r="N497" s="81">
        <v>46.64192789232434</v>
      </c>
      <c r="O497" s="81">
        <v>23.872263215608324</v>
      </c>
      <c r="P497" s="81">
        <v>13.088555277428984</v>
      </c>
      <c r="Q497" s="81">
        <v>2.0389112684514039</v>
      </c>
      <c r="R497" s="81">
        <v>25.958451017422789</v>
      </c>
      <c r="S497" s="81">
        <v>2.7343324383308794</v>
      </c>
      <c r="T497" s="82"/>
      <c r="U497" s="81">
        <v>8425559</v>
      </c>
      <c r="V497" s="81">
        <v>496</v>
      </c>
      <c r="W497" s="81">
        <v>6</v>
      </c>
      <c r="X497" s="81">
        <v>11274</v>
      </c>
      <c r="Y497" s="81">
        <v>13243</v>
      </c>
      <c r="Z497" s="81">
        <v>14273</v>
      </c>
      <c r="AA497" s="81">
        <v>2711</v>
      </c>
      <c r="AB497" s="81">
        <v>29852</v>
      </c>
      <c r="AC497" s="81">
        <v>4521416.7499999991</v>
      </c>
      <c r="AD497" s="81">
        <v>2.7343324383308789</v>
      </c>
      <c r="AE497" s="82"/>
      <c r="AF497" s="81">
        <v>75249852.998194993</v>
      </c>
      <c r="AG497" s="81">
        <v>787015.46236136439</v>
      </c>
      <c r="AH497" s="81">
        <v>40690.714123224607</v>
      </c>
      <c r="AI497" s="81">
        <v>69111434.163858816</v>
      </c>
      <c r="AJ497" s="81">
        <v>57179498.506733887</v>
      </c>
      <c r="AK497" s="81">
        <v>0</v>
      </c>
      <c r="AL497" s="81">
        <v>0</v>
      </c>
      <c r="AM497" s="81">
        <v>4100676.1667009089</v>
      </c>
      <c r="AN497" s="81">
        <v>0</v>
      </c>
      <c r="AO497" s="81">
        <v>0</v>
      </c>
      <c r="AP497" s="82"/>
      <c r="AQ497" s="81">
        <v>287</v>
      </c>
      <c r="AR497" s="81">
        <v>102</v>
      </c>
      <c r="AS497" s="81">
        <v>0</v>
      </c>
      <c r="AT497" s="81">
        <v>0</v>
      </c>
      <c r="AU497" s="81">
        <v>0</v>
      </c>
      <c r="AV497" s="81">
        <v>0</v>
      </c>
      <c r="AW497" s="81" t="s">
        <v>564</v>
      </c>
      <c r="AX497" s="82"/>
      <c r="AY497" s="81">
        <v>1288.2</v>
      </c>
      <c r="AZ497" s="81">
        <v>2080.8000000000002</v>
      </c>
      <c r="BA497" s="81">
        <v>0</v>
      </c>
      <c r="BB497" s="81">
        <v>0</v>
      </c>
      <c r="BC497" s="81">
        <v>0</v>
      </c>
      <c r="BD497" s="81">
        <v>0</v>
      </c>
      <c r="BE497" s="81" t="s">
        <v>564</v>
      </c>
      <c r="BF497" s="82"/>
      <c r="BG497" s="81">
        <v>0</v>
      </c>
      <c r="BH497" s="81">
        <v>0</v>
      </c>
      <c r="BI497" s="81">
        <v>33.387999999999998</v>
      </c>
      <c r="BJ497" s="81">
        <v>0</v>
      </c>
      <c r="BK497" s="81">
        <v>14.778</v>
      </c>
      <c r="BL497" s="81">
        <v>0</v>
      </c>
      <c r="BM497" s="82"/>
      <c r="BN497" s="81">
        <v>0</v>
      </c>
      <c r="BO497" s="81">
        <v>0</v>
      </c>
      <c r="BP497" s="81">
        <v>5</v>
      </c>
      <c r="BQ497" s="81">
        <v>0</v>
      </c>
      <c r="BR497" s="81">
        <v>2</v>
      </c>
      <c r="BS497" s="81">
        <v>0</v>
      </c>
      <c r="BT497"/>
      <c r="BU497" s="80">
        <v>48.165999999999997</v>
      </c>
      <c r="BV497" s="80">
        <v>0</v>
      </c>
      <c r="BW497" s="80">
        <v>0</v>
      </c>
      <c r="BX497" s="80">
        <v>0</v>
      </c>
      <c r="BY497" s="80">
        <v>0</v>
      </c>
      <c r="BZ497" s="80">
        <v>0</v>
      </c>
      <c r="CA497" s="80">
        <v>0</v>
      </c>
      <c r="CB497" s="80">
        <v>0</v>
      </c>
      <c r="CC497" s="80">
        <v>0</v>
      </c>
    </row>
    <row r="498" spans="1:81">
      <c r="A498" s="80" t="s">
        <v>2228</v>
      </c>
      <c r="B498" s="80">
        <v>491</v>
      </c>
      <c r="C498" s="80">
        <v>15</v>
      </c>
      <c r="D498" s="80">
        <v>29</v>
      </c>
      <c r="E498" s="80">
        <v>2018</v>
      </c>
      <c r="F498" s="80" t="s">
        <v>93</v>
      </c>
      <c r="G498" s="80" t="s">
        <v>2213</v>
      </c>
      <c r="H498" s="80" t="s">
        <v>2214</v>
      </c>
      <c r="I498" s="177"/>
      <c r="J498" s="81">
        <v>287.4125572933998</v>
      </c>
      <c r="K498" s="81">
        <v>1.051491143171351</v>
      </c>
      <c r="L498" s="81">
        <v>0.14585827668545981</v>
      </c>
      <c r="M498" s="81">
        <v>55.837418718239334</v>
      </c>
      <c r="N498" s="81">
        <v>46.032055020110946</v>
      </c>
      <c r="O498" s="81">
        <v>23.571456603227791</v>
      </c>
      <c r="P498" s="81">
        <v>12.824431906823321</v>
      </c>
      <c r="Q498" s="81">
        <v>1.9019573533083072</v>
      </c>
      <c r="R498" s="81">
        <v>26.391624720407258</v>
      </c>
      <c r="S498" s="81">
        <v>3.2874216289239664</v>
      </c>
      <c r="T498" s="82"/>
      <c r="U498" s="81">
        <v>9242902</v>
      </c>
      <c r="V498" s="81">
        <v>496</v>
      </c>
      <c r="W498" s="81">
        <v>6</v>
      </c>
      <c r="X498" s="81">
        <v>11274</v>
      </c>
      <c r="Y498" s="81">
        <v>13376</v>
      </c>
      <c r="Z498" s="81">
        <v>14363</v>
      </c>
      <c r="AA498" s="81">
        <v>2683</v>
      </c>
      <c r="AB498" s="81">
        <v>30009</v>
      </c>
      <c r="AC498" s="81">
        <v>4578850.75</v>
      </c>
      <c r="AD498" s="81">
        <v>3.2874216289239659</v>
      </c>
      <c r="AE498" s="82"/>
      <c r="AF498" s="81">
        <v>87745736.664421335</v>
      </c>
      <c r="AG498" s="81">
        <v>697852.13907084765</v>
      </c>
      <c r="AH498" s="81">
        <v>35647.350387848353</v>
      </c>
      <c r="AI498" s="81">
        <v>66337362.253666118</v>
      </c>
      <c r="AJ498" s="81">
        <v>60471242.855561897</v>
      </c>
      <c r="AK498" s="81">
        <v>0</v>
      </c>
      <c r="AL498" s="81">
        <v>0</v>
      </c>
      <c r="AM498" s="81">
        <v>4130772.1813458712</v>
      </c>
      <c r="AN498" s="81">
        <v>0</v>
      </c>
      <c r="AO498" s="81">
        <v>0</v>
      </c>
      <c r="AP498" s="82"/>
      <c r="AQ498" s="81">
        <v>334</v>
      </c>
      <c r="AR498" s="81">
        <v>117</v>
      </c>
      <c r="AS498" s="81">
        <v>0</v>
      </c>
      <c r="AT498" s="81">
        <v>0</v>
      </c>
      <c r="AU498" s="81">
        <v>0</v>
      </c>
      <c r="AV498" s="81">
        <v>0</v>
      </c>
      <c r="AW498" s="81" t="s">
        <v>564</v>
      </c>
      <c r="AX498" s="82"/>
      <c r="AY498" s="81">
        <v>1527.5</v>
      </c>
      <c r="AZ498" s="81">
        <v>2270</v>
      </c>
      <c r="BA498" s="81">
        <v>0</v>
      </c>
      <c r="BB498" s="81">
        <v>0</v>
      </c>
      <c r="BC498" s="81">
        <v>0</v>
      </c>
      <c r="BD498" s="81">
        <v>0</v>
      </c>
      <c r="BE498" s="81" t="s">
        <v>564</v>
      </c>
      <c r="BF498" s="82"/>
      <c r="BG498" s="81">
        <v>0</v>
      </c>
      <c r="BH498" s="81">
        <v>0</v>
      </c>
      <c r="BI498" s="81">
        <v>31.68</v>
      </c>
      <c r="BJ498" s="81">
        <v>0</v>
      </c>
      <c r="BK498" s="81">
        <v>15.952999999999999</v>
      </c>
      <c r="BL498" s="81">
        <v>0</v>
      </c>
      <c r="BM498" s="82"/>
      <c r="BN498" s="81">
        <v>0</v>
      </c>
      <c r="BO498" s="81">
        <v>0</v>
      </c>
      <c r="BP498" s="81">
        <v>5</v>
      </c>
      <c r="BQ498" s="81">
        <v>0</v>
      </c>
      <c r="BR498" s="81">
        <v>2</v>
      </c>
      <c r="BS498" s="81">
        <v>0</v>
      </c>
      <c r="BT498"/>
      <c r="BU498" s="80">
        <v>47.633000000000003</v>
      </c>
      <c r="BV498" s="80">
        <v>0</v>
      </c>
      <c r="BW498" s="80">
        <v>0</v>
      </c>
      <c r="BX498" s="80">
        <v>0</v>
      </c>
      <c r="BY498" s="80">
        <v>0</v>
      </c>
      <c r="BZ498" s="80">
        <v>0</v>
      </c>
      <c r="CA498" s="80">
        <v>0</v>
      </c>
      <c r="CB498" s="80">
        <v>0</v>
      </c>
      <c r="CC498" s="80">
        <v>0</v>
      </c>
    </row>
    <row r="499" spans="1:81">
      <c r="A499" s="80" t="s">
        <v>2229</v>
      </c>
      <c r="B499" s="80">
        <v>492</v>
      </c>
      <c r="C499" s="80">
        <v>16</v>
      </c>
      <c r="D499" s="80">
        <v>29</v>
      </c>
      <c r="E499" s="80">
        <v>2019</v>
      </c>
      <c r="F499" s="80" t="s">
        <v>73</v>
      </c>
      <c r="G499" s="80" t="s">
        <v>2213</v>
      </c>
      <c r="H499" s="80" t="s">
        <v>2214</v>
      </c>
      <c r="I499" s="177"/>
      <c r="J499" s="81">
        <v>310.85665571565613</v>
      </c>
      <c r="K499" s="81">
        <v>0.93346306348927532</v>
      </c>
      <c r="L499" s="81">
        <v>0.14545473463750713</v>
      </c>
      <c r="M499" s="81">
        <v>53.353475741299818</v>
      </c>
      <c r="N499" s="81">
        <v>38.039886831944415</v>
      </c>
      <c r="O499" s="81">
        <v>22.893660186307503</v>
      </c>
      <c r="P499" s="81">
        <v>12.603288145396519</v>
      </c>
      <c r="Q499" s="81">
        <v>1.8615690655405217</v>
      </c>
      <c r="R499" s="81">
        <v>23.796707242843091</v>
      </c>
      <c r="S499" s="81">
        <v>2.8273719341205088</v>
      </c>
      <c r="T499" s="82"/>
      <c r="U499" s="81">
        <v>10167119</v>
      </c>
      <c r="V499" s="81">
        <v>496</v>
      </c>
      <c r="W499" s="81">
        <v>6</v>
      </c>
      <c r="X499" s="81">
        <v>11274</v>
      </c>
      <c r="Y499" s="81">
        <v>13571</v>
      </c>
      <c r="Z499" s="81">
        <v>14333</v>
      </c>
      <c r="AA499" s="81">
        <v>2617</v>
      </c>
      <c r="AB499" s="81">
        <v>30167</v>
      </c>
      <c r="AC499" s="81">
        <v>4196264.25</v>
      </c>
      <c r="AD499" s="81">
        <v>2.8273719341205088</v>
      </c>
      <c r="AE499" s="82"/>
      <c r="AF499" s="81">
        <v>100222847.8758574</v>
      </c>
      <c r="AG499" s="81">
        <v>673565.81899491558</v>
      </c>
      <c r="AH499" s="81">
        <v>41514.957033335369</v>
      </c>
      <c r="AI499" s="81">
        <v>70177739.503037155</v>
      </c>
      <c r="AJ499" s="81">
        <v>54733103.423030272</v>
      </c>
      <c r="AK499" s="81">
        <v>0</v>
      </c>
      <c r="AL499" s="81">
        <v>0</v>
      </c>
      <c r="AM499" s="81">
        <v>4108518.3029455869</v>
      </c>
      <c r="AN499" s="81">
        <v>0</v>
      </c>
      <c r="AO499" s="81">
        <v>0</v>
      </c>
      <c r="AP499" s="82"/>
      <c r="AQ499" s="81">
        <v>384</v>
      </c>
      <c r="AR499" s="81">
        <v>124</v>
      </c>
      <c r="AS499" s="81">
        <v>0</v>
      </c>
      <c r="AT499" s="81">
        <v>0</v>
      </c>
      <c r="AU499" s="81">
        <v>0</v>
      </c>
      <c r="AV499" s="81">
        <v>0</v>
      </c>
      <c r="AW499" s="81" t="s">
        <v>564</v>
      </c>
      <c r="AX499" s="82"/>
      <c r="AY499" s="81">
        <v>1771.399999999999</v>
      </c>
      <c r="AZ499" s="81">
        <v>2380.7000000000012</v>
      </c>
      <c r="BA499" s="81">
        <v>0</v>
      </c>
      <c r="BB499" s="81">
        <v>0</v>
      </c>
      <c r="BC499" s="81">
        <v>0</v>
      </c>
      <c r="BD499" s="81">
        <v>0</v>
      </c>
      <c r="BE499" s="81" t="s">
        <v>564</v>
      </c>
      <c r="BF499" s="82"/>
      <c r="BG499" s="81">
        <v>0</v>
      </c>
      <c r="BH499" s="81">
        <v>0</v>
      </c>
      <c r="BI499" s="81">
        <v>29.215</v>
      </c>
      <c r="BJ499" s="81">
        <v>0</v>
      </c>
      <c r="BK499" s="81">
        <v>16.680999999999997</v>
      </c>
      <c r="BL499" s="81">
        <v>0</v>
      </c>
      <c r="BM499" s="82"/>
      <c r="BN499" s="81">
        <v>0</v>
      </c>
      <c r="BO499" s="81">
        <v>0</v>
      </c>
      <c r="BP499" s="81">
        <v>5</v>
      </c>
      <c r="BQ499" s="81">
        <v>0</v>
      </c>
      <c r="BR499" s="81">
        <v>2</v>
      </c>
      <c r="BS499" s="81">
        <v>0</v>
      </c>
      <c r="BT499"/>
      <c r="BU499" s="80">
        <v>45.896000000000001</v>
      </c>
      <c r="BV499" s="80">
        <v>0</v>
      </c>
      <c r="BW499" s="80">
        <v>0</v>
      </c>
      <c r="BX499" s="80">
        <v>0</v>
      </c>
      <c r="BY499" s="80">
        <v>0</v>
      </c>
      <c r="BZ499" s="80">
        <v>0</v>
      </c>
      <c r="CA499" s="80">
        <v>0</v>
      </c>
      <c r="CB499" s="80">
        <v>0</v>
      </c>
      <c r="CC499" s="80">
        <v>0</v>
      </c>
    </row>
    <row r="500" spans="1:81">
      <c r="A500" s="80" t="s">
        <v>2230</v>
      </c>
      <c r="B500" s="80">
        <v>493</v>
      </c>
      <c r="C500" s="80">
        <v>17</v>
      </c>
      <c r="D500" s="80">
        <v>29</v>
      </c>
      <c r="E500" s="80">
        <v>2020</v>
      </c>
      <c r="F500" s="80" t="s">
        <v>218</v>
      </c>
      <c r="G500" s="80" t="s">
        <v>2213</v>
      </c>
      <c r="H500" s="80" t="s">
        <v>2214</v>
      </c>
      <c r="I500" s="177"/>
      <c r="J500" s="81">
        <v>254.19770048387349</v>
      </c>
      <c r="K500" s="81">
        <v>0.93137947665783094</v>
      </c>
      <c r="L500" s="81">
        <v>9.8208195147938909E-2</v>
      </c>
      <c r="M500" s="81">
        <v>49.00084151845239</v>
      </c>
      <c r="N500" s="81">
        <v>40.080042317797329</v>
      </c>
      <c r="O500" s="81">
        <v>20.245609950812593</v>
      </c>
      <c r="P500" s="81">
        <v>11.733055214150772</v>
      </c>
      <c r="Q500" s="81">
        <v>1.7891194992368453</v>
      </c>
      <c r="R500" s="81">
        <v>22.844089337362998</v>
      </c>
      <c r="S500" s="81">
        <v>3.400361235965212</v>
      </c>
      <c r="T500" s="82"/>
      <c r="U500" s="81">
        <v>8761142</v>
      </c>
      <c r="V500" s="81">
        <v>486</v>
      </c>
      <c r="W500" s="81">
        <v>4</v>
      </c>
      <c r="X500" s="81">
        <v>11539</v>
      </c>
      <c r="Y500" s="81">
        <v>13730</v>
      </c>
      <c r="Z500" s="81">
        <v>14467</v>
      </c>
      <c r="AA500" s="81">
        <v>2647</v>
      </c>
      <c r="AB500" s="81">
        <v>30343</v>
      </c>
      <c r="AC500" s="81">
        <v>4049296.7499999995</v>
      </c>
      <c r="AD500" s="81">
        <v>3.400361235965212</v>
      </c>
      <c r="AE500" s="82"/>
      <c r="AF500" s="81">
        <v>91789197.881336153</v>
      </c>
      <c r="AG500" s="81">
        <v>642940.7996054315</v>
      </c>
      <c r="AH500" s="81">
        <v>34445.160797677097</v>
      </c>
      <c r="AI500" s="81">
        <v>67761739.275214672</v>
      </c>
      <c r="AJ500" s="81">
        <v>61163920.668691285</v>
      </c>
      <c r="AK500" s="81"/>
      <c r="AL500" s="81"/>
      <c r="AM500" s="81">
        <v>3960098.6177612809</v>
      </c>
      <c r="AN500" s="81"/>
      <c r="AO500" s="81"/>
      <c r="AP500" s="82"/>
      <c r="AQ500" s="81">
        <v>434</v>
      </c>
      <c r="AR500" s="81">
        <v>126</v>
      </c>
      <c r="AS500" s="81">
        <v>0</v>
      </c>
      <c r="AT500" s="81">
        <v>0</v>
      </c>
      <c r="AU500" s="81">
        <v>0</v>
      </c>
      <c r="AV500" s="81">
        <v>0</v>
      </c>
      <c r="AW500" s="81">
        <v>0</v>
      </c>
      <c r="AX500" s="82"/>
      <c r="AY500" s="81">
        <v>2002.100000000001</v>
      </c>
      <c r="AZ500" s="81">
        <v>2407.6000000000008</v>
      </c>
      <c r="BA500" s="81">
        <v>0</v>
      </c>
      <c r="BB500" s="81">
        <v>0</v>
      </c>
      <c r="BC500" s="81">
        <v>0</v>
      </c>
      <c r="BD500" s="81">
        <v>0</v>
      </c>
      <c r="BE500" s="81">
        <v>0</v>
      </c>
      <c r="BF500" s="82"/>
      <c r="BG500" s="81">
        <v>0</v>
      </c>
      <c r="BH500" s="81">
        <v>0</v>
      </c>
      <c r="BI500" s="81">
        <v>22.478000000000002</v>
      </c>
      <c r="BJ500" s="81">
        <v>0</v>
      </c>
      <c r="BK500" s="81">
        <v>16.901</v>
      </c>
      <c r="BL500" s="81">
        <v>0</v>
      </c>
      <c r="BM500" s="82"/>
      <c r="BN500" s="81">
        <v>0</v>
      </c>
      <c r="BO500" s="81">
        <v>0</v>
      </c>
      <c r="BP500" s="81">
        <v>5</v>
      </c>
      <c r="BQ500" s="81">
        <v>0</v>
      </c>
      <c r="BR500" s="81">
        <v>2</v>
      </c>
      <c r="BS500" s="81">
        <v>0</v>
      </c>
      <c r="BT500"/>
      <c r="BU500" s="80">
        <v>39.378999999999998</v>
      </c>
      <c r="BV500" s="80">
        <v>0</v>
      </c>
      <c r="BW500" s="80">
        <v>0</v>
      </c>
      <c r="BX500" s="80">
        <v>0</v>
      </c>
      <c r="BY500" s="80">
        <v>0</v>
      </c>
      <c r="BZ500" s="80">
        <v>0</v>
      </c>
      <c r="CA500" s="80">
        <v>0</v>
      </c>
      <c r="CB500" s="80">
        <v>0</v>
      </c>
      <c r="CC500" s="80">
        <v>0</v>
      </c>
    </row>
    <row r="501" spans="1:81">
      <c r="A501" s="80" t="s">
        <v>2231</v>
      </c>
      <c r="B501" s="80">
        <v>493</v>
      </c>
      <c r="C501" s="80">
        <v>18</v>
      </c>
      <c r="D501" s="80">
        <v>29</v>
      </c>
      <c r="E501" s="80">
        <v>2021</v>
      </c>
      <c r="F501" s="80" t="s">
        <v>75</v>
      </c>
      <c r="G501" s="174" t="s">
        <v>2213</v>
      </c>
      <c r="H501" s="80" t="s">
        <v>2214</v>
      </c>
      <c r="I501" s="177"/>
      <c r="J501" s="81">
        <v>229.00644275905165</v>
      </c>
      <c r="K501" s="81">
        <v>1.0214801979607917</v>
      </c>
      <c r="L501" s="81">
        <v>9.7463330828569311E-2</v>
      </c>
      <c r="M501" s="81">
        <v>52.475500213074888</v>
      </c>
      <c r="N501" s="81">
        <v>37.904646071912708</v>
      </c>
      <c r="O501" s="81">
        <v>19.842698265388361</v>
      </c>
      <c r="P501" s="81">
        <v>12.081385901512876</v>
      </c>
      <c r="Q501" s="81">
        <v>1.8144689845202746</v>
      </c>
      <c r="R501" s="81">
        <v>24.315330657894016</v>
      </c>
      <c r="S501" s="81">
        <v>3.3949697843766748</v>
      </c>
      <c r="T501" s="82"/>
      <c r="U501" s="81">
        <v>8384264</v>
      </c>
      <c r="V501" s="81">
        <v>486</v>
      </c>
      <c r="W501" s="81">
        <v>4</v>
      </c>
      <c r="X501" s="81">
        <v>11539</v>
      </c>
      <c r="Y501" s="81">
        <v>13821</v>
      </c>
      <c r="Z501" s="81">
        <v>14600</v>
      </c>
      <c r="AA501" s="81">
        <v>2658</v>
      </c>
      <c r="AB501" s="81">
        <v>30408</v>
      </c>
      <c r="AC501" s="81">
        <v>4177610.2499999995</v>
      </c>
      <c r="AD501" s="81">
        <v>3.3949697843766748</v>
      </c>
      <c r="AE501" s="82"/>
      <c r="AF501" s="81">
        <v>81820020.865768313</v>
      </c>
      <c r="AG501" s="81">
        <v>727481.2910251331</v>
      </c>
      <c r="AH501" s="81">
        <v>35037.580459553465</v>
      </c>
      <c r="AI501" s="81">
        <v>74814722.259513929</v>
      </c>
      <c r="AJ501" s="81">
        <v>56572051.100273691</v>
      </c>
      <c r="AK501" s="81">
        <v>0</v>
      </c>
      <c r="AL501" s="81">
        <v>0</v>
      </c>
      <c r="AM501" s="81">
        <v>3991472.3004596713</v>
      </c>
      <c r="AN501" s="81">
        <v>0</v>
      </c>
      <c r="AO501" s="81">
        <v>0</v>
      </c>
      <c r="AP501" s="82"/>
      <c r="AQ501" s="81">
        <v>506</v>
      </c>
      <c r="AR501" s="81">
        <v>127</v>
      </c>
      <c r="AS501" s="81">
        <v>0</v>
      </c>
      <c r="AT501" s="81">
        <v>0</v>
      </c>
      <c r="AU501" s="81">
        <v>0</v>
      </c>
      <c r="AV501" s="81">
        <v>1</v>
      </c>
      <c r="AW501" s="81"/>
      <c r="AX501" s="82"/>
      <c r="AY501" s="81">
        <v>2332.8000000000011</v>
      </c>
      <c r="AZ501" s="81">
        <v>2427.400000000001</v>
      </c>
      <c r="BA501" s="81">
        <v>0</v>
      </c>
      <c r="BB501" s="81">
        <v>0</v>
      </c>
      <c r="BC501" s="81">
        <v>0</v>
      </c>
      <c r="BD501" s="81">
        <v>109639.03999999999</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2232</v>
      </c>
      <c r="B502" s="80">
        <v>493</v>
      </c>
      <c r="C502" s="80">
        <v>19</v>
      </c>
      <c r="D502" s="80">
        <v>29</v>
      </c>
      <c r="E502" s="80">
        <v>2022</v>
      </c>
      <c r="F502" s="80" t="s">
        <v>568</v>
      </c>
      <c r="G502" s="174" t="s">
        <v>2213</v>
      </c>
      <c r="H502" s="80" t="s">
        <v>2214</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567</v>
      </c>
      <c r="AR502" s="81">
        <v>127</v>
      </c>
      <c r="AS502" s="81">
        <v>0</v>
      </c>
      <c r="AT502" s="81">
        <v>0</v>
      </c>
      <c r="AU502" s="81">
        <v>0</v>
      </c>
      <c r="AV502" s="81">
        <v>1</v>
      </c>
      <c r="AW502" s="81"/>
      <c r="AX502" s="82"/>
      <c r="AY502" s="81">
        <v>2639.8000000000025</v>
      </c>
      <c r="AZ502" s="81">
        <v>2427.400000000001</v>
      </c>
      <c r="BA502" s="81">
        <v>0</v>
      </c>
      <c r="BB502" s="81">
        <v>0</v>
      </c>
      <c r="BC502" s="81">
        <v>0</v>
      </c>
      <c r="BD502" s="81">
        <v>109639.03999999999</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2233</v>
      </c>
      <c r="B503" s="80">
        <v>375</v>
      </c>
      <c r="C503" s="80">
        <v>1</v>
      </c>
      <c r="D503" s="80">
        <v>23</v>
      </c>
      <c r="E503" s="80">
        <v>1990</v>
      </c>
      <c r="F503" s="80" t="s">
        <v>562</v>
      </c>
      <c r="G503" s="80" t="s">
        <v>2234</v>
      </c>
      <c r="H503" s="80" t="s">
        <v>2235</v>
      </c>
      <c r="I503" s="177"/>
      <c r="J503" s="81">
        <v>97.562537737447542</v>
      </c>
      <c r="K503" s="81">
        <v>10.057252711376902</v>
      </c>
      <c r="L503" s="81">
        <v>52.730105408729649</v>
      </c>
      <c r="M503" s="81">
        <v>41.045352095150193</v>
      </c>
      <c r="N503" s="81">
        <v>69.145092042683856</v>
      </c>
      <c r="O503" s="81">
        <v>32.172681208288012</v>
      </c>
      <c r="P503" s="81">
        <v>38.721459830052929</v>
      </c>
      <c r="Q503" s="81">
        <v>3.2324495065690027</v>
      </c>
      <c r="R503" s="81">
        <v>11.741252118679478</v>
      </c>
      <c r="S503" s="81">
        <v>2.9501559066939183</v>
      </c>
      <c r="T503" s="82"/>
      <c r="U503" s="81">
        <v>7262862</v>
      </c>
      <c r="V503" s="81">
        <v>2935</v>
      </c>
      <c r="W503" s="81">
        <v>569</v>
      </c>
      <c r="X503" s="81">
        <v>15438</v>
      </c>
      <c r="Y503" s="81">
        <v>17941</v>
      </c>
      <c r="Z503" s="81">
        <v>13233</v>
      </c>
      <c r="AA503" s="81">
        <v>9402</v>
      </c>
      <c r="AB503" s="81">
        <v>52484</v>
      </c>
      <c r="AC503" s="81">
        <v>2033606</v>
      </c>
      <c r="AD503" s="81">
        <v>2.9501559066939183</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2236</v>
      </c>
      <c r="B504" s="80">
        <v>376</v>
      </c>
      <c r="C504" s="80">
        <v>2</v>
      </c>
      <c r="D504" s="80">
        <v>23</v>
      </c>
      <c r="E504" s="80">
        <v>2005</v>
      </c>
      <c r="F504" s="80" t="s">
        <v>565</v>
      </c>
      <c r="G504" s="80" t="s">
        <v>2234</v>
      </c>
      <c r="H504" s="80" t="s">
        <v>2235</v>
      </c>
      <c r="I504" s="177"/>
      <c r="J504" s="81">
        <v>123.52916141200703</v>
      </c>
      <c r="K504" s="81">
        <v>7.2096724434390405</v>
      </c>
      <c r="L504" s="81">
        <v>21.763985946205715</v>
      </c>
      <c r="M504" s="81">
        <v>65.063143524944422</v>
      </c>
      <c r="N504" s="81">
        <v>103.00542300447933</v>
      </c>
      <c r="O504" s="81">
        <v>41.011328042563861</v>
      </c>
      <c r="P504" s="81">
        <v>34.556975627211166</v>
      </c>
      <c r="Q504" s="81">
        <v>2.5497737544306207</v>
      </c>
      <c r="R504" s="81">
        <v>6.3567012786476429</v>
      </c>
      <c r="S504" s="81">
        <v>5.5773742400000001</v>
      </c>
      <c r="T504" s="82"/>
      <c r="U504" s="81">
        <v>9975669</v>
      </c>
      <c r="V504" s="81">
        <v>2238</v>
      </c>
      <c r="W504" s="81">
        <v>217</v>
      </c>
      <c r="X504" s="81">
        <v>10298</v>
      </c>
      <c r="Y504" s="81">
        <v>17887</v>
      </c>
      <c r="Z504" s="81">
        <v>19520</v>
      </c>
      <c r="AA504" s="81">
        <v>6872</v>
      </c>
      <c r="AB504" s="81">
        <v>43279</v>
      </c>
      <c r="AC504" s="81">
        <v>1124051</v>
      </c>
      <c r="AD504" s="81">
        <v>5.5773742400000001</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2237</v>
      </c>
      <c r="B505" s="80">
        <v>377</v>
      </c>
      <c r="C505" s="80">
        <v>3</v>
      </c>
      <c r="D505" s="80">
        <v>23</v>
      </c>
      <c r="E505" s="80">
        <v>2006</v>
      </c>
      <c r="F505" s="80" t="s">
        <v>566</v>
      </c>
      <c r="G505" s="80" t="s">
        <v>2234</v>
      </c>
      <c r="H505" s="80" t="s">
        <v>2235</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2238</v>
      </c>
      <c r="B506" s="80">
        <v>378</v>
      </c>
      <c r="C506" s="80">
        <v>4</v>
      </c>
      <c r="D506" s="80">
        <v>23</v>
      </c>
      <c r="E506" s="80">
        <v>2007</v>
      </c>
      <c r="F506" s="80" t="s">
        <v>567</v>
      </c>
      <c r="G506" s="80" t="s">
        <v>2234</v>
      </c>
      <c r="H506" s="80" t="s">
        <v>2235</v>
      </c>
      <c r="I506" s="177"/>
      <c r="J506" s="81">
        <v>135.59986282922813</v>
      </c>
      <c r="K506" s="81">
        <v>5.559323617161942</v>
      </c>
      <c r="L506" s="81">
        <v>23.231314308165668</v>
      </c>
      <c r="M506" s="81">
        <v>60.215506622495639</v>
      </c>
      <c r="N506" s="81">
        <v>101.93708463850476</v>
      </c>
      <c r="O506" s="81">
        <v>39.382262361181169</v>
      </c>
      <c r="P506" s="81">
        <v>33.483329747912705</v>
      </c>
      <c r="Q506" s="81">
        <v>2.6005216049354343</v>
      </c>
      <c r="R506" s="81">
        <v>6.3414958394456553</v>
      </c>
      <c r="S506" s="81">
        <v>9.3939608000000003</v>
      </c>
      <c r="T506" s="82"/>
      <c r="U506" s="81">
        <v>12293691</v>
      </c>
      <c r="V506" s="81">
        <v>1837</v>
      </c>
      <c r="W506" s="81">
        <v>304</v>
      </c>
      <c r="X506" s="81">
        <v>12796</v>
      </c>
      <c r="Y506" s="81">
        <v>17760</v>
      </c>
      <c r="Z506" s="81">
        <v>19486</v>
      </c>
      <c r="AA506" s="81">
        <v>6557</v>
      </c>
      <c r="AB506" s="81">
        <v>41806</v>
      </c>
      <c r="AC506" s="81">
        <v>1153537</v>
      </c>
      <c r="AD506" s="81">
        <v>9.3939608000000003</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2239</v>
      </c>
      <c r="B507" s="80">
        <v>379</v>
      </c>
      <c r="C507" s="80">
        <v>5</v>
      </c>
      <c r="D507" s="80">
        <v>23</v>
      </c>
      <c r="E507" s="80">
        <v>2008</v>
      </c>
      <c r="F507" s="80" t="s">
        <v>84</v>
      </c>
      <c r="G507" s="80" t="s">
        <v>2234</v>
      </c>
      <c r="H507" s="80" t="s">
        <v>2235</v>
      </c>
      <c r="I507" s="177"/>
      <c r="J507" s="81">
        <v>139.65540175809991</v>
      </c>
      <c r="K507" s="81">
        <v>4.0407546289145806</v>
      </c>
      <c r="L507" s="81">
        <v>20.460753477125944</v>
      </c>
      <c r="M507" s="81">
        <v>63.15373671417224</v>
      </c>
      <c r="N507" s="81">
        <v>83.4551798534265</v>
      </c>
      <c r="O507" s="81">
        <v>37.916064318678607</v>
      </c>
      <c r="P507" s="81">
        <v>32.981008493980873</v>
      </c>
      <c r="Q507" s="81">
        <v>2.5114794987878128</v>
      </c>
      <c r="R507" s="81">
        <v>6.9640382138232253</v>
      </c>
      <c r="S507" s="81">
        <v>8.499156103679999</v>
      </c>
      <c r="T507" s="82"/>
      <c r="U507" s="81">
        <v>13668993</v>
      </c>
      <c r="V507" s="81">
        <v>1837</v>
      </c>
      <c r="W507" s="81">
        <v>304</v>
      </c>
      <c r="X507" s="81">
        <v>12796</v>
      </c>
      <c r="Y507" s="81">
        <v>17660</v>
      </c>
      <c r="Z507" s="81">
        <v>19419</v>
      </c>
      <c r="AA507" s="81">
        <v>6466</v>
      </c>
      <c r="AB507" s="81">
        <v>41038</v>
      </c>
      <c r="AC507" s="81">
        <v>1315411</v>
      </c>
      <c r="AD507" s="81">
        <v>8.499156103679999</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2240</v>
      </c>
      <c r="B508" s="80">
        <v>380</v>
      </c>
      <c r="C508" s="80">
        <v>6</v>
      </c>
      <c r="D508" s="80">
        <v>23</v>
      </c>
      <c r="E508" s="80">
        <v>2009</v>
      </c>
      <c r="F508" s="80" t="s">
        <v>85</v>
      </c>
      <c r="G508" s="80" t="s">
        <v>2234</v>
      </c>
      <c r="H508" s="80" t="s">
        <v>2235</v>
      </c>
      <c r="I508" s="177"/>
      <c r="J508" s="81">
        <v>120.61100144792007</v>
      </c>
      <c r="K508" s="81">
        <v>4.5948860861251104</v>
      </c>
      <c r="L508" s="81">
        <v>15.826365229941766</v>
      </c>
      <c r="M508" s="81">
        <v>63.743050540621006</v>
      </c>
      <c r="N508" s="81">
        <v>79.161229572620812</v>
      </c>
      <c r="O508" s="81">
        <v>38.322579635896588</v>
      </c>
      <c r="P508" s="81">
        <v>31.345994445692938</v>
      </c>
      <c r="Q508" s="81">
        <v>2.3516335038780904</v>
      </c>
      <c r="R508" s="81">
        <v>7.780948922124896</v>
      </c>
      <c r="S508" s="81">
        <v>6.8090340156799991</v>
      </c>
      <c r="T508" s="82"/>
      <c r="U508" s="81">
        <v>9016802</v>
      </c>
      <c r="V508" s="81">
        <v>1691</v>
      </c>
      <c r="W508" s="81">
        <v>322</v>
      </c>
      <c r="X508" s="81">
        <v>12972</v>
      </c>
      <c r="Y508" s="81">
        <v>17586</v>
      </c>
      <c r="Z508" s="81">
        <v>19373</v>
      </c>
      <c r="AA508" s="81">
        <v>6309</v>
      </c>
      <c r="AB508" s="81">
        <v>40338</v>
      </c>
      <c r="AC508" s="81">
        <v>1433824</v>
      </c>
      <c r="AD508" s="81">
        <v>6.8090340156799991</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154.74400000000003</v>
      </c>
      <c r="BJ508" s="81">
        <v>0</v>
      </c>
      <c r="BK508" s="81">
        <v>21.550999999999998</v>
      </c>
      <c r="BL508" s="81">
        <v>0</v>
      </c>
      <c r="BM508" s="82"/>
      <c r="BN508" s="81">
        <v>0</v>
      </c>
      <c r="BO508" s="81">
        <v>0</v>
      </c>
      <c r="BP508" s="81">
        <v>4</v>
      </c>
      <c r="BQ508" s="81">
        <v>0</v>
      </c>
      <c r="BR508" s="81">
        <v>1</v>
      </c>
      <c r="BS508" s="81">
        <v>0</v>
      </c>
      <c r="BT508"/>
      <c r="BU508" s="80"/>
      <c r="BV508" s="80"/>
      <c r="BW508" s="80"/>
      <c r="BX508" s="80"/>
      <c r="BY508" s="80"/>
      <c r="BZ508" s="80"/>
      <c r="CA508" s="80"/>
      <c r="CB508" s="80"/>
      <c r="CC508" s="80"/>
    </row>
    <row r="509" spans="1:81">
      <c r="A509" s="80" t="s">
        <v>2241</v>
      </c>
      <c r="B509" s="80">
        <v>381</v>
      </c>
      <c r="C509" s="80">
        <v>7</v>
      </c>
      <c r="D509" s="80">
        <v>23</v>
      </c>
      <c r="E509" s="80">
        <v>2010</v>
      </c>
      <c r="F509" s="80" t="s">
        <v>86</v>
      </c>
      <c r="G509" s="80" t="s">
        <v>2234</v>
      </c>
      <c r="H509" s="80" t="s">
        <v>2235</v>
      </c>
      <c r="I509" s="177"/>
      <c r="J509" s="81">
        <v>125.91920813205664</v>
      </c>
      <c r="K509" s="81">
        <v>4.3814211288123941</v>
      </c>
      <c r="L509" s="81">
        <v>14.67872549671144</v>
      </c>
      <c r="M509" s="81">
        <v>60.873530023939367</v>
      </c>
      <c r="N509" s="81">
        <v>81.494713597441105</v>
      </c>
      <c r="O509" s="81">
        <v>38.048845233943716</v>
      </c>
      <c r="P509" s="81">
        <v>31.65968164461357</v>
      </c>
      <c r="Q509" s="81">
        <v>2.4010400205809694</v>
      </c>
      <c r="R509" s="81">
        <v>6.3711569428227799</v>
      </c>
      <c r="S509" s="81">
        <v>15.482559150257979</v>
      </c>
      <c r="T509" s="82"/>
      <c r="U509" s="81">
        <v>11063101</v>
      </c>
      <c r="V509" s="81">
        <v>1691</v>
      </c>
      <c r="W509" s="81">
        <v>322</v>
      </c>
      <c r="X509" s="81">
        <v>12972</v>
      </c>
      <c r="Y509" s="81">
        <v>17421</v>
      </c>
      <c r="Z509" s="81">
        <v>19324</v>
      </c>
      <c r="AA509" s="81">
        <v>6213</v>
      </c>
      <c r="AB509" s="81">
        <v>39464</v>
      </c>
      <c r="AC509" s="81">
        <v>1112586</v>
      </c>
      <c r="AD509" s="81">
        <v>15.482559150257979</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129.54300000000001</v>
      </c>
      <c r="BJ509" s="81">
        <v>0</v>
      </c>
      <c r="BK509" s="81">
        <v>7.2530000000000001</v>
      </c>
      <c r="BL509" s="81">
        <v>0</v>
      </c>
      <c r="BM509" s="82"/>
      <c r="BN509" s="81">
        <v>0</v>
      </c>
      <c r="BO509" s="81">
        <v>0</v>
      </c>
      <c r="BP509" s="81">
        <v>3</v>
      </c>
      <c r="BQ509" s="81">
        <v>0</v>
      </c>
      <c r="BR509" s="81">
        <v>1</v>
      </c>
      <c r="BS509" s="81">
        <v>0</v>
      </c>
      <c r="BT509"/>
      <c r="BU509" s="80">
        <v>136.79599999999999</v>
      </c>
      <c r="BV509" s="80">
        <v>0</v>
      </c>
      <c r="BW509" s="80">
        <v>0</v>
      </c>
      <c r="BX509" s="80">
        <v>0</v>
      </c>
      <c r="BY509" s="80">
        <v>0</v>
      </c>
      <c r="BZ509" s="80">
        <v>0</v>
      </c>
      <c r="CA509" s="80">
        <v>0</v>
      </c>
      <c r="CB509" s="80">
        <v>0</v>
      </c>
      <c r="CC509" s="80">
        <v>0</v>
      </c>
    </row>
    <row r="510" spans="1:81">
      <c r="A510" s="80" t="s">
        <v>2242</v>
      </c>
      <c r="B510" s="80">
        <v>382</v>
      </c>
      <c r="C510" s="80">
        <v>8</v>
      </c>
      <c r="D510" s="80">
        <v>23</v>
      </c>
      <c r="E510" s="80">
        <v>2011</v>
      </c>
      <c r="F510" s="80" t="s">
        <v>87</v>
      </c>
      <c r="G510" s="80" t="s">
        <v>2234</v>
      </c>
      <c r="H510" s="80" t="s">
        <v>2235</v>
      </c>
      <c r="I510" s="177"/>
      <c r="J510" s="81">
        <v>95.825068124096191</v>
      </c>
      <c r="K510" s="81">
        <v>5.3470101601638866</v>
      </c>
      <c r="L510" s="81">
        <v>16.077812216673323</v>
      </c>
      <c r="M510" s="81">
        <v>74.976745921422406</v>
      </c>
      <c r="N510" s="81">
        <v>96.601389011240684</v>
      </c>
      <c r="O510" s="81">
        <v>36.887145896433914</v>
      </c>
      <c r="P510" s="81">
        <v>28.953424735823759</v>
      </c>
      <c r="Q510" s="81">
        <v>2.638002889835386</v>
      </c>
      <c r="R510" s="81">
        <v>3.0272613913156801</v>
      </c>
      <c r="S510" s="81">
        <v>3.4594174711831842</v>
      </c>
      <c r="T510" s="82"/>
      <c r="U510" s="81">
        <v>9323770</v>
      </c>
      <c r="V510" s="81">
        <v>1691</v>
      </c>
      <c r="W510" s="81">
        <v>322</v>
      </c>
      <c r="X510" s="81">
        <v>12972</v>
      </c>
      <c r="Y510" s="81">
        <v>16986</v>
      </c>
      <c r="Z510" s="81">
        <v>19141</v>
      </c>
      <c r="AA510" s="81">
        <v>5851</v>
      </c>
      <c r="AB510" s="81">
        <v>37590</v>
      </c>
      <c r="AC510" s="81">
        <v>527772</v>
      </c>
      <c r="AD510" s="81">
        <v>3.4594174711831842</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157.82</v>
      </c>
      <c r="BJ510" s="81">
        <v>0</v>
      </c>
      <c r="BK510" s="81">
        <v>24.324000000000002</v>
      </c>
      <c r="BL510" s="81">
        <v>0</v>
      </c>
      <c r="BM510" s="82"/>
      <c r="BN510" s="81">
        <v>0</v>
      </c>
      <c r="BO510" s="81">
        <v>0</v>
      </c>
      <c r="BP510" s="81">
        <v>3</v>
      </c>
      <c r="BQ510" s="81">
        <v>0</v>
      </c>
      <c r="BR510" s="81">
        <v>2</v>
      </c>
      <c r="BS510" s="81">
        <v>0</v>
      </c>
      <c r="BT510"/>
      <c r="BU510" s="80">
        <v>165.58500000000001</v>
      </c>
      <c r="BV510" s="80">
        <v>16.559000000000001</v>
      </c>
      <c r="BW510" s="80">
        <v>0</v>
      </c>
      <c r="BX510" s="80">
        <v>0</v>
      </c>
      <c r="BY510" s="80">
        <v>0</v>
      </c>
      <c r="BZ510" s="80">
        <v>0</v>
      </c>
      <c r="CA510" s="80">
        <v>0</v>
      </c>
      <c r="CB510" s="80">
        <v>0</v>
      </c>
      <c r="CC510" s="80">
        <v>0</v>
      </c>
    </row>
    <row r="511" spans="1:81">
      <c r="A511" s="80" t="s">
        <v>2243</v>
      </c>
      <c r="B511" s="80">
        <v>383</v>
      </c>
      <c r="C511" s="80">
        <v>9</v>
      </c>
      <c r="D511" s="80">
        <v>23</v>
      </c>
      <c r="E511" s="80">
        <v>2012</v>
      </c>
      <c r="F511" s="80" t="s">
        <v>88</v>
      </c>
      <c r="G511" s="80" t="s">
        <v>2234</v>
      </c>
      <c r="H511" s="80" t="s">
        <v>2235</v>
      </c>
      <c r="I511" s="177"/>
      <c r="J511" s="81">
        <v>126.06921234129335</v>
      </c>
      <c r="K511" s="81">
        <v>5.1134114787524698</v>
      </c>
      <c r="L511" s="81">
        <v>15.722348626849026</v>
      </c>
      <c r="M511" s="81">
        <v>74.754695361123382</v>
      </c>
      <c r="N511" s="81">
        <v>103.36327227670988</v>
      </c>
      <c r="O511" s="81">
        <v>37.818617884304807</v>
      </c>
      <c r="P511" s="81">
        <v>30.332452273792274</v>
      </c>
      <c r="Q511" s="81">
        <v>2.8334170966237355</v>
      </c>
      <c r="R511" s="81">
        <v>5.0603797496277396</v>
      </c>
      <c r="S511" s="81">
        <v>4.4431048348545223</v>
      </c>
      <c r="T511" s="82"/>
      <c r="U511" s="81">
        <v>10702866</v>
      </c>
      <c r="V511" s="81">
        <v>1691</v>
      </c>
      <c r="W511" s="81">
        <v>322</v>
      </c>
      <c r="X511" s="81">
        <v>12972</v>
      </c>
      <c r="Y511" s="81">
        <v>16984</v>
      </c>
      <c r="Z511" s="81">
        <v>19780</v>
      </c>
      <c r="AA511" s="81">
        <v>6095</v>
      </c>
      <c r="AB511" s="81">
        <v>37161</v>
      </c>
      <c r="AC511" s="81">
        <v>859375</v>
      </c>
      <c r="AD511" s="81">
        <v>4.4431048348545223</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184.45699999999999</v>
      </c>
      <c r="BJ511" s="81">
        <v>0</v>
      </c>
      <c r="BK511" s="81">
        <v>53.917999999999999</v>
      </c>
      <c r="BL511" s="81">
        <v>0</v>
      </c>
      <c r="BM511" s="82"/>
      <c r="BN511" s="81">
        <v>0</v>
      </c>
      <c r="BO511" s="81">
        <v>0</v>
      </c>
      <c r="BP511" s="81">
        <v>3</v>
      </c>
      <c r="BQ511" s="81">
        <v>0</v>
      </c>
      <c r="BR511" s="81">
        <v>2</v>
      </c>
      <c r="BS511" s="81">
        <v>0</v>
      </c>
      <c r="BT511"/>
      <c r="BU511" s="80">
        <v>208.988</v>
      </c>
      <c r="BV511" s="80">
        <v>29.387</v>
      </c>
      <c r="BW511" s="80">
        <v>0</v>
      </c>
      <c r="BX511" s="80">
        <v>0</v>
      </c>
      <c r="BY511" s="80">
        <v>0</v>
      </c>
      <c r="BZ511" s="80">
        <v>0</v>
      </c>
      <c r="CA511" s="80">
        <v>0</v>
      </c>
      <c r="CB511" s="80">
        <v>0</v>
      </c>
      <c r="CC511" s="80">
        <v>0</v>
      </c>
    </row>
    <row r="512" spans="1:81">
      <c r="A512" s="80" t="s">
        <v>2244</v>
      </c>
      <c r="B512" s="80">
        <v>384</v>
      </c>
      <c r="C512" s="80">
        <v>10</v>
      </c>
      <c r="D512" s="80">
        <v>23</v>
      </c>
      <c r="E512" s="80">
        <v>2013</v>
      </c>
      <c r="F512" s="80" t="s">
        <v>89</v>
      </c>
      <c r="G512" s="80" t="s">
        <v>2234</v>
      </c>
      <c r="H512" s="80" t="s">
        <v>2235</v>
      </c>
      <c r="I512" s="177"/>
      <c r="J512" s="81">
        <v>142.91982290159467</v>
      </c>
      <c r="K512" s="81">
        <v>4.9697679352323698</v>
      </c>
      <c r="L512" s="81">
        <v>12.780503641909437</v>
      </c>
      <c r="M512" s="81">
        <v>71.721782590688875</v>
      </c>
      <c r="N512" s="81">
        <v>89.691833391627611</v>
      </c>
      <c r="O512" s="81">
        <v>36.705571311922284</v>
      </c>
      <c r="P512" s="81">
        <v>31.211032336073412</v>
      </c>
      <c r="Q512" s="81">
        <v>2.8570744681091544</v>
      </c>
      <c r="R512" s="81">
        <v>7.137703340179649</v>
      </c>
      <c r="S512" s="81">
        <v>5.4463296186800765</v>
      </c>
      <c r="T512" s="82"/>
      <c r="U512" s="81">
        <v>11375369</v>
      </c>
      <c r="V512" s="81">
        <v>1691</v>
      </c>
      <c r="W512" s="81">
        <v>322</v>
      </c>
      <c r="X512" s="81">
        <v>12972</v>
      </c>
      <c r="Y512" s="81">
        <v>17102</v>
      </c>
      <c r="Z512" s="81">
        <v>20055</v>
      </c>
      <c r="AA512" s="81">
        <v>6248</v>
      </c>
      <c r="AB512" s="81">
        <v>36934</v>
      </c>
      <c r="AC512" s="81">
        <v>1183230</v>
      </c>
      <c r="AD512" s="81">
        <v>5.4463296186800765</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190.74700000000001</v>
      </c>
      <c r="BJ512" s="81">
        <v>0</v>
      </c>
      <c r="BK512" s="81">
        <v>52.597000000000001</v>
      </c>
      <c r="BL512" s="81">
        <v>0</v>
      </c>
      <c r="BM512" s="82"/>
      <c r="BN512" s="81">
        <v>0</v>
      </c>
      <c r="BO512" s="81">
        <v>0</v>
      </c>
      <c r="BP512" s="81">
        <v>4</v>
      </c>
      <c r="BQ512" s="81">
        <v>0</v>
      </c>
      <c r="BR512" s="81">
        <v>2</v>
      </c>
      <c r="BS512" s="81">
        <v>0</v>
      </c>
      <c r="BT512"/>
      <c r="BU512" s="80">
        <v>213.553</v>
      </c>
      <c r="BV512" s="80">
        <v>29.791</v>
      </c>
      <c r="BW512" s="80">
        <v>0</v>
      </c>
      <c r="BX512" s="80">
        <v>0</v>
      </c>
      <c r="BY512" s="80">
        <v>0</v>
      </c>
      <c r="BZ512" s="80">
        <v>0</v>
      </c>
      <c r="CA512" s="80">
        <v>0</v>
      </c>
      <c r="CB512" s="80">
        <v>0</v>
      </c>
      <c r="CC512" s="80">
        <v>0</v>
      </c>
    </row>
    <row r="513" spans="1:81">
      <c r="A513" s="80" t="s">
        <v>2245</v>
      </c>
      <c r="B513" s="80">
        <v>385</v>
      </c>
      <c r="C513" s="80">
        <v>11</v>
      </c>
      <c r="D513" s="80">
        <v>23</v>
      </c>
      <c r="E513" s="80">
        <v>2014</v>
      </c>
      <c r="F513" s="80" t="s">
        <v>90</v>
      </c>
      <c r="G513" s="80" t="s">
        <v>2234</v>
      </c>
      <c r="H513" s="80" t="s">
        <v>2235</v>
      </c>
      <c r="I513" s="177"/>
      <c r="J513" s="81">
        <v>139.58068760315351</v>
      </c>
      <c r="K513" s="81">
        <v>5.5483197142572145</v>
      </c>
      <c r="L513" s="81">
        <v>11.094187876736614</v>
      </c>
      <c r="M513" s="81">
        <v>65.012897201698536</v>
      </c>
      <c r="N513" s="81">
        <v>78.607084429310234</v>
      </c>
      <c r="O513" s="81">
        <v>35.07701254837842</v>
      </c>
      <c r="P513" s="81">
        <v>32.081373209191355</v>
      </c>
      <c r="Q513" s="81">
        <v>2.703456062689424</v>
      </c>
      <c r="R513" s="81">
        <v>6.1047887958800047</v>
      </c>
      <c r="S513" s="81">
        <v>4.2571575325805657</v>
      </c>
      <c r="T513" s="82"/>
      <c r="U513" s="81">
        <v>11079111</v>
      </c>
      <c r="V513" s="81">
        <v>1919</v>
      </c>
      <c r="W513" s="81">
        <v>240</v>
      </c>
      <c r="X513" s="81">
        <v>12023</v>
      </c>
      <c r="Y513" s="81">
        <v>17068</v>
      </c>
      <c r="Z513" s="81">
        <v>20185</v>
      </c>
      <c r="AA513" s="81">
        <v>6389</v>
      </c>
      <c r="AB513" s="81">
        <v>36425</v>
      </c>
      <c r="AC513" s="81">
        <v>1015184</v>
      </c>
      <c r="AD513" s="81">
        <v>4.2571575325805657</v>
      </c>
      <c r="AE513" s="82"/>
      <c r="AF513" s="81">
        <v>125012504.9491885</v>
      </c>
      <c r="AG513" s="81">
        <v>3952580.3131984519</v>
      </c>
      <c r="AH513" s="81">
        <v>2094179.8798057737</v>
      </c>
      <c r="AI513" s="81">
        <v>76263862.275910109</v>
      </c>
      <c r="AJ513" s="81">
        <v>88604069.284651518</v>
      </c>
      <c r="AK513" s="81">
        <v>0</v>
      </c>
      <c r="AL513" s="81">
        <v>0</v>
      </c>
      <c r="AM513" s="81">
        <v>5000608.1933948081</v>
      </c>
      <c r="AN513" s="81">
        <v>0</v>
      </c>
      <c r="AO513" s="81">
        <v>0</v>
      </c>
      <c r="AP513" s="82"/>
      <c r="AQ513" s="81">
        <v>533</v>
      </c>
      <c r="AR513" s="81">
        <v>33</v>
      </c>
      <c r="AS513" s="81">
        <v>1</v>
      </c>
      <c r="AT513" s="81">
        <v>1</v>
      </c>
      <c r="AU513" s="81">
        <v>0</v>
      </c>
      <c r="AV513" s="81">
        <v>2</v>
      </c>
      <c r="AW513" s="81" t="s">
        <v>564</v>
      </c>
      <c r="AX513" s="82"/>
      <c r="AY513" s="81">
        <v>2206.1999999999998</v>
      </c>
      <c r="AZ513" s="81">
        <v>2554.8000000000002</v>
      </c>
      <c r="BA513" s="81">
        <v>42900</v>
      </c>
      <c r="BB513" s="81">
        <v>450</v>
      </c>
      <c r="BC513" s="81">
        <v>0</v>
      </c>
      <c r="BD513" s="81">
        <v>1943.5</v>
      </c>
      <c r="BE513" s="81" t="s">
        <v>564</v>
      </c>
      <c r="BF513" s="82"/>
      <c r="BG513" s="81">
        <v>0</v>
      </c>
      <c r="BH513" s="81">
        <v>0</v>
      </c>
      <c r="BI513" s="81">
        <v>181.10499999999999</v>
      </c>
      <c r="BJ513" s="81">
        <v>0</v>
      </c>
      <c r="BK513" s="81">
        <v>20.148</v>
      </c>
      <c r="BL513" s="81">
        <v>0</v>
      </c>
      <c r="BM513" s="82"/>
      <c r="BN513" s="81">
        <v>0</v>
      </c>
      <c r="BO513" s="81">
        <v>0</v>
      </c>
      <c r="BP513" s="81">
        <v>4</v>
      </c>
      <c r="BQ513" s="81">
        <v>0</v>
      </c>
      <c r="BR513" s="81">
        <v>1</v>
      </c>
      <c r="BS513" s="81">
        <v>0</v>
      </c>
      <c r="BT513"/>
      <c r="BU513" s="80">
        <v>185.44800000000001</v>
      </c>
      <c r="BV513" s="80">
        <v>15.805</v>
      </c>
      <c r="BW513" s="80">
        <v>0</v>
      </c>
      <c r="BX513" s="80">
        <v>0</v>
      </c>
      <c r="BY513" s="80">
        <v>0</v>
      </c>
      <c r="BZ513" s="80">
        <v>0</v>
      </c>
      <c r="CA513" s="80">
        <v>0</v>
      </c>
      <c r="CB513" s="80">
        <v>0</v>
      </c>
      <c r="CC513" s="80">
        <v>0</v>
      </c>
    </row>
    <row r="514" spans="1:81">
      <c r="A514" s="80" t="s">
        <v>2246</v>
      </c>
      <c r="B514" s="80">
        <v>386</v>
      </c>
      <c r="C514" s="80">
        <v>12</v>
      </c>
      <c r="D514" s="80">
        <v>23</v>
      </c>
      <c r="E514" s="80">
        <v>2015</v>
      </c>
      <c r="F514" s="80" t="s">
        <v>91</v>
      </c>
      <c r="G514" s="80" t="s">
        <v>2234</v>
      </c>
      <c r="H514" s="80" t="s">
        <v>2235</v>
      </c>
      <c r="I514" s="177"/>
      <c r="J514" s="81">
        <v>126.58278942808431</v>
      </c>
      <c r="K514" s="81">
        <v>5.7108589579499185</v>
      </c>
      <c r="L514" s="81">
        <v>9.7133237043664113</v>
      </c>
      <c r="M514" s="81">
        <v>68.61132187022983</v>
      </c>
      <c r="N514" s="81">
        <v>87.918016628506706</v>
      </c>
      <c r="O514" s="81">
        <v>34.785308826130837</v>
      </c>
      <c r="P514" s="81">
        <v>31.980982975040199</v>
      </c>
      <c r="Q514" s="81">
        <v>2.6041172990542893</v>
      </c>
      <c r="R514" s="81">
        <v>5.7491589769519216</v>
      </c>
      <c r="S514" s="81">
        <v>4.9757604118471201</v>
      </c>
      <c r="T514" s="82"/>
      <c r="U514" s="81">
        <v>11472917</v>
      </c>
      <c r="V514" s="81">
        <v>1919</v>
      </c>
      <c r="W514" s="81">
        <v>240</v>
      </c>
      <c r="X514" s="81">
        <v>12023</v>
      </c>
      <c r="Y514" s="81">
        <v>16936</v>
      </c>
      <c r="Z514" s="81">
        <v>20210</v>
      </c>
      <c r="AA514" s="81">
        <v>6364</v>
      </c>
      <c r="AB514" s="81">
        <v>35841</v>
      </c>
      <c r="AC514" s="81">
        <v>984847</v>
      </c>
      <c r="AD514" s="81">
        <v>4.9757604118471201</v>
      </c>
      <c r="AE514" s="82"/>
      <c r="AF514" s="81">
        <v>108315756.61194454</v>
      </c>
      <c r="AG514" s="81">
        <v>3785581.9630882242</v>
      </c>
      <c r="AH514" s="81">
        <v>1446675.2557775397</v>
      </c>
      <c r="AI514" s="81">
        <v>80803333.51549837</v>
      </c>
      <c r="AJ514" s="81">
        <v>100875693.03345957</v>
      </c>
      <c r="AK514" s="81">
        <v>0</v>
      </c>
      <c r="AL514" s="81">
        <v>0</v>
      </c>
      <c r="AM514" s="81">
        <v>4911858.7026596721</v>
      </c>
      <c r="AN514" s="81">
        <v>0</v>
      </c>
      <c r="AO514" s="81">
        <v>0</v>
      </c>
      <c r="AP514" s="82"/>
      <c r="AQ514" s="81">
        <v>605</v>
      </c>
      <c r="AR514" s="81">
        <v>45</v>
      </c>
      <c r="AS514" s="81">
        <v>1</v>
      </c>
      <c r="AT514" s="81">
        <v>2</v>
      </c>
      <c r="AU514" s="81">
        <v>0</v>
      </c>
      <c r="AV514" s="81">
        <v>2</v>
      </c>
      <c r="AW514" s="81" t="s">
        <v>564</v>
      </c>
      <c r="AX514" s="82"/>
      <c r="AY514" s="81">
        <v>2524.9</v>
      </c>
      <c r="AZ514" s="81">
        <v>2788.3</v>
      </c>
      <c r="BA514" s="81">
        <v>42900</v>
      </c>
      <c r="BB514" s="81">
        <v>649.9</v>
      </c>
      <c r="BC514" s="81">
        <v>0</v>
      </c>
      <c r="BD514" s="81">
        <v>1943.5</v>
      </c>
      <c r="BE514" s="81" t="s">
        <v>564</v>
      </c>
      <c r="BF514" s="82"/>
      <c r="BG514" s="81">
        <v>0</v>
      </c>
      <c r="BH514" s="81">
        <v>0</v>
      </c>
      <c r="BI514" s="81">
        <v>200.53399999999999</v>
      </c>
      <c r="BJ514" s="81">
        <v>0</v>
      </c>
      <c r="BK514" s="81">
        <v>19.251000000000001</v>
      </c>
      <c r="BL514" s="81">
        <v>0</v>
      </c>
      <c r="BM514" s="82"/>
      <c r="BN514" s="81">
        <v>0</v>
      </c>
      <c r="BO514" s="81">
        <v>0</v>
      </c>
      <c r="BP514" s="81">
        <v>4</v>
      </c>
      <c r="BQ514" s="81">
        <v>0</v>
      </c>
      <c r="BR514" s="81">
        <v>1</v>
      </c>
      <c r="BS514" s="81">
        <v>0</v>
      </c>
      <c r="BT514"/>
      <c r="BU514" s="80">
        <v>204.58799999999999</v>
      </c>
      <c r="BV514" s="80">
        <v>15.196999999999999</v>
      </c>
      <c r="BW514" s="80">
        <v>0</v>
      </c>
      <c r="BX514" s="80">
        <v>0</v>
      </c>
      <c r="BY514" s="80">
        <v>0</v>
      </c>
      <c r="BZ514" s="80">
        <v>0</v>
      </c>
      <c r="CA514" s="80">
        <v>0</v>
      </c>
      <c r="CB514" s="80">
        <v>0</v>
      </c>
      <c r="CC514" s="80">
        <v>0</v>
      </c>
    </row>
    <row r="515" spans="1:81">
      <c r="A515" s="80" t="s">
        <v>2247</v>
      </c>
      <c r="B515" s="80">
        <v>387</v>
      </c>
      <c r="C515" s="80">
        <v>13</v>
      </c>
      <c r="D515" s="80">
        <v>23</v>
      </c>
      <c r="E515" s="80">
        <v>2016</v>
      </c>
      <c r="F515" s="80" t="s">
        <v>92</v>
      </c>
      <c r="G515" s="80" t="s">
        <v>2234</v>
      </c>
      <c r="H515" s="80" t="s">
        <v>2235</v>
      </c>
      <c r="I515" s="177"/>
      <c r="J515" s="81">
        <v>121.76283809799997</v>
      </c>
      <c r="K515" s="81">
        <v>5.5823086874045291</v>
      </c>
      <c r="L515" s="81">
        <v>11.759440650360814</v>
      </c>
      <c r="M515" s="81">
        <v>54.771071747342248</v>
      </c>
      <c r="N515" s="81">
        <v>79.267460993487489</v>
      </c>
      <c r="O515" s="81">
        <v>34.337390904079768</v>
      </c>
      <c r="P515" s="81">
        <v>31.270734367614782</v>
      </c>
      <c r="Q515" s="81">
        <v>2.4913328863712683</v>
      </c>
      <c r="R515" s="81">
        <v>5.5715805763038224</v>
      </c>
      <c r="S515" s="81">
        <v>4.1366475339260189</v>
      </c>
      <c r="T515" s="82"/>
      <c r="U515" s="81">
        <v>11131000</v>
      </c>
      <c r="V515" s="81">
        <v>1919</v>
      </c>
      <c r="W515" s="81">
        <v>240</v>
      </c>
      <c r="X515" s="81">
        <v>12023</v>
      </c>
      <c r="Y515" s="81">
        <v>16844</v>
      </c>
      <c r="Z515" s="81">
        <v>20195</v>
      </c>
      <c r="AA515" s="81">
        <v>6436</v>
      </c>
      <c r="AB515" s="81">
        <v>35272</v>
      </c>
      <c r="AC515" s="81">
        <v>951571.11869045743</v>
      </c>
      <c r="AD515" s="81">
        <v>4.1366475339260189</v>
      </c>
      <c r="AE515" s="82"/>
      <c r="AF515" s="81">
        <v>104001040.3863803</v>
      </c>
      <c r="AG515" s="81">
        <v>3721119.8411150719</v>
      </c>
      <c r="AH515" s="81">
        <v>1394463.7271478139</v>
      </c>
      <c r="AI515" s="81">
        <v>74207944.189475596</v>
      </c>
      <c r="AJ515" s="81">
        <v>82880718.573943704</v>
      </c>
      <c r="AK515" s="81">
        <v>0</v>
      </c>
      <c r="AL515" s="81">
        <v>0</v>
      </c>
      <c r="AM515" s="81">
        <v>4837635.089708792</v>
      </c>
      <c r="AN515" s="81">
        <v>0</v>
      </c>
      <c r="AO515" s="81">
        <v>0</v>
      </c>
      <c r="AP515" s="82"/>
      <c r="AQ515" s="81">
        <v>666</v>
      </c>
      <c r="AR515" s="81">
        <v>51</v>
      </c>
      <c r="AS515" s="81">
        <v>1</v>
      </c>
      <c r="AT515" s="81">
        <v>2</v>
      </c>
      <c r="AU515" s="81">
        <v>0</v>
      </c>
      <c r="AV515" s="81">
        <v>2</v>
      </c>
      <c r="AW515" s="81" t="s">
        <v>564</v>
      </c>
      <c r="AX515" s="82"/>
      <c r="AY515" s="81">
        <v>2827.3</v>
      </c>
      <c r="AZ515" s="81">
        <v>4907.3</v>
      </c>
      <c r="BA515" s="81">
        <v>42900</v>
      </c>
      <c r="BB515" s="81">
        <v>649.9</v>
      </c>
      <c r="BC515" s="81">
        <v>0</v>
      </c>
      <c r="BD515" s="81">
        <v>1971</v>
      </c>
      <c r="BE515" s="81" t="s">
        <v>564</v>
      </c>
      <c r="BF515" s="82"/>
      <c r="BG515" s="81">
        <v>0</v>
      </c>
      <c r="BH515" s="81">
        <v>0</v>
      </c>
      <c r="BI515" s="81">
        <v>202.047</v>
      </c>
      <c r="BJ515" s="81">
        <v>0</v>
      </c>
      <c r="BK515" s="81">
        <v>19.359000000000002</v>
      </c>
      <c r="BL515" s="81">
        <v>0</v>
      </c>
      <c r="BM515" s="82"/>
      <c r="BN515" s="81">
        <v>0</v>
      </c>
      <c r="BO515" s="81">
        <v>0</v>
      </c>
      <c r="BP515" s="81">
        <v>4</v>
      </c>
      <c r="BQ515" s="81">
        <v>0</v>
      </c>
      <c r="BR515" s="81">
        <v>1</v>
      </c>
      <c r="BS515" s="81">
        <v>0</v>
      </c>
      <c r="BT515"/>
      <c r="BU515" s="80">
        <v>205.87799999999999</v>
      </c>
      <c r="BV515" s="80">
        <v>15.528</v>
      </c>
      <c r="BW515" s="80">
        <v>0</v>
      </c>
      <c r="BX515" s="80">
        <v>0</v>
      </c>
      <c r="BY515" s="80">
        <v>0</v>
      </c>
      <c r="BZ515" s="80">
        <v>0</v>
      </c>
      <c r="CA515" s="80">
        <v>0</v>
      </c>
      <c r="CB515" s="80">
        <v>0</v>
      </c>
      <c r="CC515" s="80">
        <v>0</v>
      </c>
    </row>
    <row r="516" spans="1:81">
      <c r="A516" s="80" t="s">
        <v>2248</v>
      </c>
      <c r="B516" s="80">
        <v>388</v>
      </c>
      <c r="C516" s="80">
        <v>14</v>
      </c>
      <c r="D516" s="80">
        <v>23</v>
      </c>
      <c r="E516" s="80">
        <v>2017</v>
      </c>
      <c r="F516" s="80" t="s">
        <v>71</v>
      </c>
      <c r="G516" s="80" t="s">
        <v>2234</v>
      </c>
      <c r="H516" s="80" t="s">
        <v>2235</v>
      </c>
      <c r="I516" s="177"/>
      <c r="J516" s="81">
        <v>119.28935694588694</v>
      </c>
      <c r="K516" s="81">
        <v>5.6607171063380868</v>
      </c>
      <c r="L516" s="81">
        <v>10.460397763516163</v>
      </c>
      <c r="M516" s="81">
        <v>49.161633537535472</v>
      </c>
      <c r="N516" s="81">
        <v>78.199025126728628</v>
      </c>
      <c r="O516" s="81">
        <v>33.599796520588214</v>
      </c>
      <c r="P516" s="81">
        <v>30.869871797816646</v>
      </c>
      <c r="Q516" s="81">
        <v>2.3670276336410248</v>
      </c>
      <c r="R516" s="81">
        <v>5.3997040990860654</v>
      </c>
      <c r="S516" s="81">
        <v>3.9547684668349876</v>
      </c>
      <c r="T516" s="82"/>
      <c r="U516" s="81">
        <v>12464890</v>
      </c>
      <c r="V516" s="81">
        <v>1919</v>
      </c>
      <c r="W516" s="81">
        <v>240</v>
      </c>
      <c r="X516" s="81">
        <v>12023</v>
      </c>
      <c r="Y516" s="81">
        <v>16784</v>
      </c>
      <c r="Z516" s="81">
        <v>20089</v>
      </c>
      <c r="AA516" s="81">
        <v>6394</v>
      </c>
      <c r="AB516" s="81">
        <v>34656</v>
      </c>
      <c r="AC516" s="81">
        <v>940514.99999999977</v>
      </c>
      <c r="AD516" s="81">
        <v>3.9547684668349881</v>
      </c>
      <c r="AE516" s="82"/>
      <c r="AF516" s="81">
        <v>104490144.9226657</v>
      </c>
      <c r="AG516" s="81">
        <v>3784611.1458252021</v>
      </c>
      <c r="AH516" s="81">
        <v>1658172.066908882</v>
      </c>
      <c r="AI516" s="81">
        <v>70861210.13667585</v>
      </c>
      <c r="AJ516" s="81">
        <v>94041403.761361718</v>
      </c>
      <c r="AK516" s="81">
        <v>0</v>
      </c>
      <c r="AL516" s="81">
        <v>0</v>
      </c>
      <c r="AM516" s="81">
        <v>4760586.6686716704</v>
      </c>
      <c r="AN516" s="81">
        <v>0</v>
      </c>
      <c r="AO516" s="81">
        <v>0</v>
      </c>
      <c r="AP516" s="82"/>
      <c r="AQ516" s="81">
        <v>719</v>
      </c>
      <c r="AR516" s="81">
        <v>56</v>
      </c>
      <c r="AS516" s="81">
        <v>1</v>
      </c>
      <c r="AT516" s="81">
        <v>2</v>
      </c>
      <c r="AU516" s="81">
        <v>0</v>
      </c>
      <c r="AV516" s="81">
        <v>2</v>
      </c>
      <c r="AW516" s="81" t="s">
        <v>564</v>
      </c>
      <c r="AX516" s="82"/>
      <c r="AY516" s="81">
        <v>3116.4</v>
      </c>
      <c r="AZ516" s="81">
        <v>7499.8</v>
      </c>
      <c r="BA516" s="81">
        <v>42900</v>
      </c>
      <c r="BB516" s="81">
        <v>649.9</v>
      </c>
      <c r="BC516" s="81">
        <v>0</v>
      </c>
      <c r="BD516" s="81">
        <v>1773.5</v>
      </c>
      <c r="BE516" s="81" t="s">
        <v>564</v>
      </c>
      <c r="BF516" s="82"/>
      <c r="BG516" s="81">
        <v>0</v>
      </c>
      <c r="BH516" s="81">
        <v>0</v>
      </c>
      <c r="BI516" s="81">
        <v>207.047</v>
      </c>
      <c r="BJ516" s="81">
        <v>0</v>
      </c>
      <c r="BK516" s="81">
        <v>20.378</v>
      </c>
      <c r="BL516" s="81">
        <v>0</v>
      </c>
      <c r="BM516" s="82"/>
      <c r="BN516" s="81">
        <v>0</v>
      </c>
      <c r="BO516" s="81">
        <v>0</v>
      </c>
      <c r="BP516" s="81">
        <v>5</v>
      </c>
      <c r="BQ516" s="81">
        <v>0</v>
      </c>
      <c r="BR516" s="81">
        <v>1</v>
      </c>
      <c r="BS516" s="81">
        <v>0</v>
      </c>
      <c r="BT516"/>
      <c r="BU516" s="80">
        <v>211.15799999999999</v>
      </c>
      <c r="BV516" s="80">
        <v>16.266999999999999</v>
      </c>
      <c r="BW516" s="80">
        <v>0</v>
      </c>
      <c r="BX516" s="80">
        <v>0</v>
      </c>
      <c r="BY516" s="80">
        <v>0</v>
      </c>
      <c r="BZ516" s="80">
        <v>0</v>
      </c>
      <c r="CA516" s="80">
        <v>0</v>
      </c>
      <c r="CB516" s="80">
        <v>0</v>
      </c>
      <c r="CC516" s="80">
        <v>0</v>
      </c>
    </row>
    <row r="517" spans="1:81">
      <c r="A517" s="80" t="s">
        <v>2249</v>
      </c>
      <c r="B517" s="80">
        <v>389</v>
      </c>
      <c r="C517" s="80">
        <v>15</v>
      </c>
      <c r="D517" s="80">
        <v>23</v>
      </c>
      <c r="E517" s="80">
        <v>2018</v>
      </c>
      <c r="F517" s="80" t="s">
        <v>93</v>
      </c>
      <c r="G517" s="80" t="s">
        <v>2234</v>
      </c>
      <c r="H517" s="80" t="s">
        <v>2235</v>
      </c>
      <c r="I517" s="177"/>
      <c r="J517" s="81">
        <v>120.96014614195204</v>
      </c>
      <c r="K517" s="81">
        <v>5.3841029647383323</v>
      </c>
      <c r="L517" s="81">
        <v>9.5785466821100655</v>
      </c>
      <c r="M517" s="81">
        <v>52.574358746382515</v>
      </c>
      <c r="N517" s="81">
        <v>71.211838106603366</v>
      </c>
      <c r="O517" s="81">
        <v>32.653433964660813</v>
      </c>
      <c r="P517" s="81">
        <v>30.256673115986441</v>
      </c>
      <c r="Q517" s="81">
        <v>2.14457432649849</v>
      </c>
      <c r="R517" s="81">
        <v>5.4727431470989556</v>
      </c>
      <c r="S517" s="81">
        <v>4.7865235376603765</v>
      </c>
      <c r="T517" s="82"/>
      <c r="U517" s="81">
        <v>12960013</v>
      </c>
      <c r="V517" s="81">
        <v>1919</v>
      </c>
      <c r="W517" s="81">
        <v>240</v>
      </c>
      <c r="X517" s="81">
        <v>12023</v>
      </c>
      <c r="Y517" s="81">
        <v>16552</v>
      </c>
      <c r="Z517" s="81">
        <v>19897</v>
      </c>
      <c r="AA517" s="81">
        <v>6330</v>
      </c>
      <c r="AB517" s="81">
        <v>33837</v>
      </c>
      <c r="AC517" s="81">
        <v>949501</v>
      </c>
      <c r="AD517" s="81">
        <v>4.7865235376603774</v>
      </c>
      <c r="AE517" s="82"/>
      <c r="AF517" s="81">
        <v>112313000.9665608</v>
      </c>
      <c r="AG517" s="81">
        <v>3434281.726984255</v>
      </c>
      <c r="AH517" s="81">
        <v>1567332.8634713381</v>
      </c>
      <c r="AI517" s="81">
        <v>72733556.364891291</v>
      </c>
      <c r="AJ517" s="81">
        <v>83989985.915786907</v>
      </c>
      <c r="AK517" s="81">
        <v>0</v>
      </c>
      <c r="AL517" s="81">
        <v>0</v>
      </c>
      <c r="AM517" s="81">
        <v>4657700.6331500635</v>
      </c>
      <c r="AN517" s="81">
        <v>0</v>
      </c>
      <c r="AO517" s="81">
        <v>0</v>
      </c>
      <c r="AP517" s="82"/>
      <c r="AQ517" s="81">
        <v>803</v>
      </c>
      <c r="AR517" s="81">
        <v>61</v>
      </c>
      <c r="AS517" s="81">
        <v>1</v>
      </c>
      <c r="AT517" s="81">
        <v>2</v>
      </c>
      <c r="AU517" s="81">
        <v>0</v>
      </c>
      <c r="AV517" s="81">
        <v>2</v>
      </c>
      <c r="AW517" s="81" t="s">
        <v>564</v>
      </c>
      <c r="AX517" s="82"/>
      <c r="AY517" s="81">
        <v>3533.099999999999</v>
      </c>
      <c r="AZ517" s="81">
        <v>7653.8</v>
      </c>
      <c r="BA517" s="81">
        <v>42900</v>
      </c>
      <c r="BB517" s="81">
        <v>650</v>
      </c>
      <c r="BC517" s="81">
        <v>0</v>
      </c>
      <c r="BD517" s="81">
        <v>3593.0050000000001</v>
      </c>
      <c r="BE517" s="81" t="s">
        <v>564</v>
      </c>
      <c r="BF517" s="82"/>
      <c r="BG517" s="81">
        <v>0</v>
      </c>
      <c r="BH517" s="81">
        <v>0</v>
      </c>
      <c r="BI517" s="81">
        <v>201.24700000000001</v>
      </c>
      <c r="BJ517" s="81">
        <v>0</v>
      </c>
      <c r="BK517" s="81">
        <v>23.056999999999999</v>
      </c>
      <c r="BL517" s="81">
        <v>0</v>
      </c>
      <c r="BM517" s="82"/>
      <c r="BN517" s="81">
        <v>0</v>
      </c>
      <c r="BO517" s="81">
        <v>0</v>
      </c>
      <c r="BP517" s="81">
        <v>5</v>
      </c>
      <c r="BQ517" s="81">
        <v>0</v>
      </c>
      <c r="BR517" s="81">
        <v>1</v>
      </c>
      <c r="BS517" s="81">
        <v>0</v>
      </c>
      <c r="BT517"/>
      <c r="BU517" s="80">
        <v>205.161</v>
      </c>
      <c r="BV517" s="80">
        <v>19.143000000000001</v>
      </c>
      <c r="BW517" s="80">
        <v>0</v>
      </c>
      <c r="BX517" s="80">
        <v>0</v>
      </c>
      <c r="BY517" s="80">
        <v>0</v>
      </c>
      <c r="BZ517" s="80">
        <v>0</v>
      </c>
      <c r="CA517" s="80">
        <v>0</v>
      </c>
      <c r="CB517" s="80">
        <v>0</v>
      </c>
      <c r="CC517" s="80">
        <v>0</v>
      </c>
    </row>
    <row r="518" spans="1:81">
      <c r="A518" s="80" t="s">
        <v>2250</v>
      </c>
      <c r="B518" s="80">
        <v>390</v>
      </c>
      <c r="C518" s="80">
        <v>16</v>
      </c>
      <c r="D518" s="80">
        <v>23</v>
      </c>
      <c r="E518" s="80">
        <v>2019</v>
      </c>
      <c r="F518" s="80" t="s">
        <v>73</v>
      </c>
      <c r="G518" s="80" t="s">
        <v>2234</v>
      </c>
      <c r="H518" s="80" t="s">
        <v>2235</v>
      </c>
      <c r="I518" s="177"/>
      <c r="J518" s="81">
        <v>103.91820812286311</v>
      </c>
      <c r="K518" s="81">
        <v>5.0625836023160753</v>
      </c>
      <c r="L518" s="81">
        <v>9.6705115891487576</v>
      </c>
      <c r="M518" s="81">
        <v>48.985550326106306</v>
      </c>
      <c r="N518" s="81">
        <v>65.357230679330925</v>
      </c>
      <c r="O518" s="81">
        <v>31.386340798223852</v>
      </c>
      <c r="P518" s="81">
        <v>29.097847525596396</v>
      </c>
      <c r="Q518" s="81">
        <v>2.0349707652179463</v>
      </c>
      <c r="R518" s="81">
        <v>5.1563015017392129</v>
      </c>
      <c r="S518" s="81">
        <v>5.1146261210853901</v>
      </c>
      <c r="T518" s="82"/>
      <c r="U518" s="81">
        <v>11825829</v>
      </c>
      <c r="V518" s="81">
        <v>1919</v>
      </c>
      <c r="W518" s="81">
        <v>240</v>
      </c>
      <c r="X518" s="81">
        <v>12023</v>
      </c>
      <c r="Y518" s="81">
        <v>16319</v>
      </c>
      <c r="Z518" s="81">
        <v>19650</v>
      </c>
      <c r="AA518" s="81">
        <v>6042</v>
      </c>
      <c r="AB518" s="81">
        <v>32977</v>
      </c>
      <c r="AC518" s="81">
        <v>909252</v>
      </c>
      <c r="AD518" s="81">
        <v>5.1146261210853901</v>
      </c>
      <c r="AE518" s="82"/>
      <c r="AF518" s="81">
        <v>102572400.42043149</v>
      </c>
      <c r="AG518" s="81">
        <v>3328056.7245174521</v>
      </c>
      <c r="AH518" s="81">
        <v>1669131.612213708</v>
      </c>
      <c r="AI518" s="81">
        <v>69752899.569439143</v>
      </c>
      <c r="AJ518" s="81">
        <v>75714643.778019071</v>
      </c>
      <c r="AK518" s="81">
        <v>0</v>
      </c>
      <c r="AL518" s="81">
        <v>0</v>
      </c>
      <c r="AM518" s="81">
        <v>4491219.1492769131</v>
      </c>
      <c r="AN518" s="81">
        <v>0</v>
      </c>
      <c r="AO518" s="81">
        <v>0</v>
      </c>
      <c r="AP518" s="82"/>
      <c r="AQ518" s="81">
        <v>860</v>
      </c>
      <c r="AR518" s="81">
        <v>67</v>
      </c>
      <c r="AS518" s="81">
        <v>1</v>
      </c>
      <c r="AT518" s="81">
        <v>2</v>
      </c>
      <c r="AU518" s="81">
        <v>0</v>
      </c>
      <c r="AV518" s="81">
        <v>2</v>
      </c>
      <c r="AW518" s="81" t="s">
        <v>564</v>
      </c>
      <c r="AX518" s="82"/>
      <c r="AY518" s="81">
        <v>3816.9000000000019</v>
      </c>
      <c r="AZ518" s="81">
        <v>7856.7000000000007</v>
      </c>
      <c r="BA518" s="81">
        <v>42900</v>
      </c>
      <c r="BB518" s="81">
        <v>649.9</v>
      </c>
      <c r="BC518" s="81">
        <v>0</v>
      </c>
      <c r="BD518" s="81">
        <v>8849.7250000000004</v>
      </c>
      <c r="BE518" s="81" t="s">
        <v>564</v>
      </c>
      <c r="BF518" s="82"/>
      <c r="BG518" s="81">
        <v>0</v>
      </c>
      <c r="BH518" s="81">
        <v>0</v>
      </c>
      <c r="BI518" s="81">
        <v>175.488</v>
      </c>
      <c r="BJ518" s="81">
        <v>0</v>
      </c>
      <c r="BK518" s="81">
        <v>22.346</v>
      </c>
      <c r="BL518" s="81">
        <v>0</v>
      </c>
      <c r="BM518" s="82"/>
      <c r="BN518" s="81">
        <v>0</v>
      </c>
      <c r="BO518" s="81">
        <v>0</v>
      </c>
      <c r="BP518" s="81">
        <v>5</v>
      </c>
      <c r="BQ518" s="81">
        <v>0</v>
      </c>
      <c r="BR518" s="81">
        <v>1</v>
      </c>
      <c r="BS518" s="81">
        <v>0</v>
      </c>
      <c r="BT518"/>
      <c r="BU518" s="80">
        <v>179.066</v>
      </c>
      <c r="BV518" s="80">
        <v>18.768000000000001</v>
      </c>
      <c r="BW518" s="80">
        <v>0</v>
      </c>
      <c r="BX518" s="80">
        <v>0</v>
      </c>
      <c r="BY518" s="80">
        <v>0</v>
      </c>
      <c r="BZ518" s="80">
        <v>0</v>
      </c>
      <c r="CA518" s="80">
        <v>0</v>
      </c>
      <c r="CB518" s="80">
        <v>0</v>
      </c>
      <c r="CC518" s="80">
        <v>0</v>
      </c>
    </row>
    <row r="519" spans="1:81">
      <c r="A519" s="80" t="s">
        <v>2251</v>
      </c>
      <c r="B519" s="80">
        <v>391</v>
      </c>
      <c r="C519" s="80">
        <v>17</v>
      </c>
      <c r="D519" s="80">
        <v>23</v>
      </c>
      <c r="E519" s="80">
        <v>2020</v>
      </c>
      <c r="F519" s="80" t="s">
        <v>218</v>
      </c>
      <c r="G519" s="80" t="s">
        <v>2234</v>
      </c>
      <c r="H519" s="80" t="s">
        <v>2235</v>
      </c>
      <c r="I519" s="177"/>
      <c r="J519" s="81">
        <v>120.5694840222549</v>
      </c>
      <c r="K519" s="81">
        <v>4.8181997281900779</v>
      </c>
      <c r="L519" s="81">
        <v>13.955649138724645</v>
      </c>
      <c r="M519" s="81">
        <v>40.453706781413857</v>
      </c>
      <c r="N519" s="81">
        <v>61.978841171860914</v>
      </c>
      <c r="O519" s="81">
        <v>27.206394072976263</v>
      </c>
      <c r="P519" s="81">
        <v>26.777252190662942</v>
      </c>
      <c r="Q519" s="81">
        <v>1.8971989917755241</v>
      </c>
      <c r="R519" s="81">
        <v>5.1731723798981015</v>
      </c>
      <c r="S519" s="81">
        <v>4.5320629554065874</v>
      </c>
      <c r="T519" s="82"/>
      <c r="U519" s="81">
        <v>10582401</v>
      </c>
      <c r="V519" s="81">
        <v>1606</v>
      </c>
      <c r="W519" s="81">
        <v>356</v>
      </c>
      <c r="X519" s="81">
        <v>11013</v>
      </c>
      <c r="Y519" s="81">
        <v>16113</v>
      </c>
      <c r="Z519" s="81">
        <v>19441</v>
      </c>
      <c r="AA519" s="81">
        <v>6041</v>
      </c>
      <c r="AB519" s="81">
        <v>32176</v>
      </c>
      <c r="AC519" s="81">
        <v>916986</v>
      </c>
      <c r="AD519" s="81">
        <v>4.5320629554065874</v>
      </c>
      <c r="AE519" s="82"/>
      <c r="AF519" s="81">
        <v>88110636.757368639</v>
      </c>
      <c r="AG519" s="81">
        <v>3147863.182747521</v>
      </c>
      <c r="AH519" s="81">
        <v>2441006.0261876206</v>
      </c>
      <c r="AI519" s="81">
        <v>61048573.927513294</v>
      </c>
      <c r="AJ519" s="81">
        <v>73988794.140679255</v>
      </c>
      <c r="AK519" s="81"/>
      <c r="AL519" s="81"/>
      <c r="AM519" s="81">
        <v>4199325.4828160359</v>
      </c>
      <c r="AN519" s="81"/>
      <c r="AO519" s="81"/>
      <c r="AP519" s="82"/>
      <c r="AQ519" s="81">
        <v>899</v>
      </c>
      <c r="AR519" s="81">
        <v>69</v>
      </c>
      <c r="AS519" s="81">
        <v>1</v>
      </c>
      <c r="AT519" s="81">
        <v>2</v>
      </c>
      <c r="AU519" s="81">
        <v>0</v>
      </c>
      <c r="AV519" s="81">
        <v>2</v>
      </c>
      <c r="AW519" s="81">
        <v>1</v>
      </c>
      <c r="AX519" s="82"/>
      <c r="AY519" s="81">
        <v>4067.3000000000038</v>
      </c>
      <c r="AZ519" s="81">
        <v>7916.1999999999989</v>
      </c>
      <c r="BA519" s="81">
        <v>42900</v>
      </c>
      <c r="BB519" s="81">
        <v>649.9</v>
      </c>
      <c r="BC519" s="81">
        <v>0</v>
      </c>
      <c r="BD519" s="81">
        <v>8849.7250000000004</v>
      </c>
      <c r="BE519" s="81">
        <v>42900</v>
      </c>
      <c r="BF519" s="82"/>
      <c r="BG519" s="81">
        <v>0</v>
      </c>
      <c r="BH519" s="81">
        <v>0</v>
      </c>
      <c r="BI519" s="81">
        <v>169.07</v>
      </c>
      <c r="BJ519" s="81">
        <v>0</v>
      </c>
      <c r="BK519" s="81">
        <v>19.533000000000001</v>
      </c>
      <c r="BL519" s="81">
        <v>0</v>
      </c>
      <c r="BM519" s="82"/>
      <c r="BN519" s="81">
        <v>0</v>
      </c>
      <c r="BO519" s="81">
        <v>0</v>
      </c>
      <c r="BP519" s="81">
        <v>5</v>
      </c>
      <c r="BQ519" s="81">
        <v>0</v>
      </c>
      <c r="BR519" s="81">
        <v>1</v>
      </c>
      <c r="BS519" s="81">
        <v>0</v>
      </c>
      <c r="BT519"/>
      <c r="BU519" s="80">
        <v>172.874</v>
      </c>
      <c r="BV519" s="80">
        <v>15.728999999999999</v>
      </c>
      <c r="BW519" s="80">
        <v>0</v>
      </c>
      <c r="BX519" s="80">
        <v>0</v>
      </c>
      <c r="BY519" s="80">
        <v>0</v>
      </c>
      <c r="BZ519" s="80">
        <v>0</v>
      </c>
      <c r="CA519" s="80">
        <v>0</v>
      </c>
      <c r="CB519" s="80">
        <v>0</v>
      </c>
      <c r="CC519" s="80">
        <v>0</v>
      </c>
    </row>
    <row r="520" spans="1:81">
      <c r="A520" s="80" t="s">
        <v>2252</v>
      </c>
      <c r="B520" s="80">
        <v>391</v>
      </c>
      <c r="C520" s="80">
        <v>18</v>
      </c>
      <c r="D520" s="80">
        <v>23</v>
      </c>
      <c r="E520" s="80">
        <v>2021</v>
      </c>
      <c r="F520" s="80" t="s">
        <v>75</v>
      </c>
      <c r="G520" s="174" t="s">
        <v>2234</v>
      </c>
      <c r="H520" s="80" t="s">
        <v>2235</v>
      </c>
      <c r="I520" s="177"/>
      <c r="J520" s="81">
        <v>140.36176502081952</v>
      </c>
      <c r="K520" s="81">
        <v>5.2554919104305373</v>
      </c>
      <c r="L520" s="81">
        <v>12.708743416914048</v>
      </c>
      <c r="M520" s="81">
        <v>45.256295451919136</v>
      </c>
      <c r="N520" s="81">
        <v>61.417072309254969</v>
      </c>
      <c r="O520" s="81">
        <v>26.120329997431433</v>
      </c>
      <c r="P520" s="81">
        <v>26.330876044945104</v>
      </c>
      <c r="Q520" s="81">
        <v>1.8744381153227896</v>
      </c>
      <c r="R520" s="81">
        <v>4.3962179921417759</v>
      </c>
      <c r="S520" s="81">
        <v>4.2067232774042482</v>
      </c>
      <c r="T520" s="82"/>
      <c r="U520" s="81">
        <v>13293471</v>
      </c>
      <c r="V520" s="81">
        <v>1606</v>
      </c>
      <c r="W520" s="81">
        <v>356</v>
      </c>
      <c r="X520" s="81">
        <v>11013</v>
      </c>
      <c r="Y520" s="81">
        <v>15911</v>
      </c>
      <c r="Z520" s="81">
        <v>19219</v>
      </c>
      <c r="AA520" s="81">
        <v>5793</v>
      </c>
      <c r="AB520" s="81">
        <v>31413</v>
      </c>
      <c r="AC520" s="81">
        <v>755312.99999999988</v>
      </c>
      <c r="AD520" s="81">
        <v>4.2067232774042482</v>
      </c>
      <c r="AE520" s="82"/>
      <c r="AF520" s="81">
        <v>101266648.30407982</v>
      </c>
      <c r="AG520" s="81">
        <v>3309339.0049346276</v>
      </c>
      <c r="AH520" s="81">
        <v>2232928.5727779702</v>
      </c>
      <c r="AI520" s="81">
        <v>66694334.890160918</v>
      </c>
      <c r="AJ520" s="81">
        <v>71593616.384268552</v>
      </c>
      <c r="AK520" s="81">
        <v>0</v>
      </c>
      <c r="AL520" s="81">
        <v>0</v>
      </c>
      <c r="AM520" s="81">
        <v>4123392.5077065132</v>
      </c>
      <c r="AN520" s="81">
        <v>0</v>
      </c>
      <c r="AO520" s="81">
        <v>0</v>
      </c>
      <c r="AP520" s="82"/>
      <c r="AQ520" s="81">
        <v>934</v>
      </c>
      <c r="AR520" s="81">
        <v>69</v>
      </c>
      <c r="AS520" s="81">
        <v>1</v>
      </c>
      <c r="AT520" s="81">
        <v>2</v>
      </c>
      <c r="AU520" s="81">
        <v>0</v>
      </c>
      <c r="AV520" s="81">
        <v>2</v>
      </c>
      <c r="AW520" s="81"/>
      <c r="AX520" s="82"/>
      <c r="AY520" s="81">
        <v>4290.0000000000027</v>
      </c>
      <c r="AZ520" s="81">
        <v>7916.1999999999989</v>
      </c>
      <c r="BA520" s="81">
        <v>42900</v>
      </c>
      <c r="BB520" s="81">
        <v>649.9</v>
      </c>
      <c r="BC520" s="81">
        <v>0</v>
      </c>
      <c r="BD520" s="81">
        <v>8849.7250000000004</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2253</v>
      </c>
      <c r="B521" s="80">
        <v>391</v>
      </c>
      <c r="C521" s="80">
        <v>19</v>
      </c>
      <c r="D521" s="80">
        <v>23</v>
      </c>
      <c r="E521" s="80">
        <v>2022</v>
      </c>
      <c r="F521" s="80" t="s">
        <v>568</v>
      </c>
      <c r="G521" s="174" t="s">
        <v>2234</v>
      </c>
      <c r="H521" s="80" t="s">
        <v>2235</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984</v>
      </c>
      <c r="AR521" s="81">
        <v>70</v>
      </c>
      <c r="AS521" s="81">
        <v>1</v>
      </c>
      <c r="AT521" s="81">
        <v>4</v>
      </c>
      <c r="AU521" s="81">
        <v>0</v>
      </c>
      <c r="AV521" s="81">
        <v>2</v>
      </c>
      <c r="AW521" s="81"/>
      <c r="AX521" s="82"/>
      <c r="AY521" s="81">
        <v>4661.4000000000051</v>
      </c>
      <c r="AZ521" s="81">
        <v>7965.6999999999989</v>
      </c>
      <c r="BA521" s="81">
        <v>42900</v>
      </c>
      <c r="BB521" s="81">
        <v>1889.9</v>
      </c>
      <c r="BC521" s="81">
        <v>0</v>
      </c>
      <c r="BD521" s="81">
        <v>8849.7250000000004</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2254</v>
      </c>
      <c r="B522" s="80">
        <v>460</v>
      </c>
      <c r="C522" s="80">
        <v>1</v>
      </c>
      <c r="D522" s="80">
        <v>28</v>
      </c>
      <c r="E522" s="80">
        <v>1990</v>
      </c>
      <c r="F522" s="80" t="s">
        <v>562</v>
      </c>
      <c r="G522" s="80" t="s">
        <v>2255</v>
      </c>
      <c r="H522" s="80" t="s">
        <v>2256</v>
      </c>
      <c r="I522" s="177"/>
      <c r="J522" s="81">
        <v>53.059660799854335</v>
      </c>
      <c r="K522" s="81">
        <v>4.2289020674227729</v>
      </c>
      <c r="L522" s="81">
        <v>6.713262836735888</v>
      </c>
      <c r="M522" s="81">
        <v>15.989663059242506</v>
      </c>
      <c r="N522" s="81">
        <v>28.471484636483197</v>
      </c>
      <c r="O522" s="81">
        <v>24.485080665659233</v>
      </c>
      <c r="P522" s="81">
        <v>35.826204962947294</v>
      </c>
      <c r="Q522" s="81">
        <v>2.0017733759337268</v>
      </c>
      <c r="R522" s="81">
        <v>0</v>
      </c>
      <c r="S522" s="81">
        <v>1.5889800022555081</v>
      </c>
      <c r="T522" s="82"/>
      <c r="U522" s="81">
        <v>4284348</v>
      </c>
      <c r="V522" s="81">
        <v>1228</v>
      </c>
      <c r="W522" s="81">
        <v>70</v>
      </c>
      <c r="X522" s="81">
        <v>5908</v>
      </c>
      <c r="Y522" s="81">
        <v>8653</v>
      </c>
      <c r="Z522" s="81">
        <v>10071</v>
      </c>
      <c r="AA522" s="81">
        <v>8699</v>
      </c>
      <c r="AB522" s="81">
        <v>32502</v>
      </c>
      <c r="AC522" s="81">
        <v>0</v>
      </c>
      <c r="AD522" s="81">
        <v>1.5889800022555081</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2257</v>
      </c>
      <c r="B523" s="80">
        <v>461</v>
      </c>
      <c r="C523" s="80">
        <v>2</v>
      </c>
      <c r="D523" s="80">
        <v>28</v>
      </c>
      <c r="E523" s="80">
        <v>2005</v>
      </c>
      <c r="F523" s="80" t="s">
        <v>565</v>
      </c>
      <c r="G523" s="80" t="s">
        <v>2255</v>
      </c>
      <c r="H523" s="80" t="s">
        <v>2256</v>
      </c>
      <c r="I523" s="177"/>
      <c r="J523" s="81">
        <v>95.785651562068807</v>
      </c>
      <c r="K523" s="81">
        <v>2.7169769094844183</v>
      </c>
      <c r="L523" s="81">
        <v>16.636328903069938</v>
      </c>
      <c r="M523" s="81">
        <v>27.828454503739085</v>
      </c>
      <c r="N523" s="81">
        <v>38.068329455615327</v>
      </c>
      <c r="O523" s="81">
        <v>39.433484427811536</v>
      </c>
      <c r="P523" s="81">
        <v>35.618023627406387</v>
      </c>
      <c r="Q523" s="81">
        <v>1.9990381769815702</v>
      </c>
      <c r="R523" s="81">
        <v>0</v>
      </c>
      <c r="S523" s="81">
        <v>2.5082941619520565</v>
      </c>
      <c r="T523" s="82"/>
      <c r="U523" s="81">
        <v>9722355</v>
      </c>
      <c r="V523" s="81">
        <v>1152</v>
      </c>
      <c r="W523" s="81">
        <v>262</v>
      </c>
      <c r="X523" s="81">
        <v>5591</v>
      </c>
      <c r="Y523" s="81">
        <v>10767</v>
      </c>
      <c r="Z523" s="81">
        <v>18769</v>
      </c>
      <c r="AA523" s="81">
        <v>7083</v>
      </c>
      <c r="AB523" s="81">
        <v>33931</v>
      </c>
      <c r="AC523" s="81">
        <v>0</v>
      </c>
      <c r="AD523" s="81">
        <v>2.5082941619520565</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2258</v>
      </c>
      <c r="B524" s="80">
        <v>462</v>
      </c>
      <c r="C524" s="80">
        <v>3</v>
      </c>
      <c r="D524" s="80">
        <v>28</v>
      </c>
      <c r="E524" s="80">
        <v>2006</v>
      </c>
      <c r="F524" s="80" t="s">
        <v>566</v>
      </c>
      <c r="G524" s="80" t="s">
        <v>2255</v>
      </c>
      <c r="H524" s="80" t="s">
        <v>2256</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2259</v>
      </c>
      <c r="B525" s="80">
        <v>463</v>
      </c>
      <c r="C525" s="80">
        <v>4</v>
      </c>
      <c r="D525" s="80">
        <v>28</v>
      </c>
      <c r="E525" s="80">
        <v>2007</v>
      </c>
      <c r="F525" s="80" t="s">
        <v>567</v>
      </c>
      <c r="G525" s="80" t="s">
        <v>2255</v>
      </c>
      <c r="H525" s="80" t="s">
        <v>2256</v>
      </c>
      <c r="I525" s="177"/>
      <c r="J525" s="81">
        <v>84.099410736009318</v>
      </c>
      <c r="K525" s="81">
        <v>2.6420690827547459</v>
      </c>
      <c r="L525" s="81">
        <v>20.230052254066393</v>
      </c>
      <c r="M525" s="81">
        <v>29.973290302850437</v>
      </c>
      <c r="N525" s="81">
        <v>40.48012697370384</v>
      </c>
      <c r="O525" s="81">
        <v>38.996241006824938</v>
      </c>
      <c r="P525" s="81">
        <v>35.408480779628903</v>
      </c>
      <c r="Q525" s="81">
        <v>2.0968517146048069</v>
      </c>
      <c r="R525" s="81">
        <v>0</v>
      </c>
      <c r="S525" s="81">
        <v>2.452235994802721</v>
      </c>
      <c r="T525" s="82"/>
      <c r="U525" s="81">
        <v>12049600</v>
      </c>
      <c r="V525" s="81">
        <v>1107</v>
      </c>
      <c r="W525" s="81">
        <v>191</v>
      </c>
      <c r="X525" s="81">
        <v>7596</v>
      </c>
      <c r="Y525" s="81">
        <v>10994</v>
      </c>
      <c r="Z525" s="81">
        <v>19295</v>
      </c>
      <c r="AA525" s="81">
        <v>6934</v>
      </c>
      <c r="AB525" s="81">
        <v>33709</v>
      </c>
      <c r="AC525" s="81">
        <v>0</v>
      </c>
      <c r="AD525" s="81">
        <v>2.452235994802721</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2260</v>
      </c>
      <c r="B526" s="80">
        <v>464</v>
      </c>
      <c r="C526" s="80">
        <v>5</v>
      </c>
      <c r="D526" s="80">
        <v>28</v>
      </c>
      <c r="E526" s="80">
        <v>2008</v>
      </c>
      <c r="F526" s="80" t="s">
        <v>84</v>
      </c>
      <c r="G526" s="80" t="s">
        <v>2255</v>
      </c>
      <c r="H526" s="80" t="s">
        <v>2256</v>
      </c>
      <c r="I526" s="177"/>
      <c r="J526" s="81">
        <v>82.495688478338579</v>
      </c>
      <c r="K526" s="81">
        <v>1.9592968673472475</v>
      </c>
      <c r="L526" s="81">
        <v>17.710449010069997</v>
      </c>
      <c r="M526" s="81">
        <v>32.394298588008489</v>
      </c>
      <c r="N526" s="81">
        <v>34.901922254171161</v>
      </c>
      <c r="O526" s="81">
        <v>38.259708549590982</v>
      </c>
      <c r="P526" s="81">
        <v>34.776448486229754</v>
      </c>
      <c r="Q526" s="81">
        <v>2.0590362039260186</v>
      </c>
      <c r="R526" s="81">
        <v>0</v>
      </c>
      <c r="S526" s="81">
        <v>2.3888933851209733</v>
      </c>
      <c r="T526" s="82"/>
      <c r="U526" s="81">
        <v>11171450</v>
      </c>
      <c r="V526" s="81">
        <v>1107</v>
      </c>
      <c r="W526" s="81">
        <v>191</v>
      </c>
      <c r="X526" s="81">
        <v>7596</v>
      </c>
      <c r="Y526" s="81">
        <v>11054</v>
      </c>
      <c r="Z526" s="81">
        <v>19595</v>
      </c>
      <c r="AA526" s="81">
        <v>6818</v>
      </c>
      <c r="AB526" s="81">
        <v>33645</v>
      </c>
      <c r="AC526" s="81">
        <v>0</v>
      </c>
      <c r="AD526" s="81">
        <v>2.3888933851209733</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2261</v>
      </c>
      <c r="B527" s="80">
        <v>465</v>
      </c>
      <c r="C527" s="80">
        <v>6</v>
      </c>
      <c r="D527" s="80">
        <v>28</v>
      </c>
      <c r="E527" s="80">
        <v>2009</v>
      </c>
      <c r="F527" s="80" t="s">
        <v>85</v>
      </c>
      <c r="G527" s="80" t="s">
        <v>2255</v>
      </c>
      <c r="H527" s="80" t="s">
        <v>2256</v>
      </c>
      <c r="I527" s="177"/>
      <c r="J527" s="81">
        <v>82.31986934757623</v>
      </c>
      <c r="K527" s="81">
        <v>1.8696242074605991</v>
      </c>
      <c r="L527" s="81">
        <v>16.478312925280477</v>
      </c>
      <c r="M527" s="81">
        <v>33.471023840629826</v>
      </c>
      <c r="N527" s="81">
        <v>34.578782115089673</v>
      </c>
      <c r="O527" s="81">
        <v>39.404624288807106</v>
      </c>
      <c r="P527" s="81">
        <v>33.621547695990508</v>
      </c>
      <c r="Q527" s="81">
        <v>1.9554971148937177</v>
      </c>
      <c r="R527" s="81">
        <v>0</v>
      </c>
      <c r="S527" s="81">
        <v>3.0314963017171879</v>
      </c>
      <c r="T527" s="82"/>
      <c r="U527" s="81">
        <v>9944553</v>
      </c>
      <c r="V527" s="81">
        <v>1045</v>
      </c>
      <c r="W527" s="81">
        <v>256</v>
      </c>
      <c r="X527" s="81">
        <v>7644</v>
      </c>
      <c r="Y527" s="81">
        <v>11150</v>
      </c>
      <c r="Z527" s="81">
        <v>19920</v>
      </c>
      <c r="AA527" s="81">
        <v>6767</v>
      </c>
      <c r="AB527" s="81">
        <v>33543</v>
      </c>
      <c r="AC527" s="81">
        <v>0</v>
      </c>
      <c r="AD527" s="81">
        <v>3.0314963017171879</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7.831999999999999</v>
      </c>
      <c r="BJ527" s="81">
        <v>0</v>
      </c>
      <c r="BK527" s="81">
        <v>12.225</v>
      </c>
      <c r="BL527" s="81">
        <v>0</v>
      </c>
      <c r="BM527" s="82"/>
      <c r="BN527" s="81">
        <v>0</v>
      </c>
      <c r="BO527" s="81">
        <v>0</v>
      </c>
      <c r="BP527" s="81">
        <v>2</v>
      </c>
      <c r="BQ527" s="81">
        <v>0</v>
      </c>
      <c r="BR527" s="81">
        <v>2</v>
      </c>
      <c r="BS527" s="81">
        <v>0</v>
      </c>
      <c r="BT527"/>
      <c r="BU527" s="80"/>
      <c r="BV527" s="80"/>
      <c r="BW527" s="80"/>
      <c r="BX527" s="80"/>
      <c r="BY527" s="80"/>
      <c r="BZ527" s="80"/>
      <c r="CA527" s="80"/>
      <c r="CB527" s="80"/>
      <c r="CC527" s="80"/>
    </row>
    <row r="528" spans="1:81">
      <c r="A528" s="80" t="s">
        <v>2262</v>
      </c>
      <c r="B528" s="80">
        <v>466</v>
      </c>
      <c r="C528" s="80">
        <v>7</v>
      </c>
      <c r="D528" s="80">
        <v>28</v>
      </c>
      <c r="E528" s="80">
        <v>2010</v>
      </c>
      <c r="F528" s="80" t="s">
        <v>86</v>
      </c>
      <c r="G528" s="80" t="s">
        <v>2255</v>
      </c>
      <c r="H528" s="80" t="s">
        <v>2256</v>
      </c>
      <c r="I528" s="177"/>
      <c r="J528" s="81">
        <v>73.241848636901068</v>
      </c>
      <c r="K528" s="81">
        <v>2.0300739444133984</v>
      </c>
      <c r="L528" s="81">
        <v>15.660322516327977</v>
      </c>
      <c r="M528" s="81">
        <v>35.217282111226389</v>
      </c>
      <c r="N528" s="81">
        <v>39.445579298023929</v>
      </c>
      <c r="O528" s="81">
        <v>39.452738146994946</v>
      </c>
      <c r="P528" s="81">
        <v>34.02409372945192</v>
      </c>
      <c r="Q528" s="81">
        <v>2.0259535689571688</v>
      </c>
      <c r="R528" s="81">
        <v>0</v>
      </c>
      <c r="S528" s="81">
        <v>2.5302143316814916</v>
      </c>
      <c r="T528" s="82"/>
      <c r="U528" s="81">
        <v>9713836</v>
      </c>
      <c r="V528" s="81">
        <v>1045</v>
      </c>
      <c r="W528" s="81">
        <v>256</v>
      </c>
      <c r="X528" s="81">
        <v>7644</v>
      </c>
      <c r="Y528" s="81">
        <v>11162</v>
      </c>
      <c r="Z528" s="81">
        <v>20037</v>
      </c>
      <c r="AA528" s="81">
        <v>6677</v>
      </c>
      <c r="AB528" s="81">
        <v>33299</v>
      </c>
      <c r="AC528" s="81">
        <v>0</v>
      </c>
      <c r="AD528" s="81">
        <v>2.5302143316814916</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8.1199999999999992</v>
      </c>
      <c r="BJ528" s="81">
        <v>0</v>
      </c>
      <c r="BK528" s="81">
        <v>11.920999999999999</v>
      </c>
      <c r="BL528" s="81">
        <v>0</v>
      </c>
      <c r="BM528" s="82"/>
      <c r="BN528" s="81">
        <v>0</v>
      </c>
      <c r="BO528" s="81">
        <v>0</v>
      </c>
      <c r="BP528" s="81">
        <v>2</v>
      </c>
      <c r="BQ528" s="81">
        <v>0</v>
      </c>
      <c r="BR528" s="81">
        <v>2</v>
      </c>
      <c r="BS528" s="81">
        <v>0</v>
      </c>
      <c r="BT528"/>
      <c r="BU528" s="80">
        <v>13.811</v>
      </c>
      <c r="BV528" s="80">
        <v>6.23</v>
      </c>
      <c r="BW528" s="80">
        <v>0</v>
      </c>
      <c r="BX528" s="80">
        <v>0</v>
      </c>
      <c r="BY528" s="80">
        <v>0</v>
      </c>
      <c r="BZ528" s="80">
        <v>0</v>
      </c>
      <c r="CA528" s="80">
        <v>0</v>
      </c>
      <c r="CB528" s="80">
        <v>0</v>
      </c>
      <c r="CC528" s="80">
        <v>0</v>
      </c>
    </row>
    <row r="529" spans="1:81">
      <c r="A529" s="80" t="s">
        <v>2263</v>
      </c>
      <c r="B529" s="80">
        <v>467</v>
      </c>
      <c r="C529" s="80">
        <v>8</v>
      </c>
      <c r="D529" s="80">
        <v>28</v>
      </c>
      <c r="E529" s="80">
        <v>2011</v>
      </c>
      <c r="F529" s="80" t="s">
        <v>87</v>
      </c>
      <c r="G529" s="80" t="s">
        <v>2255</v>
      </c>
      <c r="H529" s="80" t="s">
        <v>2256</v>
      </c>
      <c r="I529" s="177"/>
      <c r="J529" s="81">
        <v>85.101410948095577</v>
      </c>
      <c r="K529" s="81">
        <v>2.7124378516101748</v>
      </c>
      <c r="L529" s="81">
        <v>11.187586137566838</v>
      </c>
      <c r="M529" s="81">
        <v>42.005346114842247</v>
      </c>
      <c r="N529" s="81">
        <v>50.425434893806411</v>
      </c>
      <c r="O529" s="81">
        <v>39.02818445716418</v>
      </c>
      <c r="P529" s="81">
        <v>32.536107953861091</v>
      </c>
      <c r="Q529" s="81">
        <v>2.322411003812781</v>
      </c>
      <c r="R529" s="81">
        <v>0</v>
      </c>
      <c r="S529" s="81">
        <v>2.3888502885973368</v>
      </c>
      <c r="T529" s="82"/>
      <c r="U529" s="81">
        <v>8678164</v>
      </c>
      <c r="V529" s="81">
        <v>1045</v>
      </c>
      <c r="W529" s="81">
        <v>256</v>
      </c>
      <c r="X529" s="81">
        <v>7644</v>
      </c>
      <c r="Y529" s="81">
        <v>11212</v>
      </c>
      <c r="Z529" s="81">
        <v>20252</v>
      </c>
      <c r="AA529" s="81">
        <v>6575</v>
      </c>
      <c r="AB529" s="81">
        <v>33093</v>
      </c>
      <c r="AC529" s="81">
        <v>0</v>
      </c>
      <c r="AD529" s="81">
        <v>2.3888502885973368</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11.529</v>
      </c>
      <c r="BJ529" s="81">
        <v>0</v>
      </c>
      <c r="BK529" s="81">
        <v>12.3</v>
      </c>
      <c r="BL529" s="81">
        <v>0</v>
      </c>
      <c r="BM529" s="82"/>
      <c r="BN529" s="81">
        <v>0</v>
      </c>
      <c r="BO529" s="81">
        <v>0</v>
      </c>
      <c r="BP529" s="81">
        <v>3</v>
      </c>
      <c r="BQ529" s="81">
        <v>0</v>
      </c>
      <c r="BR529" s="81">
        <v>2</v>
      </c>
      <c r="BS529" s="81">
        <v>0</v>
      </c>
      <c r="BT529"/>
      <c r="BU529" s="80">
        <v>17.510999999999999</v>
      </c>
      <c r="BV529" s="80">
        <v>6.3179999999999996</v>
      </c>
      <c r="BW529" s="80">
        <v>0</v>
      </c>
      <c r="BX529" s="80">
        <v>0</v>
      </c>
      <c r="BY529" s="80">
        <v>0</v>
      </c>
      <c r="BZ529" s="80">
        <v>0</v>
      </c>
      <c r="CA529" s="80">
        <v>0</v>
      </c>
      <c r="CB529" s="80">
        <v>0</v>
      </c>
      <c r="CC529" s="80">
        <v>0</v>
      </c>
    </row>
    <row r="530" spans="1:81">
      <c r="A530" s="80" t="s">
        <v>2264</v>
      </c>
      <c r="B530" s="80">
        <v>468</v>
      </c>
      <c r="C530" s="80">
        <v>9</v>
      </c>
      <c r="D530" s="80">
        <v>28</v>
      </c>
      <c r="E530" s="80">
        <v>2012</v>
      </c>
      <c r="F530" s="80" t="s">
        <v>88</v>
      </c>
      <c r="G530" s="80" t="s">
        <v>2255</v>
      </c>
      <c r="H530" s="80" t="s">
        <v>2256</v>
      </c>
      <c r="I530" s="177"/>
      <c r="J530" s="81">
        <v>81.889435749845191</v>
      </c>
      <c r="K530" s="81">
        <v>2.6291109947643094</v>
      </c>
      <c r="L530" s="81">
        <v>11.230477760173045</v>
      </c>
      <c r="M530" s="81">
        <v>48.75657293235728</v>
      </c>
      <c r="N530" s="81">
        <v>53.158122842360669</v>
      </c>
      <c r="O530" s="81">
        <v>39.135960034066493</v>
      </c>
      <c r="P530" s="81">
        <v>32.462442359630352</v>
      </c>
      <c r="Q530" s="81">
        <v>2.5201941630931444</v>
      </c>
      <c r="R530" s="81">
        <v>0</v>
      </c>
      <c r="S530" s="81">
        <v>2.3091528558926568</v>
      </c>
      <c r="T530" s="82"/>
      <c r="U530" s="81">
        <v>8449695</v>
      </c>
      <c r="V530" s="81">
        <v>1045</v>
      </c>
      <c r="W530" s="81">
        <v>256</v>
      </c>
      <c r="X530" s="81">
        <v>7644</v>
      </c>
      <c r="Y530" s="81">
        <v>11405</v>
      </c>
      <c r="Z530" s="81">
        <v>20469</v>
      </c>
      <c r="AA530" s="81">
        <v>6523</v>
      </c>
      <c r="AB530" s="81">
        <v>33053</v>
      </c>
      <c r="AC530" s="81">
        <v>0</v>
      </c>
      <c r="AD530" s="81">
        <v>2.3091528558926568</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14.83</v>
      </c>
      <c r="BJ530" s="81">
        <v>0</v>
      </c>
      <c r="BK530" s="81">
        <v>6.8979999999999997</v>
      </c>
      <c r="BL530" s="81">
        <v>0</v>
      </c>
      <c r="BM530" s="82"/>
      <c r="BN530" s="81">
        <v>0</v>
      </c>
      <c r="BO530" s="81">
        <v>0</v>
      </c>
      <c r="BP530" s="81">
        <v>3</v>
      </c>
      <c r="BQ530" s="81">
        <v>0</v>
      </c>
      <c r="BR530" s="81">
        <v>2</v>
      </c>
      <c r="BS530" s="81">
        <v>0</v>
      </c>
      <c r="BT530"/>
      <c r="BU530" s="80">
        <v>21.728000000000002</v>
      </c>
      <c r="BV530" s="80">
        <v>0</v>
      </c>
      <c r="BW530" s="80">
        <v>0</v>
      </c>
      <c r="BX530" s="80">
        <v>0</v>
      </c>
      <c r="BY530" s="80">
        <v>0</v>
      </c>
      <c r="BZ530" s="80">
        <v>0</v>
      </c>
      <c r="CA530" s="80">
        <v>0</v>
      </c>
      <c r="CB530" s="80">
        <v>0</v>
      </c>
      <c r="CC530" s="80">
        <v>0</v>
      </c>
    </row>
    <row r="531" spans="1:81">
      <c r="A531" s="80" t="s">
        <v>2265</v>
      </c>
      <c r="B531" s="80">
        <v>469</v>
      </c>
      <c r="C531" s="80">
        <v>10</v>
      </c>
      <c r="D531" s="80">
        <v>28</v>
      </c>
      <c r="E531" s="80">
        <v>2013</v>
      </c>
      <c r="F531" s="80" t="s">
        <v>89</v>
      </c>
      <c r="G531" s="80" t="s">
        <v>2255</v>
      </c>
      <c r="H531" s="80" t="s">
        <v>2256</v>
      </c>
      <c r="I531" s="177"/>
      <c r="J531" s="81">
        <v>99.485871367750221</v>
      </c>
      <c r="K531" s="81">
        <v>2.174078272523579</v>
      </c>
      <c r="L531" s="81">
        <v>8.8923402078759182</v>
      </c>
      <c r="M531" s="81">
        <v>52.407705759443544</v>
      </c>
      <c r="N531" s="81">
        <v>60.161722666243641</v>
      </c>
      <c r="O531" s="81">
        <v>37.922684496785322</v>
      </c>
      <c r="P531" s="81">
        <v>32.14016998244179</v>
      </c>
      <c r="Q531" s="81">
        <v>2.5531418968956148</v>
      </c>
      <c r="R531" s="81">
        <v>0</v>
      </c>
      <c r="S531" s="81">
        <v>3.3881794700363663</v>
      </c>
      <c r="T531" s="82"/>
      <c r="U531" s="81">
        <v>8987152</v>
      </c>
      <c r="V531" s="81">
        <v>1045</v>
      </c>
      <c r="W531" s="81">
        <v>256</v>
      </c>
      <c r="X531" s="81">
        <v>7644</v>
      </c>
      <c r="Y531" s="81">
        <v>11429</v>
      </c>
      <c r="Z531" s="81">
        <v>20720</v>
      </c>
      <c r="AA531" s="81">
        <v>6434</v>
      </c>
      <c r="AB531" s="81">
        <v>33005</v>
      </c>
      <c r="AC531" s="81">
        <v>0</v>
      </c>
      <c r="AD531" s="81">
        <v>3.3881794700363663</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19.326000000000001</v>
      </c>
      <c r="BJ531" s="81">
        <v>0</v>
      </c>
      <c r="BK531" s="81">
        <v>8.3559999999999999</v>
      </c>
      <c r="BL531" s="81">
        <v>0</v>
      </c>
      <c r="BM531" s="82"/>
      <c r="BN531" s="81">
        <v>0</v>
      </c>
      <c r="BO531" s="81">
        <v>0</v>
      </c>
      <c r="BP531" s="81">
        <v>3</v>
      </c>
      <c r="BQ531" s="81">
        <v>0</v>
      </c>
      <c r="BR531" s="81">
        <v>2</v>
      </c>
      <c r="BS531" s="81">
        <v>0</v>
      </c>
      <c r="BT531"/>
      <c r="BU531" s="80">
        <v>27.681999999999999</v>
      </c>
      <c r="BV531" s="80">
        <v>0</v>
      </c>
      <c r="BW531" s="80">
        <v>0</v>
      </c>
      <c r="BX531" s="80">
        <v>0</v>
      </c>
      <c r="BY531" s="80">
        <v>0</v>
      </c>
      <c r="BZ531" s="80">
        <v>0</v>
      </c>
      <c r="CA531" s="80">
        <v>0</v>
      </c>
      <c r="CB531" s="80">
        <v>0</v>
      </c>
      <c r="CC531" s="80">
        <v>0</v>
      </c>
    </row>
    <row r="532" spans="1:81">
      <c r="A532" s="80" t="s">
        <v>2266</v>
      </c>
      <c r="B532" s="80">
        <v>470</v>
      </c>
      <c r="C532" s="80">
        <v>11</v>
      </c>
      <c r="D532" s="80">
        <v>28</v>
      </c>
      <c r="E532" s="80">
        <v>2014</v>
      </c>
      <c r="F532" s="80" t="s">
        <v>90</v>
      </c>
      <c r="G532" s="80" t="s">
        <v>2255</v>
      </c>
      <c r="H532" s="80" t="s">
        <v>2256</v>
      </c>
      <c r="I532" s="177"/>
      <c r="J532" s="81">
        <v>105.89920080441341</v>
      </c>
      <c r="K532" s="81">
        <v>2.2837416328459255</v>
      </c>
      <c r="L532" s="81">
        <v>13.64464599071102</v>
      </c>
      <c r="M532" s="81">
        <v>45.682695404680636</v>
      </c>
      <c r="N532" s="81">
        <v>52.923695030667538</v>
      </c>
      <c r="O532" s="81">
        <v>36.137056028909058</v>
      </c>
      <c r="P532" s="81">
        <v>31.885540754165767</v>
      </c>
      <c r="Q532" s="81">
        <v>2.4172645300132283</v>
      </c>
      <c r="R532" s="81">
        <v>0</v>
      </c>
      <c r="S532" s="81">
        <v>2.9521608598158831</v>
      </c>
      <c r="T532" s="82"/>
      <c r="U532" s="81">
        <v>10082144</v>
      </c>
      <c r="V532" s="81">
        <v>952</v>
      </c>
      <c r="W532" s="81">
        <v>256</v>
      </c>
      <c r="X532" s="81">
        <v>7557</v>
      </c>
      <c r="Y532" s="81">
        <v>11422</v>
      </c>
      <c r="Z532" s="81">
        <v>20795</v>
      </c>
      <c r="AA532" s="81">
        <v>6350</v>
      </c>
      <c r="AB532" s="81">
        <v>32569</v>
      </c>
      <c r="AC532" s="81">
        <v>0</v>
      </c>
      <c r="AD532" s="81">
        <v>2.9521608598158831</v>
      </c>
      <c r="AE532" s="82"/>
      <c r="AF532" s="81">
        <v>118540638.56359066</v>
      </c>
      <c r="AG532" s="81">
        <v>1785896.2055276132</v>
      </c>
      <c r="AH532" s="81">
        <v>3184670.0968708019</v>
      </c>
      <c r="AI532" s="81">
        <v>53756177.908513442</v>
      </c>
      <c r="AJ532" s="81">
        <v>71671089.809194535</v>
      </c>
      <c r="AK532" s="81">
        <v>0</v>
      </c>
      <c r="AL532" s="81">
        <v>0</v>
      </c>
      <c r="AM532" s="81">
        <v>4471237.0144317225</v>
      </c>
      <c r="AN532" s="81">
        <v>0</v>
      </c>
      <c r="AO532" s="81">
        <v>0</v>
      </c>
      <c r="AP532" s="82"/>
      <c r="AQ532" s="81">
        <v>1248</v>
      </c>
      <c r="AR532" s="81">
        <v>196</v>
      </c>
      <c r="AS532" s="81">
        <v>0</v>
      </c>
      <c r="AT532" s="81">
        <v>0</v>
      </c>
      <c r="AU532" s="81">
        <v>0</v>
      </c>
      <c r="AV532" s="81">
        <v>0</v>
      </c>
      <c r="AW532" s="81" t="s">
        <v>564</v>
      </c>
      <c r="AX532" s="82"/>
      <c r="AY532" s="81">
        <v>5440.12</v>
      </c>
      <c r="AZ532" s="81">
        <v>21295.56</v>
      </c>
      <c r="BA532" s="81">
        <v>0</v>
      </c>
      <c r="BB532" s="81">
        <v>0</v>
      </c>
      <c r="BC532" s="81">
        <v>0</v>
      </c>
      <c r="BD532" s="81">
        <v>0</v>
      </c>
      <c r="BE532" s="81" t="s">
        <v>564</v>
      </c>
      <c r="BF532" s="82"/>
      <c r="BG532" s="81">
        <v>0</v>
      </c>
      <c r="BH532" s="81">
        <v>0</v>
      </c>
      <c r="BI532" s="81">
        <v>18.844000000000001</v>
      </c>
      <c r="BJ532" s="81">
        <v>0</v>
      </c>
      <c r="BK532" s="81">
        <v>8.7199999999999989</v>
      </c>
      <c r="BL532" s="81">
        <v>0</v>
      </c>
      <c r="BM532" s="82"/>
      <c r="BN532" s="81">
        <v>0</v>
      </c>
      <c r="BO532" s="81">
        <v>0</v>
      </c>
      <c r="BP532" s="81">
        <v>3</v>
      </c>
      <c r="BQ532" s="81">
        <v>0</v>
      </c>
      <c r="BR532" s="81">
        <v>2</v>
      </c>
      <c r="BS532" s="81">
        <v>0</v>
      </c>
      <c r="BT532"/>
      <c r="BU532" s="80">
        <v>27.564</v>
      </c>
      <c r="BV532" s="80">
        <v>0</v>
      </c>
      <c r="BW532" s="80">
        <v>0</v>
      </c>
      <c r="BX532" s="80">
        <v>0</v>
      </c>
      <c r="BY532" s="80">
        <v>0</v>
      </c>
      <c r="BZ532" s="80">
        <v>0</v>
      </c>
      <c r="CA532" s="80">
        <v>0</v>
      </c>
      <c r="CB532" s="80">
        <v>0</v>
      </c>
      <c r="CC532" s="80">
        <v>0</v>
      </c>
    </row>
    <row r="533" spans="1:81">
      <c r="A533" s="80" t="s">
        <v>2267</v>
      </c>
      <c r="B533" s="80">
        <v>471</v>
      </c>
      <c r="C533" s="80">
        <v>12</v>
      </c>
      <c r="D533" s="80">
        <v>28</v>
      </c>
      <c r="E533" s="80">
        <v>2015</v>
      </c>
      <c r="F533" s="80" t="s">
        <v>91</v>
      </c>
      <c r="G533" s="80" t="s">
        <v>2255</v>
      </c>
      <c r="H533" s="80" t="s">
        <v>2256</v>
      </c>
      <c r="I533" s="177"/>
      <c r="J533" s="81">
        <v>100.5400816964369</v>
      </c>
      <c r="K533" s="81">
        <v>2.1422431454790023</v>
      </c>
      <c r="L533" s="81">
        <v>16.904128310079908</v>
      </c>
      <c r="M533" s="81">
        <v>35.959213460719639</v>
      </c>
      <c r="N533" s="81">
        <v>47.13351223715167</v>
      </c>
      <c r="O533" s="81">
        <v>36.219062524902085</v>
      </c>
      <c r="P533" s="81">
        <v>31.382972765418927</v>
      </c>
      <c r="Q533" s="81">
        <v>2.3434222049161013</v>
      </c>
      <c r="R533" s="81">
        <v>0</v>
      </c>
      <c r="S533" s="81">
        <v>2.7388356043615349</v>
      </c>
      <c r="T533" s="82"/>
      <c r="U533" s="81">
        <v>11638448</v>
      </c>
      <c r="V533" s="81">
        <v>952</v>
      </c>
      <c r="W533" s="81">
        <v>256</v>
      </c>
      <c r="X533" s="81">
        <v>7557</v>
      </c>
      <c r="Y533" s="81">
        <v>11471</v>
      </c>
      <c r="Z533" s="81">
        <v>21043</v>
      </c>
      <c r="AA533" s="81">
        <v>6245</v>
      </c>
      <c r="AB533" s="81">
        <v>32253</v>
      </c>
      <c r="AC533" s="81">
        <v>0</v>
      </c>
      <c r="AD533" s="81">
        <v>2.7388356043615349</v>
      </c>
      <c r="AE533" s="82"/>
      <c r="AF533" s="81">
        <v>116921062.92759936</v>
      </c>
      <c r="AG533" s="81">
        <v>1641845.0901634807</v>
      </c>
      <c r="AH533" s="81">
        <v>4294547.8681600858</v>
      </c>
      <c r="AI533" s="81">
        <v>49238779.57575877</v>
      </c>
      <c r="AJ533" s="81">
        <v>72084903.00150156</v>
      </c>
      <c r="AK533" s="81">
        <v>0</v>
      </c>
      <c r="AL533" s="81">
        <v>0</v>
      </c>
      <c r="AM533" s="81">
        <v>4420138.3537535891</v>
      </c>
      <c r="AN533" s="81">
        <v>0</v>
      </c>
      <c r="AO533" s="81">
        <v>0</v>
      </c>
      <c r="AP533" s="82"/>
      <c r="AQ533" s="81">
        <v>1317</v>
      </c>
      <c r="AR533" s="81">
        <v>238</v>
      </c>
      <c r="AS533" s="81">
        <v>0</v>
      </c>
      <c r="AT533" s="81">
        <v>0</v>
      </c>
      <c r="AU533" s="81">
        <v>0</v>
      </c>
      <c r="AV533" s="81">
        <v>0</v>
      </c>
      <c r="AW533" s="81" t="s">
        <v>564</v>
      </c>
      <c r="AX533" s="82"/>
      <c r="AY533" s="81">
        <v>5883.7260000000006</v>
      </c>
      <c r="AZ533" s="81">
        <v>25475.66</v>
      </c>
      <c r="BA533" s="81">
        <v>0</v>
      </c>
      <c r="BB533" s="81">
        <v>0</v>
      </c>
      <c r="BC533" s="81">
        <v>0</v>
      </c>
      <c r="BD533" s="81">
        <v>0</v>
      </c>
      <c r="BE533" s="81" t="s">
        <v>564</v>
      </c>
      <c r="BF533" s="82"/>
      <c r="BG533" s="81">
        <v>0</v>
      </c>
      <c r="BH533" s="81">
        <v>0</v>
      </c>
      <c r="BI533" s="81">
        <v>17.681000000000001</v>
      </c>
      <c r="BJ533" s="81">
        <v>0</v>
      </c>
      <c r="BK533" s="81">
        <v>8.270999999999999</v>
      </c>
      <c r="BL533" s="81">
        <v>0</v>
      </c>
      <c r="BM533" s="82"/>
      <c r="BN533" s="81">
        <v>0</v>
      </c>
      <c r="BO533" s="81">
        <v>0</v>
      </c>
      <c r="BP533" s="81">
        <v>3</v>
      </c>
      <c r="BQ533" s="81">
        <v>0</v>
      </c>
      <c r="BR533" s="81">
        <v>2</v>
      </c>
      <c r="BS533" s="81">
        <v>0</v>
      </c>
      <c r="BT533"/>
      <c r="BU533" s="80">
        <v>25.952000000000002</v>
      </c>
      <c r="BV533" s="80">
        <v>0</v>
      </c>
      <c r="BW533" s="80">
        <v>0</v>
      </c>
      <c r="BX533" s="80">
        <v>0</v>
      </c>
      <c r="BY533" s="80">
        <v>0</v>
      </c>
      <c r="BZ533" s="80">
        <v>0</v>
      </c>
      <c r="CA533" s="80">
        <v>0</v>
      </c>
      <c r="CB533" s="80">
        <v>0</v>
      </c>
      <c r="CC533" s="80">
        <v>0</v>
      </c>
    </row>
    <row r="534" spans="1:81">
      <c r="A534" s="80" t="s">
        <v>2268</v>
      </c>
      <c r="B534" s="80">
        <v>472</v>
      </c>
      <c r="C534" s="80">
        <v>13</v>
      </c>
      <c r="D534" s="80">
        <v>28</v>
      </c>
      <c r="E534" s="80">
        <v>2016</v>
      </c>
      <c r="F534" s="80" t="s">
        <v>92</v>
      </c>
      <c r="G534" s="80" t="s">
        <v>2255</v>
      </c>
      <c r="H534" s="80" t="s">
        <v>2256</v>
      </c>
      <c r="I534" s="177"/>
      <c r="J534" s="81">
        <v>98.891648502009062</v>
      </c>
      <c r="K534" s="81">
        <v>2.0448583403515661</v>
      </c>
      <c r="L534" s="81">
        <v>27.906421076343264</v>
      </c>
      <c r="M534" s="81">
        <v>29.503043895881682</v>
      </c>
      <c r="N534" s="81">
        <v>42.601687898780156</v>
      </c>
      <c r="O534" s="81">
        <v>35.983273270762076</v>
      </c>
      <c r="P534" s="81">
        <v>30.255261483396094</v>
      </c>
      <c r="Q534" s="81">
        <v>2.2632620684394005</v>
      </c>
      <c r="R534" s="81">
        <v>0</v>
      </c>
      <c r="S534" s="81">
        <v>3.7012158714099654</v>
      </c>
      <c r="T534" s="82"/>
      <c r="U534" s="81">
        <v>11523316</v>
      </c>
      <c r="V534" s="81">
        <v>952</v>
      </c>
      <c r="W534" s="81">
        <v>256</v>
      </c>
      <c r="X534" s="81">
        <v>7557</v>
      </c>
      <c r="Y534" s="81">
        <v>11592</v>
      </c>
      <c r="Z534" s="81">
        <v>21163</v>
      </c>
      <c r="AA534" s="81">
        <v>6227</v>
      </c>
      <c r="AB534" s="81">
        <v>32043</v>
      </c>
      <c r="AC534" s="81">
        <v>0</v>
      </c>
      <c r="AD534" s="81">
        <v>3.701215871409965</v>
      </c>
      <c r="AE534" s="82"/>
      <c r="AF534" s="81">
        <v>125605548.1226635</v>
      </c>
      <c r="AG534" s="81">
        <v>1536170.868194439</v>
      </c>
      <c r="AH534" s="81">
        <v>29936436.37818408</v>
      </c>
      <c r="AI534" s="81">
        <v>46999158.87351685</v>
      </c>
      <c r="AJ534" s="81">
        <v>72092776.43847774</v>
      </c>
      <c r="AK534" s="81">
        <v>0</v>
      </c>
      <c r="AL534" s="81">
        <v>0</v>
      </c>
      <c r="AM534" s="81">
        <v>4394770.3895310396</v>
      </c>
      <c r="AN534" s="81">
        <v>0</v>
      </c>
      <c r="AO534" s="81">
        <v>0</v>
      </c>
      <c r="AP534" s="82"/>
      <c r="AQ534" s="81">
        <v>1372</v>
      </c>
      <c r="AR534" s="81">
        <v>263</v>
      </c>
      <c r="AS534" s="81">
        <v>0</v>
      </c>
      <c r="AT534" s="81">
        <v>0</v>
      </c>
      <c r="AU534" s="81">
        <v>0</v>
      </c>
      <c r="AV534" s="81">
        <v>0</v>
      </c>
      <c r="AW534" s="81" t="s">
        <v>564</v>
      </c>
      <c r="AX534" s="82"/>
      <c r="AY534" s="81">
        <v>6218.826</v>
      </c>
      <c r="AZ534" s="81">
        <v>27126.86</v>
      </c>
      <c r="BA534" s="81">
        <v>0</v>
      </c>
      <c r="BB534" s="81">
        <v>0</v>
      </c>
      <c r="BC534" s="81">
        <v>0</v>
      </c>
      <c r="BD534" s="81">
        <v>0</v>
      </c>
      <c r="BE534" s="81" t="s">
        <v>564</v>
      </c>
      <c r="BF534" s="82"/>
      <c r="BG534" s="81">
        <v>0</v>
      </c>
      <c r="BH534" s="81">
        <v>0</v>
      </c>
      <c r="BI534" s="81">
        <v>15.94</v>
      </c>
      <c r="BJ534" s="81">
        <v>0</v>
      </c>
      <c r="BK534" s="81">
        <v>3.5659999999999998</v>
      </c>
      <c r="BL534" s="81">
        <v>0</v>
      </c>
      <c r="BM534" s="82"/>
      <c r="BN534" s="81">
        <v>0</v>
      </c>
      <c r="BO534" s="81">
        <v>0</v>
      </c>
      <c r="BP534" s="81">
        <v>3</v>
      </c>
      <c r="BQ534" s="81">
        <v>0</v>
      </c>
      <c r="BR534" s="81">
        <v>1</v>
      </c>
      <c r="BS534" s="81">
        <v>0</v>
      </c>
      <c r="BT534"/>
      <c r="BU534" s="80">
        <v>19.506</v>
      </c>
      <c r="BV534" s="80">
        <v>0</v>
      </c>
      <c r="BW534" s="80">
        <v>0</v>
      </c>
      <c r="BX534" s="80">
        <v>0</v>
      </c>
      <c r="BY534" s="80">
        <v>0</v>
      </c>
      <c r="BZ534" s="80">
        <v>0</v>
      </c>
      <c r="CA534" s="80">
        <v>0</v>
      </c>
      <c r="CB534" s="80">
        <v>0</v>
      </c>
      <c r="CC534" s="80">
        <v>0</v>
      </c>
    </row>
    <row r="535" spans="1:81">
      <c r="A535" s="80" t="s">
        <v>2269</v>
      </c>
      <c r="B535" s="80">
        <v>473</v>
      </c>
      <c r="C535" s="80">
        <v>14</v>
      </c>
      <c r="D535" s="80">
        <v>28</v>
      </c>
      <c r="E535" s="80">
        <v>2017</v>
      </c>
      <c r="F535" s="80" t="s">
        <v>71</v>
      </c>
      <c r="G535" s="80" t="s">
        <v>2255</v>
      </c>
      <c r="H535" s="80" t="s">
        <v>2256</v>
      </c>
      <c r="I535" s="177"/>
      <c r="J535" s="81">
        <v>107.65518792995799</v>
      </c>
      <c r="K535" s="81">
        <v>1.9672992555342308</v>
      </c>
      <c r="L535" s="81">
        <v>14.561703678054958</v>
      </c>
      <c r="M535" s="81">
        <v>27.365689389964992</v>
      </c>
      <c r="N535" s="81">
        <v>43.70183112889486</v>
      </c>
      <c r="O535" s="81">
        <v>35.804213455932704</v>
      </c>
      <c r="P535" s="81">
        <v>29.817380078716859</v>
      </c>
      <c r="Q535" s="81">
        <v>2.1774933052894014</v>
      </c>
      <c r="R535" s="81">
        <v>0</v>
      </c>
      <c r="S535" s="81">
        <v>3.0778255172200679</v>
      </c>
      <c r="T535" s="82"/>
      <c r="U535" s="81">
        <v>12713712</v>
      </c>
      <c r="V535" s="81">
        <v>952</v>
      </c>
      <c r="W535" s="81">
        <v>256</v>
      </c>
      <c r="X535" s="81">
        <v>7557</v>
      </c>
      <c r="Y535" s="81">
        <v>11723</v>
      </c>
      <c r="Z535" s="81">
        <v>21407</v>
      </c>
      <c r="AA535" s="81">
        <v>6176</v>
      </c>
      <c r="AB535" s="81">
        <v>31881</v>
      </c>
      <c r="AC535" s="81">
        <v>0</v>
      </c>
      <c r="AD535" s="81">
        <v>3.0778255172200679</v>
      </c>
      <c r="AE535" s="82"/>
      <c r="AF535" s="81">
        <v>146284875.81111109</v>
      </c>
      <c r="AG535" s="81">
        <v>1513404.7619759501</v>
      </c>
      <c r="AH535" s="81">
        <v>3132218.6600390142</v>
      </c>
      <c r="AI535" s="81">
        <v>46679619.507902957</v>
      </c>
      <c r="AJ535" s="81">
        <v>77796133.276776865</v>
      </c>
      <c r="AK535" s="81">
        <v>0</v>
      </c>
      <c r="AL535" s="81">
        <v>0</v>
      </c>
      <c r="AM535" s="81">
        <v>4379393.570634855</v>
      </c>
      <c r="AN535" s="81">
        <v>0</v>
      </c>
      <c r="AO535" s="81">
        <v>0</v>
      </c>
      <c r="AP535" s="82"/>
      <c r="AQ535" s="81">
        <v>1428</v>
      </c>
      <c r="AR535" s="81">
        <v>283</v>
      </c>
      <c r="AS535" s="81">
        <v>0</v>
      </c>
      <c r="AT535" s="81">
        <v>0</v>
      </c>
      <c r="AU535" s="81">
        <v>0</v>
      </c>
      <c r="AV535" s="81">
        <v>0</v>
      </c>
      <c r="AW535" s="81" t="s">
        <v>564</v>
      </c>
      <c r="AX535" s="82"/>
      <c r="AY535" s="81">
        <v>6525.6459999999997</v>
      </c>
      <c r="AZ535" s="81">
        <v>27749.16</v>
      </c>
      <c r="BA535" s="81">
        <v>0</v>
      </c>
      <c r="BB535" s="81">
        <v>0</v>
      </c>
      <c r="BC535" s="81">
        <v>0</v>
      </c>
      <c r="BD535" s="81">
        <v>0</v>
      </c>
      <c r="BE535" s="81" t="s">
        <v>564</v>
      </c>
      <c r="BF535" s="82"/>
      <c r="BG535" s="81">
        <v>0</v>
      </c>
      <c r="BH535" s="81">
        <v>0</v>
      </c>
      <c r="BI535" s="81">
        <v>14.81</v>
      </c>
      <c r="BJ535" s="81">
        <v>0</v>
      </c>
      <c r="BK535" s="81">
        <v>6.6660000000000004</v>
      </c>
      <c r="BL535" s="81">
        <v>0</v>
      </c>
      <c r="BM535" s="82"/>
      <c r="BN535" s="81">
        <v>0</v>
      </c>
      <c r="BO535" s="81">
        <v>0</v>
      </c>
      <c r="BP535" s="81">
        <v>3</v>
      </c>
      <c r="BQ535" s="81">
        <v>0</v>
      </c>
      <c r="BR535" s="81">
        <v>2</v>
      </c>
      <c r="BS535" s="81">
        <v>0</v>
      </c>
      <c r="BT535"/>
      <c r="BU535" s="80">
        <v>21.475999999999999</v>
      </c>
      <c r="BV535" s="80">
        <v>0</v>
      </c>
      <c r="BW535" s="80">
        <v>0</v>
      </c>
      <c r="BX535" s="80">
        <v>0</v>
      </c>
      <c r="BY535" s="80">
        <v>0</v>
      </c>
      <c r="BZ535" s="80">
        <v>0</v>
      </c>
      <c r="CA535" s="80">
        <v>0</v>
      </c>
      <c r="CB535" s="80">
        <v>0</v>
      </c>
      <c r="CC535" s="80">
        <v>0</v>
      </c>
    </row>
    <row r="536" spans="1:81">
      <c r="A536" s="80" t="s">
        <v>2270</v>
      </c>
      <c r="B536" s="80">
        <v>474</v>
      </c>
      <c r="C536" s="80">
        <v>15</v>
      </c>
      <c r="D536" s="80">
        <v>28</v>
      </c>
      <c r="E536" s="80">
        <v>2018</v>
      </c>
      <c r="F536" s="80" t="s">
        <v>93</v>
      </c>
      <c r="G536" s="80" t="s">
        <v>2255</v>
      </c>
      <c r="H536" s="80" t="s">
        <v>2256</v>
      </c>
      <c r="I536" s="177"/>
      <c r="J536" s="81">
        <v>94.160344952914755</v>
      </c>
      <c r="K536" s="81">
        <v>1.707124729438511</v>
      </c>
      <c r="L536" s="81">
        <v>13.561600409858197</v>
      </c>
      <c r="M536" s="81">
        <v>22.724570296993669</v>
      </c>
      <c r="N536" s="81">
        <v>27.500864673718084</v>
      </c>
      <c r="O536" s="81">
        <v>35.097066832599701</v>
      </c>
      <c r="P536" s="81">
        <v>29.248117345453561</v>
      </c>
      <c r="Q536" s="81">
        <v>2.0138856643464114</v>
      </c>
      <c r="R536" s="81">
        <v>0</v>
      </c>
      <c r="S536" s="81">
        <v>3.7335422356158823</v>
      </c>
      <c r="T536" s="82"/>
      <c r="U536" s="81">
        <v>14690945</v>
      </c>
      <c r="V536" s="81">
        <v>952</v>
      </c>
      <c r="W536" s="81">
        <v>256</v>
      </c>
      <c r="X536" s="81">
        <v>7557</v>
      </c>
      <c r="Y536" s="81">
        <v>11905</v>
      </c>
      <c r="Z536" s="81">
        <v>21386</v>
      </c>
      <c r="AA536" s="81">
        <v>6119</v>
      </c>
      <c r="AB536" s="81">
        <v>31775</v>
      </c>
      <c r="AC536" s="81">
        <v>0</v>
      </c>
      <c r="AD536" s="81">
        <v>3.7335422356158818</v>
      </c>
      <c r="AE536" s="82"/>
      <c r="AF536" s="81">
        <v>146544229.68093109</v>
      </c>
      <c r="AG536" s="81">
        <v>1338498.1719576779</v>
      </c>
      <c r="AH536" s="81">
        <v>3916501.7443545968</v>
      </c>
      <c r="AI536" s="81">
        <v>43785524.788792178</v>
      </c>
      <c r="AJ536" s="81">
        <v>66284947.696488932</v>
      </c>
      <c r="AK536" s="81">
        <v>0</v>
      </c>
      <c r="AL536" s="81">
        <v>0</v>
      </c>
      <c r="AM536" s="81">
        <v>4373864.0428626426</v>
      </c>
      <c r="AN536" s="81">
        <v>0</v>
      </c>
      <c r="AO536" s="81">
        <v>0</v>
      </c>
      <c r="AP536" s="82"/>
      <c r="AQ536" s="81">
        <v>1482</v>
      </c>
      <c r="AR536" s="81">
        <v>301</v>
      </c>
      <c r="AS536" s="81">
        <v>0</v>
      </c>
      <c r="AT536" s="81">
        <v>0</v>
      </c>
      <c r="AU536" s="81">
        <v>0</v>
      </c>
      <c r="AV536" s="81">
        <v>0</v>
      </c>
      <c r="AW536" s="81" t="s">
        <v>564</v>
      </c>
      <c r="AX536" s="82"/>
      <c r="AY536" s="81">
        <v>6834.5759999999991</v>
      </c>
      <c r="AZ536" s="81">
        <v>28147.759999999998</v>
      </c>
      <c r="BA536" s="81">
        <v>0</v>
      </c>
      <c r="BB536" s="81">
        <v>0</v>
      </c>
      <c r="BC536" s="81">
        <v>0</v>
      </c>
      <c r="BD536" s="81">
        <v>0</v>
      </c>
      <c r="BE536" s="81" t="s">
        <v>564</v>
      </c>
      <c r="BF536" s="82"/>
      <c r="BG536" s="81">
        <v>0</v>
      </c>
      <c r="BH536" s="81">
        <v>0</v>
      </c>
      <c r="BI536" s="81">
        <v>13.956</v>
      </c>
      <c r="BJ536" s="81">
        <v>0</v>
      </c>
      <c r="BK536" s="81">
        <v>14.074000000000002</v>
      </c>
      <c r="BL536" s="81">
        <v>0</v>
      </c>
      <c r="BM536" s="82"/>
      <c r="BN536" s="81">
        <v>0</v>
      </c>
      <c r="BO536" s="81">
        <v>0</v>
      </c>
      <c r="BP536" s="81">
        <v>3</v>
      </c>
      <c r="BQ536" s="81">
        <v>0</v>
      </c>
      <c r="BR536" s="81">
        <v>2</v>
      </c>
      <c r="BS536" s="81">
        <v>0</v>
      </c>
      <c r="BT536"/>
      <c r="BU536" s="80">
        <v>20.759</v>
      </c>
      <c r="BV536" s="80">
        <v>7.2709999999999999</v>
      </c>
      <c r="BW536" s="80">
        <v>0</v>
      </c>
      <c r="BX536" s="80">
        <v>0</v>
      </c>
      <c r="BY536" s="80">
        <v>0</v>
      </c>
      <c r="BZ536" s="80">
        <v>0</v>
      </c>
      <c r="CA536" s="80">
        <v>0</v>
      </c>
      <c r="CB536" s="80">
        <v>0</v>
      </c>
      <c r="CC536" s="80">
        <v>0</v>
      </c>
    </row>
    <row r="537" spans="1:81">
      <c r="A537" s="80" t="s">
        <v>2271</v>
      </c>
      <c r="B537" s="80">
        <v>475</v>
      </c>
      <c r="C537" s="80">
        <v>16</v>
      </c>
      <c r="D537" s="80">
        <v>28</v>
      </c>
      <c r="E537" s="80">
        <v>2019</v>
      </c>
      <c r="F537" s="80" t="s">
        <v>73</v>
      </c>
      <c r="G537" s="80" t="s">
        <v>2255</v>
      </c>
      <c r="H537" s="80" t="s">
        <v>2256</v>
      </c>
      <c r="I537" s="177"/>
      <c r="J537" s="81">
        <v>88.55128944294448</v>
      </c>
      <c r="K537" s="81">
        <v>1.6083708595666473</v>
      </c>
      <c r="L537" s="81">
        <v>13.79632766127575</v>
      </c>
      <c r="M537" s="81">
        <v>28.886148831503142</v>
      </c>
      <c r="N537" s="81">
        <v>34.352366894917949</v>
      </c>
      <c r="O537" s="81">
        <v>34.148019334617182</v>
      </c>
      <c r="P537" s="81">
        <v>28.982265211691345</v>
      </c>
      <c r="Q537" s="81">
        <v>1.945801563782402</v>
      </c>
      <c r="R537" s="81">
        <v>0</v>
      </c>
      <c r="S537" s="81">
        <v>2.8781144818573248</v>
      </c>
      <c r="T537" s="82"/>
      <c r="U537" s="81">
        <v>14137370</v>
      </c>
      <c r="V537" s="81">
        <v>952</v>
      </c>
      <c r="W537" s="81">
        <v>256</v>
      </c>
      <c r="X537" s="81">
        <v>7557</v>
      </c>
      <c r="Y537" s="81">
        <v>12029</v>
      </c>
      <c r="Z537" s="81">
        <v>21379</v>
      </c>
      <c r="AA537" s="81">
        <v>6018</v>
      </c>
      <c r="AB537" s="81">
        <v>31532</v>
      </c>
      <c r="AC537" s="81">
        <v>0</v>
      </c>
      <c r="AD537" s="81">
        <v>2.8781144818573252</v>
      </c>
      <c r="AE537" s="82"/>
      <c r="AF537" s="81">
        <v>131677425.95622531</v>
      </c>
      <c r="AG537" s="81">
        <v>1297345.0247229249</v>
      </c>
      <c r="AH537" s="81">
        <v>4088439.4750299389</v>
      </c>
      <c r="AI537" s="81">
        <v>49004818.988549434</v>
      </c>
      <c r="AJ537" s="81">
        <v>72176196.335519329</v>
      </c>
      <c r="AK537" s="81">
        <v>0</v>
      </c>
      <c r="AL537" s="81">
        <v>0</v>
      </c>
      <c r="AM537" s="81">
        <v>4294421.0272310879</v>
      </c>
      <c r="AN537" s="81">
        <v>0</v>
      </c>
      <c r="AO537" s="81">
        <v>0</v>
      </c>
      <c r="AP537" s="82"/>
      <c r="AQ537" s="81">
        <v>1529</v>
      </c>
      <c r="AR537" s="81">
        <v>313</v>
      </c>
      <c r="AS537" s="81">
        <v>0</v>
      </c>
      <c r="AT537" s="81">
        <v>0</v>
      </c>
      <c r="AU537" s="81">
        <v>0</v>
      </c>
      <c r="AV537" s="81">
        <v>0</v>
      </c>
      <c r="AW537" s="81" t="s">
        <v>564</v>
      </c>
      <c r="AX537" s="82"/>
      <c r="AY537" s="81">
        <v>7091.7559999999994</v>
      </c>
      <c r="AZ537" s="81">
        <v>30040.26</v>
      </c>
      <c r="BA537" s="81">
        <v>0</v>
      </c>
      <c r="BB537" s="81">
        <v>0</v>
      </c>
      <c r="BC537" s="81">
        <v>0</v>
      </c>
      <c r="BD537" s="81">
        <v>0</v>
      </c>
      <c r="BE537" s="81" t="s">
        <v>564</v>
      </c>
      <c r="BF537" s="82"/>
      <c r="BG537" s="81">
        <v>0</v>
      </c>
      <c r="BH537" s="81">
        <v>0</v>
      </c>
      <c r="BI537" s="81">
        <v>16.099</v>
      </c>
      <c r="BJ537" s="81">
        <v>0</v>
      </c>
      <c r="BK537" s="81">
        <v>13.033000000000001</v>
      </c>
      <c r="BL537" s="81">
        <v>0</v>
      </c>
      <c r="BM537" s="82"/>
      <c r="BN537" s="81">
        <v>0</v>
      </c>
      <c r="BO537" s="81">
        <v>0</v>
      </c>
      <c r="BP537" s="81">
        <v>4</v>
      </c>
      <c r="BQ537" s="81">
        <v>0</v>
      </c>
      <c r="BR537" s="81">
        <v>2</v>
      </c>
      <c r="BS537" s="81">
        <v>0</v>
      </c>
      <c r="BT537"/>
      <c r="BU537" s="80">
        <v>21.155000000000001</v>
      </c>
      <c r="BV537" s="80">
        <v>7.9770000000000003</v>
      </c>
      <c r="BW537" s="80">
        <v>0</v>
      </c>
      <c r="BX537" s="80">
        <v>0</v>
      </c>
      <c r="BY537" s="80">
        <v>0</v>
      </c>
      <c r="BZ537" s="80">
        <v>0</v>
      </c>
      <c r="CA537" s="80">
        <v>0</v>
      </c>
      <c r="CB537" s="80">
        <v>0</v>
      </c>
      <c r="CC537" s="80">
        <v>0</v>
      </c>
    </row>
    <row r="538" spans="1:81">
      <c r="A538" s="80" t="s">
        <v>2272</v>
      </c>
      <c r="B538" s="80">
        <v>476</v>
      </c>
      <c r="C538" s="80">
        <v>17</v>
      </c>
      <c r="D538" s="80">
        <v>28</v>
      </c>
      <c r="E538" s="80">
        <v>2020</v>
      </c>
      <c r="F538" s="80" t="s">
        <v>218</v>
      </c>
      <c r="G538" s="80" t="s">
        <v>2255</v>
      </c>
      <c r="H538" s="80" t="s">
        <v>2256</v>
      </c>
      <c r="I538" s="177"/>
      <c r="J538" s="81">
        <v>88.487861477759793</v>
      </c>
      <c r="K538" s="81">
        <v>1.8138042179805747</v>
      </c>
      <c r="L538" s="81">
        <v>15.183534963502012</v>
      </c>
      <c r="M538" s="81">
        <v>26.248959789352433</v>
      </c>
      <c r="N538" s="81">
        <v>33.683396203279848</v>
      </c>
      <c r="O538" s="81">
        <v>29.905902028676646</v>
      </c>
      <c r="P538" s="81">
        <v>27.025477008189366</v>
      </c>
      <c r="Q538" s="81">
        <v>1.8433066534338154</v>
      </c>
      <c r="R538" s="81">
        <v>0</v>
      </c>
      <c r="S538" s="81">
        <v>2.636028064870656</v>
      </c>
      <c r="T538" s="82"/>
      <c r="U538" s="81">
        <v>13571414</v>
      </c>
      <c r="V538" s="81">
        <v>925</v>
      </c>
      <c r="W538" s="81">
        <v>457</v>
      </c>
      <c r="X538" s="81">
        <v>7754</v>
      </c>
      <c r="Y538" s="81">
        <v>12166</v>
      </c>
      <c r="Z538" s="81">
        <v>21370</v>
      </c>
      <c r="AA538" s="81">
        <v>6097</v>
      </c>
      <c r="AB538" s="81">
        <v>31262</v>
      </c>
      <c r="AC538" s="81">
        <v>0</v>
      </c>
      <c r="AD538" s="81">
        <v>2.636028064870656</v>
      </c>
      <c r="AE538" s="82"/>
      <c r="AF538" s="81">
        <v>129829144.47875179</v>
      </c>
      <c r="AG538" s="81">
        <v>1335076.9405642797</v>
      </c>
      <c r="AH538" s="81">
        <v>3754597.9611857641</v>
      </c>
      <c r="AI538" s="81">
        <v>42360218.604738444</v>
      </c>
      <c r="AJ538" s="81">
        <v>69402598.109465465</v>
      </c>
      <c r="AK538" s="81"/>
      <c r="AL538" s="81"/>
      <c r="AM538" s="81">
        <v>4080038.3280642373</v>
      </c>
      <c r="AN538" s="81"/>
      <c r="AO538" s="81"/>
      <c r="AP538" s="82"/>
      <c r="AQ538" s="81">
        <v>1586</v>
      </c>
      <c r="AR538" s="81">
        <v>321</v>
      </c>
      <c r="AS538" s="81">
        <v>0</v>
      </c>
      <c r="AT538" s="81">
        <v>0</v>
      </c>
      <c r="AU538" s="81">
        <v>0</v>
      </c>
      <c r="AV538" s="81">
        <v>0</v>
      </c>
      <c r="AW538" s="81">
        <v>0</v>
      </c>
      <c r="AX538" s="82"/>
      <c r="AY538" s="81">
        <v>7402.1660000000011</v>
      </c>
      <c r="AZ538" s="81">
        <v>32268.35999999999</v>
      </c>
      <c r="BA538" s="81">
        <v>0</v>
      </c>
      <c r="BB538" s="81">
        <v>0</v>
      </c>
      <c r="BC538" s="81">
        <v>0</v>
      </c>
      <c r="BD538" s="81">
        <v>0</v>
      </c>
      <c r="BE538" s="81">
        <v>0</v>
      </c>
      <c r="BF538" s="82"/>
      <c r="BG538" s="81">
        <v>0</v>
      </c>
      <c r="BH538" s="81">
        <v>0</v>
      </c>
      <c r="BI538" s="81">
        <v>14.273</v>
      </c>
      <c r="BJ538" s="81">
        <v>0</v>
      </c>
      <c r="BK538" s="81">
        <v>14.183</v>
      </c>
      <c r="BL538" s="81">
        <v>0</v>
      </c>
      <c r="BM538" s="82"/>
      <c r="BN538" s="81">
        <v>0</v>
      </c>
      <c r="BO538" s="81">
        <v>0</v>
      </c>
      <c r="BP538" s="81">
        <v>4</v>
      </c>
      <c r="BQ538" s="81">
        <v>0</v>
      </c>
      <c r="BR538" s="81">
        <v>2</v>
      </c>
      <c r="BS538" s="81">
        <v>0</v>
      </c>
      <c r="BT538"/>
      <c r="BU538" s="80">
        <v>20.167999999999999</v>
      </c>
      <c r="BV538" s="80">
        <v>8.2880000000000003</v>
      </c>
      <c r="BW538" s="80">
        <v>0</v>
      </c>
      <c r="BX538" s="80">
        <v>0</v>
      </c>
      <c r="BY538" s="80">
        <v>0</v>
      </c>
      <c r="BZ538" s="80">
        <v>0</v>
      </c>
      <c r="CA538" s="80">
        <v>0</v>
      </c>
      <c r="CB538" s="80">
        <v>0</v>
      </c>
      <c r="CC538" s="80">
        <v>0</v>
      </c>
    </row>
    <row r="539" spans="1:81">
      <c r="A539" s="80" t="s">
        <v>2273</v>
      </c>
      <c r="B539" s="80">
        <v>476</v>
      </c>
      <c r="C539" s="80">
        <v>18</v>
      </c>
      <c r="D539" s="80">
        <v>28</v>
      </c>
      <c r="E539" s="80">
        <v>2021</v>
      </c>
      <c r="F539" s="80" t="s">
        <v>75</v>
      </c>
      <c r="G539" s="174" t="s">
        <v>2255</v>
      </c>
      <c r="H539" s="80" t="s">
        <v>2256</v>
      </c>
      <c r="I539" s="177"/>
      <c r="J539" s="81">
        <v>81.781016486149539</v>
      </c>
      <c r="K539" s="81">
        <v>1.8039762709813707</v>
      </c>
      <c r="L539" s="81">
        <v>13.746485181519802</v>
      </c>
      <c r="M539" s="81">
        <v>22.640879135366376</v>
      </c>
      <c r="N539" s="81">
        <v>26.916243445218601</v>
      </c>
      <c r="O539" s="81">
        <v>29.070912047716234</v>
      </c>
      <c r="P539" s="81">
        <v>27.835367667744489</v>
      </c>
      <c r="Q539" s="81">
        <v>1.8432899697716325</v>
      </c>
      <c r="R539" s="81">
        <v>0</v>
      </c>
      <c r="S539" s="81">
        <v>3.0864933361386022</v>
      </c>
      <c r="T539" s="82"/>
      <c r="U539" s="81">
        <v>16514181</v>
      </c>
      <c r="V539" s="81">
        <v>925</v>
      </c>
      <c r="W539" s="81">
        <v>457</v>
      </c>
      <c r="X539" s="81">
        <v>7754</v>
      </c>
      <c r="Y539" s="81">
        <v>12192</v>
      </c>
      <c r="Z539" s="81">
        <v>21390</v>
      </c>
      <c r="AA539" s="81">
        <v>6124</v>
      </c>
      <c r="AB539" s="81">
        <v>30891</v>
      </c>
      <c r="AC539" s="81">
        <v>0</v>
      </c>
      <c r="AD539" s="81">
        <v>3.0864933361386022</v>
      </c>
      <c r="AE539" s="82"/>
      <c r="AF539" s="81">
        <v>120448581.82905258</v>
      </c>
      <c r="AG539" s="81">
        <v>1397169.1127690286</v>
      </c>
      <c r="AH539" s="81">
        <v>4163868.743637023</v>
      </c>
      <c r="AI539" s="81">
        <v>45128788.458723307</v>
      </c>
      <c r="AJ539" s="81">
        <v>66772434.452357642</v>
      </c>
      <c r="AK539" s="81">
        <v>0</v>
      </c>
      <c r="AL539" s="81">
        <v>0</v>
      </c>
      <c r="AM539" s="81">
        <v>4054872.7582708402</v>
      </c>
      <c r="AN539" s="81">
        <v>0</v>
      </c>
      <c r="AO539" s="81">
        <v>0</v>
      </c>
      <c r="AP539" s="82"/>
      <c r="AQ539" s="81">
        <v>1650</v>
      </c>
      <c r="AR539" s="81">
        <v>327</v>
      </c>
      <c r="AS539" s="81">
        <v>0</v>
      </c>
      <c r="AT539" s="81">
        <v>0</v>
      </c>
      <c r="AU539" s="81">
        <v>0</v>
      </c>
      <c r="AV539" s="81">
        <v>0</v>
      </c>
      <c r="AW539" s="81"/>
      <c r="AX539" s="82"/>
      <c r="AY539" s="81">
        <v>7794.3459999999995</v>
      </c>
      <c r="AZ539" s="81">
        <v>32469.659999999989</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2274</v>
      </c>
      <c r="B540" s="80">
        <v>476</v>
      </c>
      <c r="C540" s="80">
        <v>19</v>
      </c>
      <c r="D540" s="80">
        <v>28</v>
      </c>
      <c r="E540" s="80">
        <v>2022</v>
      </c>
      <c r="F540" s="80" t="s">
        <v>568</v>
      </c>
      <c r="G540" s="174" t="s">
        <v>2255</v>
      </c>
      <c r="H540" s="80" t="s">
        <v>2256</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1702</v>
      </c>
      <c r="AR540" s="81">
        <v>333</v>
      </c>
      <c r="AS540" s="81">
        <v>0</v>
      </c>
      <c r="AT540" s="81">
        <v>0</v>
      </c>
      <c r="AU540" s="81">
        <v>0</v>
      </c>
      <c r="AV540" s="81">
        <v>0</v>
      </c>
      <c r="AW540" s="81"/>
      <c r="AX540" s="82"/>
      <c r="AY540" s="81">
        <v>8107.336000000003</v>
      </c>
      <c r="AZ540" s="81">
        <v>32933.659999999996</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2275</v>
      </c>
      <c r="B541" s="80">
        <v>137</v>
      </c>
      <c r="C541" s="80">
        <v>1</v>
      </c>
      <c r="D541" s="80">
        <v>9</v>
      </c>
      <c r="E541" s="80">
        <v>1990</v>
      </c>
      <c r="F541" s="80" t="s">
        <v>562</v>
      </c>
      <c r="G541" s="80" t="s">
        <v>2276</v>
      </c>
      <c r="H541" s="80" t="s">
        <v>2277</v>
      </c>
      <c r="I541" s="177"/>
      <c r="J541" s="81">
        <v>53.922770020952484</v>
      </c>
      <c r="K541" s="81">
        <v>1.8515091966944479</v>
      </c>
      <c r="L541" s="81">
        <v>2.7651968705399086</v>
      </c>
      <c r="M541" s="81">
        <v>12.707722050371659</v>
      </c>
      <c r="N541" s="81">
        <v>17.895401969059339</v>
      </c>
      <c r="O541" s="81">
        <v>22.824539498481666</v>
      </c>
      <c r="P541" s="81">
        <v>21.984168535718201</v>
      </c>
      <c r="Q541" s="81">
        <v>1.5166965465431037</v>
      </c>
      <c r="R541" s="81">
        <v>0</v>
      </c>
      <c r="S541" s="81">
        <v>1.7570583694207895</v>
      </c>
      <c r="T541" s="82"/>
      <c r="U541" s="81">
        <v>8915844</v>
      </c>
      <c r="V541" s="81">
        <v>665</v>
      </c>
      <c r="W541" s="81">
        <v>29</v>
      </c>
      <c r="X541" s="81">
        <v>4355</v>
      </c>
      <c r="Y541" s="81">
        <v>6962</v>
      </c>
      <c r="Z541" s="81">
        <v>9388</v>
      </c>
      <c r="AA541" s="81">
        <v>5338</v>
      </c>
      <c r="AB541" s="81">
        <v>24626</v>
      </c>
      <c r="AC541" s="81">
        <v>0</v>
      </c>
      <c r="AD541" s="81">
        <v>1.7570583694207895</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2278</v>
      </c>
      <c r="B542" s="80">
        <v>138</v>
      </c>
      <c r="C542" s="80">
        <v>2</v>
      </c>
      <c r="D542" s="80">
        <v>9</v>
      </c>
      <c r="E542" s="80">
        <v>2005</v>
      </c>
      <c r="F542" s="80" t="s">
        <v>565</v>
      </c>
      <c r="G542" s="80" t="s">
        <v>2276</v>
      </c>
      <c r="H542" s="80" t="s">
        <v>2277</v>
      </c>
      <c r="I542" s="177"/>
      <c r="J542" s="81">
        <v>77.133748113286231</v>
      </c>
      <c r="K542" s="81">
        <v>1.4113945134558408</v>
      </c>
      <c r="L542" s="81">
        <v>4.637301909636431</v>
      </c>
      <c r="M542" s="81">
        <v>23.240462513901715</v>
      </c>
      <c r="N542" s="81">
        <v>31.463507539515565</v>
      </c>
      <c r="O542" s="81">
        <v>38.74435965332583</v>
      </c>
      <c r="P542" s="81">
        <v>21.874686259948863</v>
      </c>
      <c r="Q542" s="81">
        <v>1.8087433636353538</v>
      </c>
      <c r="R542" s="81">
        <v>0</v>
      </c>
      <c r="S542" s="81">
        <v>4.045886118263053</v>
      </c>
      <c r="T542" s="82"/>
      <c r="U542" s="81">
        <v>11686916</v>
      </c>
      <c r="V542" s="81">
        <v>598</v>
      </c>
      <c r="W542" s="81">
        <v>62</v>
      </c>
      <c r="X542" s="81">
        <v>4302</v>
      </c>
      <c r="Y542" s="81">
        <v>10557</v>
      </c>
      <c r="Z542" s="81">
        <v>18441</v>
      </c>
      <c r="AA542" s="81">
        <v>4350</v>
      </c>
      <c r="AB542" s="81">
        <v>30701</v>
      </c>
      <c r="AC542" s="81">
        <v>0</v>
      </c>
      <c r="AD542" s="81">
        <v>4.045886118263053</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2279</v>
      </c>
      <c r="B543" s="80">
        <v>139</v>
      </c>
      <c r="C543" s="80">
        <v>3</v>
      </c>
      <c r="D543" s="80">
        <v>9</v>
      </c>
      <c r="E543" s="80">
        <v>2006</v>
      </c>
      <c r="F543" s="80" t="s">
        <v>566</v>
      </c>
      <c r="G543" s="80" t="s">
        <v>2276</v>
      </c>
      <c r="H543" s="80" t="s">
        <v>2277</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2280</v>
      </c>
      <c r="B544" s="80">
        <v>140</v>
      </c>
      <c r="C544" s="80">
        <v>4</v>
      </c>
      <c r="D544" s="80">
        <v>9</v>
      </c>
      <c r="E544" s="80">
        <v>2007</v>
      </c>
      <c r="F544" s="80" t="s">
        <v>567</v>
      </c>
      <c r="G544" s="80" t="s">
        <v>2276</v>
      </c>
      <c r="H544" s="80" t="s">
        <v>2277</v>
      </c>
      <c r="I544" s="177"/>
      <c r="J544" s="81">
        <v>96.222889278386418</v>
      </c>
      <c r="K544" s="81">
        <v>1.4288149896259006</v>
      </c>
      <c r="L544" s="81">
        <v>5.9770489294246554</v>
      </c>
      <c r="M544" s="81">
        <v>23.592150401848144</v>
      </c>
      <c r="N544" s="81">
        <v>34.344725295777749</v>
      </c>
      <c r="O544" s="81">
        <v>38.371735255536578</v>
      </c>
      <c r="P544" s="81">
        <v>21.5290099461949</v>
      </c>
      <c r="Q544" s="81">
        <v>1.9135972380191546</v>
      </c>
      <c r="R544" s="81">
        <v>0</v>
      </c>
      <c r="S544" s="81">
        <v>5.2078346533758486</v>
      </c>
      <c r="T544" s="82"/>
      <c r="U544" s="81">
        <v>14947683</v>
      </c>
      <c r="V544" s="81">
        <v>621</v>
      </c>
      <c r="W544" s="81">
        <v>76</v>
      </c>
      <c r="X544" s="81">
        <v>5504</v>
      </c>
      <c r="Y544" s="81">
        <v>10896</v>
      </c>
      <c r="Z544" s="81">
        <v>18986</v>
      </c>
      <c r="AA544" s="81">
        <v>4216</v>
      </c>
      <c r="AB544" s="81">
        <v>30763</v>
      </c>
      <c r="AC544" s="81">
        <v>0</v>
      </c>
      <c r="AD544" s="81">
        <v>5.2078346533758486</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2281</v>
      </c>
      <c r="B545" s="80">
        <v>141</v>
      </c>
      <c r="C545" s="80">
        <v>5</v>
      </c>
      <c r="D545" s="80">
        <v>9</v>
      </c>
      <c r="E545" s="80">
        <v>2008</v>
      </c>
      <c r="F545" s="80" t="s">
        <v>84</v>
      </c>
      <c r="G545" s="80" t="s">
        <v>2276</v>
      </c>
      <c r="H545" s="80" t="s">
        <v>2277</v>
      </c>
      <c r="I545" s="177"/>
      <c r="J545" s="81">
        <v>95.181263556189478</v>
      </c>
      <c r="K545" s="81">
        <v>1.1400775233922149</v>
      </c>
      <c r="L545" s="81">
        <v>5.4791328097320049</v>
      </c>
      <c r="M545" s="81">
        <v>24.890923578939606</v>
      </c>
      <c r="N545" s="81">
        <v>35.092570356241424</v>
      </c>
      <c r="O545" s="81">
        <v>37.683713958004894</v>
      </c>
      <c r="P545" s="81">
        <v>21.504474452617284</v>
      </c>
      <c r="Q545" s="81">
        <v>1.8854149909511899</v>
      </c>
      <c r="R545" s="81">
        <v>0</v>
      </c>
      <c r="S545" s="81">
        <v>4.4113901949579724</v>
      </c>
      <c r="T545" s="82"/>
      <c r="U545" s="81">
        <v>16227406</v>
      </c>
      <c r="V545" s="81">
        <v>621</v>
      </c>
      <c r="W545" s="81">
        <v>77</v>
      </c>
      <c r="X545" s="81">
        <v>5504</v>
      </c>
      <c r="Y545" s="81">
        <v>11090</v>
      </c>
      <c r="Z545" s="81">
        <v>19300</v>
      </c>
      <c r="AA545" s="81">
        <v>4216</v>
      </c>
      <c r="AB545" s="81">
        <v>30808</v>
      </c>
      <c r="AC545" s="81">
        <v>0</v>
      </c>
      <c r="AD545" s="81">
        <v>4.4113901949579724</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2282</v>
      </c>
      <c r="B546" s="80">
        <v>142</v>
      </c>
      <c r="C546" s="80">
        <v>6</v>
      </c>
      <c r="D546" s="80">
        <v>9</v>
      </c>
      <c r="E546" s="80">
        <v>2009</v>
      </c>
      <c r="F546" s="80" t="s">
        <v>85</v>
      </c>
      <c r="G546" s="80" t="s">
        <v>2276</v>
      </c>
      <c r="H546" s="80" t="s">
        <v>2277</v>
      </c>
      <c r="I546" s="177"/>
      <c r="J546" s="81">
        <v>78.663652454129434</v>
      </c>
      <c r="K546" s="81">
        <v>1.1128406638821249</v>
      </c>
      <c r="L546" s="81">
        <v>4.8857051520001518</v>
      </c>
      <c r="M546" s="81">
        <v>27.675849277645547</v>
      </c>
      <c r="N546" s="81">
        <v>32.859404109942268</v>
      </c>
      <c r="O546" s="81">
        <v>38.550066171700443</v>
      </c>
      <c r="P546" s="81">
        <v>20.907266544218718</v>
      </c>
      <c r="Q546" s="81">
        <v>1.7917957197107717</v>
      </c>
      <c r="R546" s="81">
        <v>0</v>
      </c>
      <c r="S546" s="81">
        <v>4.632145566935006</v>
      </c>
      <c r="T546" s="82"/>
      <c r="U546" s="81">
        <v>11972684</v>
      </c>
      <c r="V546" s="81">
        <v>707</v>
      </c>
      <c r="W546" s="81">
        <v>75</v>
      </c>
      <c r="X546" s="81">
        <v>7219</v>
      </c>
      <c r="Y546" s="81">
        <v>11177</v>
      </c>
      <c r="Z546" s="81">
        <v>19488</v>
      </c>
      <c r="AA546" s="81">
        <v>4208</v>
      </c>
      <c r="AB546" s="81">
        <v>30735</v>
      </c>
      <c r="AC546" s="81">
        <v>0</v>
      </c>
      <c r="AD546" s="81">
        <v>4.632145566935006</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38.22</v>
      </c>
      <c r="BJ546" s="81">
        <v>0</v>
      </c>
      <c r="BK546" s="81">
        <v>0</v>
      </c>
      <c r="BL546" s="81">
        <v>0</v>
      </c>
      <c r="BM546" s="82"/>
      <c r="BN546" s="81">
        <v>0</v>
      </c>
      <c r="BO546" s="81">
        <v>0</v>
      </c>
      <c r="BP546" s="81">
        <v>4</v>
      </c>
      <c r="BQ546" s="81">
        <v>0</v>
      </c>
      <c r="BR546" s="81">
        <v>0</v>
      </c>
      <c r="BS546" s="81">
        <v>0</v>
      </c>
      <c r="BT546"/>
      <c r="BU546" s="80"/>
      <c r="BV546" s="80"/>
      <c r="BW546" s="80"/>
      <c r="BX546" s="80"/>
      <c r="BY546" s="80"/>
      <c r="BZ546" s="80"/>
      <c r="CA546" s="80"/>
      <c r="CB546" s="80"/>
      <c r="CC546" s="80"/>
    </row>
    <row r="547" spans="1:81">
      <c r="A547" s="80" t="s">
        <v>2283</v>
      </c>
      <c r="B547" s="80">
        <v>143</v>
      </c>
      <c r="C547" s="80">
        <v>7</v>
      </c>
      <c r="D547" s="80">
        <v>9</v>
      </c>
      <c r="E547" s="80">
        <v>2010</v>
      </c>
      <c r="F547" s="80" t="s">
        <v>86</v>
      </c>
      <c r="G547" s="80" t="s">
        <v>2276</v>
      </c>
      <c r="H547" s="80" t="s">
        <v>2277</v>
      </c>
      <c r="I547" s="177"/>
      <c r="J547" s="81">
        <v>81.956637670441182</v>
      </c>
      <c r="K547" s="81">
        <v>1.1661286267506905</v>
      </c>
      <c r="L547" s="81">
        <v>5.4525382415395205</v>
      </c>
      <c r="M547" s="81">
        <v>28.202870878740935</v>
      </c>
      <c r="N547" s="81">
        <v>36.261698740755477</v>
      </c>
      <c r="O547" s="81">
        <v>38.852194895268966</v>
      </c>
      <c r="P547" s="81">
        <v>21.162507302443291</v>
      </c>
      <c r="Q547" s="81">
        <v>1.864359146327353</v>
      </c>
      <c r="R547" s="81">
        <v>0</v>
      </c>
      <c r="S547" s="81">
        <v>4.5368226445860742</v>
      </c>
      <c r="T547" s="82"/>
      <c r="U547" s="81">
        <v>13465471</v>
      </c>
      <c r="V547" s="81">
        <v>707</v>
      </c>
      <c r="W547" s="81">
        <v>75</v>
      </c>
      <c r="X547" s="81">
        <v>7219</v>
      </c>
      <c r="Y547" s="81">
        <v>11267</v>
      </c>
      <c r="Z547" s="81">
        <v>19732</v>
      </c>
      <c r="AA547" s="81">
        <v>4153</v>
      </c>
      <c r="AB547" s="81">
        <v>30643</v>
      </c>
      <c r="AC547" s="81">
        <v>0</v>
      </c>
      <c r="AD547" s="81">
        <v>4.5368226445860742</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42.371000000000002</v>
      </c>
      <c r="BJ547" s="81">
        <v>0</v>
      </c>
      <c r="BK547" s="81">
        <v>0</v>
      </c>
      <c r="BL547" s="81">
        <v>0</v>
      </c>
      <c r="BM547" s="82"/>
      <c r="BN547" s="81">
        <v>0</v>
      </c>
      <c r="BO547" s="81">
        <v>0</v>
      </c>
      <c r="BP547" s="81">
        <v>5</v>
      </c>
      <c r="BQ547" s="81">
        <v>0</v>
      </c>
      <c r="BR547" s="81">
        <v>0</v>
      </c>
      <c r="BS547" s="81">
        <v>0</v>
      </c>
      <c r="BT547"/>
      <c r="BU547" s="80">
        <v>42.371000000000002</v>
      </c>
      <c r="BV547" s="80">
        <v>0</v>
      </c>
      <c r="BW547" s="80">
        <v>0</v>
      </c>
      <c r="BX547" s="80">
        <v>0</v>
      </c>
      <c r="BY547" s="80">
        <v>0</v>
      </c>
      <c r="BZ547" s="80">
        <v>0</v>
      </c>
      <c r="CA547" s="80">
        <v>0</v>
      </c>
      <c r="CB547" s="80">
        <v>0</v>
      </c>
      <c r="CC547" s="80">
        <v>0</v>
      </c>
    </row>
    <row r="548" spans="1:81">
      <c r="A548" s="80" t="s">
        <v>2284</v>
      </c>
      <c r="B548" s="80">
        <v>144</v>
      </c>
      <c r="C548" s="80">
        <v>8</v>
      </c>
      <c r="D548" s="80">
        <v>9</v>
      </c>
      <c r="E548" s="80">
        <v>2011</v>
      </c>
      <c r="F548" s="80" t="s">
        <v>87</v>
      </c>
      <c r="G548" s="80" t="s">
        <v>2276</v>
      </c>
      <c r="H548" s="80" t="s">
        <v>2277</v>
      </c>
      <c r="I548" s="177"/>
      <c r="J548" s="81">
        <v>87.039416607325364</v>
      </c>
      <c r="K548" s="81">
        <v>1.6958774073446501</v>
      </c>
      <c r="L548" s="81">
        <v>3.0901847113200667</v>
      </c>
      <c r="M548" s="81">
        <v>35.786338355588434</v>
      </c>
      <c r="N548" s="81">
        <v>39.415362669418769</v>
      </c>
      <c r="O548" s="81">
        <v>38.374888262665927</v>
      </c>
      <c r="P548" s="81">
        <v>20.471768609144231</v>
      </c>
      <c r="Q548" s="81">
        <v>2.1541234025936999</v>
      </c>
      <c r="R548" s="81">
        <v>0</v>
      </c>
      <c r="S548" s="81">
        <v>4.5790671379264278</v>
      </c>
      <c r="T548" s="82"/>
      <c r="U548" s="81">
        <v>12422432</v>
      </c>
      <c r="V548" s="81">
        <v>707</v>
      </c>
      <c r="W548" s="81">
        <v>75</v>
      </c>
      <c r="X548" s="81">
        <v>7219</v>
      </c>
      <c r="Y548" s="81">
        <v>11458</v>
      </c>
      <c r="Z548" s="81">
        <v>19913</v>
      </c>
      <c r="AA548" s="81">
        <v>4137</v>
      </c>
      <c r="AB548" s="81">
        <v>30695</v>
      </c>
      <c r="AC548" s="81">
        <v>0</v>
      </c>
      <c r="AD548" s="81">
        <v>4.5790671379264278</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38.329000000000001</v>
      </c>
      <c r="BJ548" s="81">
        <v>0</v>
      </c>
      <c r="BK548" s="81">
        <v>0</v>
      </c>
      <c r="BL548" s="81">
        <v>0</v>
      </c>
      <c r="BM548" s="82"/>
      <c r="BN548" s="81">
        <v>0</v>
      </c>
      <c r="BO548" s="81">
        <v>0</v>
      </c>
      <c r="BP548" s="81">
        <v>5</v>
      </c>
      <c r="BQ548" s="81">
        <v>0</v>
      </c>
      <c r="BR548" s="81">
        <v>0</v>
      </c>
      <c r="BS548" s="81">
        <v>0</v>
      </c>
      <c r="BT548"/>
      <c r="BU548" s="80">
        <v>38.329000000000001</v>
      </c>
      <c r="BV548" s="80">
        <v>0</v>
      </c>
      <c r="BW548" s="80">
        <v>0</v>
      </c>
      <c r="BX548" s="80">
        <v>0</v>
      </c>
      <c r="BY548" s="80">
        <v>0</v>
      </c>
      <c r="BZ548" s="80">
        <v>0</v>
      </c>
      <c r="CA548" s="80">
        <v>0</v>
      </c>
      <c r="CB548" s="80">
        <v>0</v>
      </c>
      <c r="CC548" s="80">
        <v>0</v>
      </c>
    </row>
    <row r="549" spans="1:81">
      <c r="A549" s="80" t="s">
        <v>2285</v>
      </c>
      <c r="B549" s="80">
        <v>145</v>
      </c>
      <c r="C549" s="80">
        <v>9</v>
      </c>
      <c r="D549" s="80">
        <v>9</v>
      </c>
      <c r="E549" s="80">
        <v>2012</v>
      </c>
      <c r="F549" s="80" t="s">
        <v>88</v>
      </c>
      <c r="G549" s="80" t="s">
        <v>2276</v>
      </c>
      <c r="H549" s="80" t="s">
        <v>2277</v>
      </c>
      <c r="I549" s="177"/>
      <c r="J549" s="81">
        <v>66.289319070192462</v>
      </c>
      <c r="K549" s="81">
        <v>1.6537083744118479</v>
      </c>
      <c r="L549" s="81">
        <v>3.0677286129334895</v>
      </c>
      <c r="M549" s="81">
        <v>36.994673448066578</v>
      </c>
      <c r="N549" s="81">
        <v>43.460149081807195</v>
      </c>
      <c r="O549" s="81">
        <v>38.531779889908741</v>
      </c>
      <c r="P549" s="81">
        <v>20.210022753711311</v>
      </c>
      <c r="Q549" s="81">
        <v>2.4170318872735503</v>
      </c>
      <c r="R549" s="81">
        <v>0</v>
      </c>
      <c r="S549" s="81">
        <v>4.3681351011157226</v>
      </c>
      <c r="T549" s="82"/>
      <c r="U549" s="81">
        <v>9047127</v>
      </c>
      <c r="V549" s="81">
        <v>707</v>
      </c>
      <c r="W549" s="81">
        <v>75</v>
      </c>
      <c r="X549" s="81">
        <v>7219</v>
      </c>
      <c r="Y549" s="81">
        <v>12002</v>
      </c>
      <c r="Z549" s="81">
        <v>20153</v>
      </c>
      <c r="AA549" s="81">
        <v>4061</v>
      </c>
      <c r="AB549" s="81">
        <v>31700</v>
      </c>
      <c r="AC549" s="81">
        <v>0</v>
      </c>
      <c r="AD549" s="81">
        <v>4.3681351011157226</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33.000999999999998</v>
      </c>
      <c r="BJ549" s="81">
        <v>0</v>
      </c>
      <c r="BK549" s="81">
        <v>0</v>
      </c>
      <c r="BL549" s="81">
        <v>0</v>
      </c>
      <c r="BM549" s="82"/>
      <c r="BN549" s="81">
        <v>0</v>
      </c>
      <c r="BO549" s="81">
        <v>0</v>
      </c>
      <c r="BP549" s="81">
        <v>3</v>
      </c>
      <c r="BQ549" s="81">
        <v>0</v>
      </c>
      <c r="BR549" s="81">
        <v>0</v>
      </c>
      <c r="BS549" s="81">
        <v>0</v>
      </c>
      <c r="BT549"/>
      <c r="BU549" s="80">
        <v>33.000999999999998</v>
      </c>
      <c r="BV549" s="80">
        <v>0</v>
      </c>
      <c r="BW549" s="80">
        <v>0</v>
      </c>
      <c r="BX549" s="80">
        <v>0</v>
      </c>
      <c r="BY549" s="80">
        <v>0</v>
      </c>
      <c r="BZ549" s="80">
        <v>0</v>
      </c>
      <c r="CA549" s="80">
        <v>0</v>
      </c>
      <c r="CB549" s="80">
        <v>0</v>
      </c>
      <c r="CC549" s="80">
        <v>0</v>
      </c>
    </row>
    <row r="550" spans="1:81">
      <c r="A550" s="80" t="s">
        <v>2286</v>
      </c>
      <c r="B550" s="80">
        <v>146</v>
      </c>
      <c r="C550" s="80">
        <v>10</v>
      </c>
      <c r="D550" s="80">
        <v>9</v>
      </c>
      <c r="E550" s="80">
        <v>2013</v>
      </c>
      <c r="F550" s="80" t="s">
        <v>89</v>
      </c>
      <c r="G550" s="80" t="s">
        <v>2276</v>
      </c>
      <c r="H550" s="80" t="s">
        <v>2277</v>
      </c>
      <c r="I550" s="177"/>
      <c r="J550" s="81">
        <v>97.260069302235522</v>
      </c>
      <c r="K550" s="81">
        <v>1.4255684753452791</v>
      </c>
      <c r="L550" s="81">
        <v>3.1638182678717794</v>
      </c>
      <c r="M550" s="81">
        <v>35.641373775778931</v>
      </c>
      <c r="N550" s="81">
        <v>43.641364682399121</v>
      </c>
      <c r="O550" s="81">
        <v>37.424857750495477</v>
      </c>
      <c r="P550" s="81">
        <v>20.650833495090826</v>
      </c>
      <c r="Q550" s="81">
        <v>2.4436828517779876</v>
      </c>
      <c r="R550" s="81">
        <v>0</v>
      </c>
      <c r="S550" s="81">
        <v>6.9553927614100823</v>
      </c>
      <c r="T550" s="82"/>
      <c r="U550" s="81">
        <v>12283376</v>
      </c>
      <c r="V550" s="81">
        <v>707</v>
      </c>
      <c r="W550" s="81">
        <v>75</v>
      </c>
      <c r="X550" s="81">
        <v>7219</v>
      </c>
      <c r="Y550" s="81">
        <v>12068</v>
      </c>
      <c r="Z550" s="81">
        <v>20448</v>
      </c>
      <c r="AA550" s="81">
        <v>4134</v>
      </c>
      <c r="AB550" s="81">
        <v>31590</v>
      </c>
      <c r="AC550" s="81">
        <v>0</v>
      </c>
      <c r="AD550" s="81">
        <v>6.9553927614100823</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32.244</v>
      </c>
      <c r="BJ550" s="81">
        <v>0</v>
      </c>
      <c r="BK550" s="81">
        <v>0</v>
      </c>
      <c r="BL550" s="81">
        <v>0</v>
      </c>
      <c r="BM550" s="82"/>
      <c r="BN550" s="81">
        <v>0</v>
      </c>
      <c r="BO550" s="81">
        <v>0</v>
      </c>
      <c r="BP550" s="81">
        <v>3</v>
      </c>
      <c r="BQ550" s="81">
        <v>0</v>
      </c>
      <c r="BR550" s="81">
        <v>0</v>
      </c>
      <c r="BS550" s="81">
        <v>0</v>
      </c>
      <c r="BT550"/>
      <c r="BU550" s="80">
        <v>32.244</v>
      </c>
      <c r="BV550" s="80">
        <v>0</v>
      </c>
      <c r="BW550" s="80">
        <v>0</v>
      </c>
      <c r="BX550" s="80">
        <v>0</v>
      </c>
      <c r="BY550" s="80">
        <v>0</v>
      </c>
      <c r="BZ550" s="80">
        <v>0</v>
      </c>
      <c r="CA550" s="80">
        <v>0</v>
      </c>
      <c r="CB550" s="80">
        <v>0</v>
      </c>
      <c r="CC550" s="80">
        <v>0</v>
      </c>
    </row>
    <row r="551" spans="1:81">
      <c r="A551" s="80" t="s">
        <v>2287</v>
      </c>
      <c r="B551" s="80">
        <v>147</v>
      </c>
      <c r="C551" s="80">
        <v>11</v>
      </c>
      <c r="D551" s="80">
        <v>9</v>
      </c>
      <c r="E551" s="80">
        <v>2014</v>
      </c>
      <c r="F551" s="80" t="s">
        <v>90</v>
      </c>
      <c r="G551" s="80" t="s">
        <v>2276</v>
      </c>
      <c r="H551" s="80" t="s">
        <v>2277</v>
      </c>
      <c r="I551" s="177"/>
      <c r="J551" s="81">
        <v>83.621993086339899</v>
      </c>
      <c r="K551" s="81">
        <v>1.299712073241966</v>
      </c>
      <c r="L551" s="81">
        <v>6.5551205770416932</v>
      </c>
      <c r="M551" s="81">
        <v>31.741963549867279</v>
      </c>
      <c r="N551" s="81">
        <v>38.302549059573913</v>
      </c>
      <c r="O551" s="81">
        <v>36.149220462292192</v>
      </c>
      <c r="P551" s="81">
        <v>20.813475027719232</v>
      </c>
      <c r="Q551" s="81">
        <v>2.3384431068539651</v>
      </c>
      <c r="R551" s="81">
        <v>0</v>
      </c>
      <c r="S551" s="81">
        <v>5.1183995233395807</v>
      </c>
      <c r="T551" s="82"/>
      <c r="U551" s="81">
        <v>11735836</v>
      </c>
      <c r="V551" s="81">
        <v>567</v>
      </c>
      <c r="W551" s="81">
        <v>146</v>
      </c>
      <c r="X551" s="81">
        <v>7042</v>
      </c>
      <c r="Y551" s="81">
        <v>12191</v>
      </c>
      <c r="Z551" s="81">
        <v>20802</v>
      </c>
      <c r="AA551" s="81">
        <v>4145</v>
      </c>
      <c r="AB551" s="81">
        <v>31507</v>
      </c>
      <c r="AC551" s="81">
        <v>0</v>
      </c>
      <c r="AD551" s="81">
        <v>5.1183995233395807</v>
      </c>
      <c r="AE551" s="82"/>
      <c r="AF551" s="81">
        <v>92998973.392362818</v>
      </c>
      <c r="AG551" s="81">
        <v>1158545.5407680061</v>
      </c>
      <c r="AH551" s="81">
        <v>1665717.7546708107</v>
      </c>
      <c r="AI551" s="81">
        <v>45496846.230923966</v>
      </c>
      <c r="AJ551" s="81">
        <v>54239377.218854055</v>
      </c>
      <c r="AK551" s="81">
        <v>0</v>
      </c>
      <c r="AL551" s="81">
        <v>0</v>
      </c>
      <c r="AM551" s="81">
        <v>4325440.2841260182</v>
      </c>
      <c r="AN551" s="81">
        <v>0</v>
      </c>
      <c r="AO551" s="81">
        <v>0</v>
      </c>
      <c r="AP551" s="82"/>
      <c r="AQ551" s="81">
        <v>319</v>
      </c>
      <c r="AR551" s="81">
        <v>171</v>
      </c>
      <c r="AS551" s="81">
        <v>0</v>
      </c>
      <c r="AT551" s="81">
        <v>1</v>
      </c>
      <c r="AU551" s="81">
        <v>0</v>
      </c>
      <c r="AV551" s="81">
        <v>0</v>
      </c>
      <c r="AW551" s="81" t="s">
        <v>564</v>
      </c>
      <c r="AX551" s="82"/>
      <c r="AY551" s="81">
        <v>1466.3000000000002</v>
      </c>
      <c r="AZ551" s="81">
        <v>6883.3</v>
      </c>
      <c r="BA551" s="81">
        <v>0</v>
      </c>
      <c r="BB551" s="81">
        <v>199</v>
      </c>
      <c r="BC551" s="81">
        <v>0</v>
      </c>
      <c r="BD551" s="81">
        <v>0</v>
      </c>
      <c r="BE551" s="81" t="s">
        <v>564</v>
      </c>
      <c r="BF551" s="82"/>
      <c r="BG551" s="81">
        <v>0</v>
      </c>
      <c r="BH551" s="81">
        <v>0</v>
      </c>
      <c r="BI551" s="81">
        <v>33.165999999999997</v>
      </c>
      <c r="BJ551" s="81">
        <v>0</v>
      </c>
      <c r="BK551" s="81">
        <v>0</v>
      </c>
      <c r="BL551" s="81">
        <v>0</v>
      </c>
      <c r="BM551" s="82"/>
      <c r="BN551" s="81">
        <v>0</v>
      </c>
      <c r="BO551" s="81">
        <v>0</v>
      </c>
      <c r="BP551" s="81">
        <v>4</v>
      </c>
      <c r="BQ551" s="81">
        <v>0</v>
      </c>
      <c r="BR551" s="81">
        <v>0</v>
      </c>
      <c r="BS551" s="81">
        <v>0</v>
      </c>
      <c r="BT551"/>
      <c r="BU551" s="80">
        <v>33.165999999999997</v>
      </c>
      <c r="BV551" s="80">
        <v>0</v>
      </c>
      <c r="BW551" s="80">
        <v>0</v>
      </c>
      <c r="BX551" s="80">
        <v>0</v>
      </c>
      <c r="BY551" s="80">
        <v>0</v>
      </c>
      <c r="BZ551" s="80">
        <v>0</v>
      </c>
      <c r="CA551" s="80">
        <v>0</v>
      </c>
      <c r="CB551" s="80">
        <v>0</v>
      </c>
      <c r="CC551" s="80">
        <v>0</v>
      </c>
    </row>
    <row r="552" spans="1:81">
      <c r="A552" s="80" t="s">
        <v>2288</v>
      </c>
      <c r="B552" s="80">
        <v>148</v>
      </c>
      <c r="C552" s="80">
        <v>12</v>
      </c>
      <c r="D552" s="80">
        <v>9</v>
      </c>
      <c r="E552" s="80">
        <v>2015</v>
      </c>
      <c r="F552" s="80" t="s">
        <v>91</v>
      </c>
      <c r="G552" s="80" t="s">
        <v>2276</v>
      </c>
      <c r="H552" s="80" t="s">
        <v>2277</v>
      </c>
      <c r="I552" s="177"/>
      <c r="J552" s="81">
        <v>96.531276270385291</v>
      </c>
      <c r="K552" s="81">
        <v>1.2413914368834762</v>
      </c>
      <c r="L552" s="81">
        <v>7.2272605719294551</v>
      </c>
      <c r="M552" s="81">
        <v>33.262742705668437</v>
      </c>
      <c r="N552" s="81">
        <v>38.275132332420377</v>
      </c>
      <c r="O552" s="81">
        <v>36.26037115487869</v>
      </c>
      <c r="P552" s="81">
        <v>20.789649052127796</v>
      </c>
      <c r="Q552" s="81">
        <v>2.28050081374451</v>
      </c>
      <c r="R552" s="81">
        <v>0</v>
      </c>
      <c r="S552" s="81">
        <v>4.9354348110650346</v>
      </c>
      <c r="T552" s="82"/>
      <c r="U552" s="81">
        <v>14548499</v>
      </c>
      <c r="V552" s="81">
        <v>567</v>
      </c>
      <c r="W552" s="81">
        <v>146</v>
      </c>
      <c r="X552" s="81">
        <v>7042</v>
      </c>
      <c r="Y552" s="81">
        <v>12299</v>
      </c>
      <c r="Z552" s="81">
        <v>21067</v>
      </c>
      <c r="AA552" s="81">
        <v>4137</v>
      </c>
      <c r="AB552" s="81">
        <v>31387</v>
      </c>
      <c r="AC552" s="81">
        <v>0</v>
      </c>
      <c r="AD552" s="81">
        <v>4.9354348110650346</v>
      </c>
      <c r="AE552" s="82"/>
      <c r="AF552" s="81">
        <v>110173904.00416858</v>
      </c>
      <c r="AG552" s="81">
        <v>1025210.7425938209</v>
      </c>
      <c r="AH552" s="81">
        <v>1522267.5659490428</v>
      </c>
      <c r="AI552" s="81">
        <v>49797215.183764853</v>
      </c>
      <c r="AJ552" s="81">
        <v>56809908.244215943</v>
      </c>
      <c r="AK552" s="81">
        <v>0</v>
      </c>
      <c r="AL552" s="81">
        <v>0</v>
      </c>
      <c r="AM552" s="81">
        <v>4301456.6864869595</v>
      </c>
      <c r="AN552" s="81">
        <v>0</v>
      </c>
      <c r="AO552" s="81">
        <v>0</v>
      </c>
      <c r="AP552" s="82"/>
      <c r="AQ552" s="81">
        <v>402</v>
      </c>
      <c r="AR552" s="81">
        <v>249</v>
      </c>
      <c r="AS552" s="81">
        <v>0</v>
      </c>
      <c r="AT552" s="81">
        <v>1</v>
      </c>
      <c r="AU552" s="81">
        <v>0</v>
      </c>
      <c r="AV552" s="81">
        <v>0</v>
      </c>
      <c r="AW552" s="81" t="s">
        <v>564</v>
      </c>
      <c r="AX552" s="82"/>
      <c r="AY552" s="81">
        <v>1876</v>
      </c>
      <c r="AZ552" s="81">
        <v>9712.2999999999993</v>
      </c>
      <c r="BA552" s="81">
        <v>0</v>
      </c>
      <c r="BB552" s="81">
        <v>199</v>
      </c>
      <c r="BC552" s="81">
        <v>0</v>
      </c>
      <c r="BD552" s="81">
        <v>0</v>
      </c>
      <c r="BE552" s="81" t="s">
        <v>564</v>
      </c>
      <c r="BF552" s="82"/>
      <c r="BG552" s="81">
        <v>0</v>
      </c>
      <c r="BH552" s="81">
        <v>0</v>
      </c>
      <c r="BI552" s="81">
        <v>31.376999999999999</v>
      </c>
      <c r="BJ552" s="81">
        <v>0</v>
      </c>
      <c r="BK552" s="81">
        <v>0</v>
      </c>
      <c r="BL552" s="81">
        <v>0</v>
      </c>
      <c r="BM552" s="82"/>
      <c r="BN552" s="81">
        <v>0</v>
      </c>
      <c r="BO552" s="81">
        <v>0</v>
      </c>
      <c r="BP552" s="81">
        <v>3</v>
      </c>
      <c r="BQ552" s="81">
        <v>0</v>
      </c>
      <c r="BR552" s="81">
        <v>0</v>
      </c>
      <c r="BS552" s="81">
        <v>0</v>
      </c>
      <c r="BT552"/>
      <c r="BU552" s="80">
        <v>31.376999999999999</v>
      </c>
      <c r="BV552" s="80">
        <v>0</v>
      </c>
      <c r="BW552" s="80">
        <v>0</v>
      </c>
      <c r="BX552" s="80">
        <v>0</v>
      </c>
      <c r="BY552" s="80">
        <v>0</v>
      </c>
      <c r="BZ552" s="80">
        <v>0</v>
      </c>
      <c r="CA552" s="80">
        <v>0</v>
      </c>
      <c r="CB552" s="80">
        <v>0</v>
      </c>
      <c r="CC552" s="80">
        <v>0</v>
      </c>
    </row>
    <row r="553" spans="1:81">
      <c r="A553" s="80" t="s">
        <v>2289</v>
      </c>
      <c r="B553" s="80">
        <v>149</v>
      </c>
      <c r="C553" s="80">
        <v>13</v>
      </c>
      <c r="D553" s="80">
        <v>9</v>
      </c>
      <c r="E553" s="80">
        <v>2016</v>
      </c>
      <c r="F553" s="80" t="s">
        <v>92</v>
      </c>
      <c r="G553" s="80" t="s">
        <v>2276</v>
      </c>
      <c r="H553" s="80" t="s">
        <v>2277</v>
      </c>
      <c r="I553" s="177"/>
      <c r="J553" s="81">
        <v>78.589850729610859</v>
      </c>
      <c r="K553" s="81">
        <v>1.2398896914404776</v>
      </c>
      <c r="L553" s="81">
        <v>8.4679682668880272</v>
      </c>
      <c r="M553" s="81">
        <v>29.110377557445435</v>
      </c>
      <c r="N553" s="81">
        <v>33.989293316810176</v>
      </c>
      <c r="O553" s="81">
        <v>35.932264519728534</v>
      </c>
      <c r="P553" s="81">
        <v>20.212283245692589</v>
      </c>
      <c r="Q553" s="81">
        <v>2.2078865586039766</v>
      </c>
      <c r="R553" s="81">
        <v>0</v>
      </c>
      <c r="S553" s="81">
        <v>5.7931708707371428</v>
      </c>
      <c r="T553" s="82"/>
      <c r="U553" s="81">
        <v>12383032</v>
      </c>
      <c r="V553" s="81">
        <v>567</v>
      </c>
      <c r="W553" s="81">
        <v>146</v>
      </c>
      <c r="X553" s="81">
        <v>7042</v>
      </c>
      <c r="Y553" s="81">
        <v>12417</v>
      </c>
      <c r="Z553" s="81">
        <v>21133</v>
      </c>
      <c r="AA553" s="81">
        <v>4160</v>
      </c>
      <c r="AB553" s="81">
        <v>31259</v>
      </c>
      <c r="AC553" s="81">
        <v>0</v>
      </c>
      <c r="AD553" s="81">
        <v>5.7931708707371428</v>
      </c>
      <c r="AE553" s="82"/>
      <c r="AF553" s="81">
        <v>91400182.250921726</v>
      </c>
      <c r="AG553" s="81">
        <v>985569.59447448573</v>
      </c>
      <c r="AH553" s="81">
        <v>1325425.4100445979</v>
      </c>
      <c r="AI553" s="81">
        <v>46512804.870465137</v>
      </c>
      <c r="AJ553" s="81">
        <v>48853646.446888961</v>
      </c>
      <c r="AK553" s="81">
        <v>0</v>
      </c>
      <c r="AL553" s="81">
        <v>0</v>
      </c>
      <c r="AM553" s="81">
        <v>4287243.0049106115</v>
      </c>
      <c r="AN553" s="81">
        <v>0</v>
      </c>
      <c r="AO553" s="81">
        <v>0</v>
      </c>
      <c r="AP553" s="82"/>
      <c r="AQ553" s="81">
        <v>463</v>
      </c>
      <c r="AR553" s="81">
        <v>298</v>
      </c>
      <c r="AS553" s="81">
        <v>0</v>
      </c>
      <c r="AT553" s="81">
        <v>1</v>
      </c>
      <c r="AU553" s="81">
        <v>0</v>
      </c>
      <c r="AV553" s="81">
        <v>0</v>
      </c>
      <c r="AW553" s="81" t="s">
        <v>564</v>
      </c>
      <c r="AX553" s="82"/>
      <c r="AY553" s="81">
        <v>2179.4</v>
      </c>
      <c r="AZ553" s="81">
        <v>11211.1</v>
      </c>
      <c r="BA553" s="81">
        <v>0</v>
      </c>
      <c r="BB553" s="81">
        <v>199</v>
      </c>
      <c r="BC553" s="81">
        <v>0</v>
      </c>
      <c r="BD553" s="81">
        <v>0</v>
      </c>
      <c r="BE553" s="81" t="s">
        <v>564</v>
      </c>
      <c r="BF553" s="82"/>
      <c r="BG553" s="81">
        <v>0</v>
      </c>
      <c r="BH553" s="81">
        <v>0</v>
      </c>
      <c r="BI553" s="81">
        <v>28.347000000000001</v>
      </c>
      <c r="BJ553" s="81">
        <v>0</v>
      </c>
      <c r="BK553" s="81">
        <v>0</v>
      </c>
      <c r="BL553" s="81">
        <v>0</v>
      </c>
      <c r="BM553" s="82"/>
      <c r="BN553" s="81">
        <v>0</v>
      </c>
      <c r="BO553" s="81">
        <v>0</v>
      </c>
      <c r="BP553" s="81">
        <v>3</v>
      </c>
      <c r="BQ553" s="81">
        <v>0</v>
      </c>
      <c r="BR553" s="81">
        <v>0</v>
      </c>
      <c r="BS553" s="81">
        <v>0</v>
      </c>
      <c r="BT553"/>
      <c r="BU553" s="80">
        <v>28.347000000000001</v>
      </c>
      <c r="BV553" s="80">
        <v>0</v>
      </c>
      <c r="BW553" s="80">
        <v>0</v>
      </c>
      <c r="BX553" s="80">
        <v>0</v>
      </c>
      <c r="BY553" s="80">
        <v>0</v>
      </c>
      <c r="BZ553" s="80">
        <v>0</v>
      </c>
      <c r="CA553" s="80">
        <v>0</v>
      </c>
      <c r="CB553" s="80">
        <v>0</v>
      </c>
      <c r="CC553" s="80">
        <v>0</v>
      </c>
    </row>
    <row r="554" spans="1:81">
      <c r="A554" s="80" t="s">
        <v>2290</v>
      </c>
      <c r="B554" s="80">
        <v>150</v>
      </c>
      <c r="C554" s="80">
        <v>14</v>
      </c>
      <c r="D554" s="80">
        <v>9</v>
      </c>
      <c r="E554" s="80">
        <v>2017</v>
      </c>
      <c r="F554" s="80" t="s">
        <v>71</v>
      </c>
      <c r="G554" s="80" t="s">
        <v>2276</v>
      </c>
      <c r="H554" s="80" t="s">
        <v>2277</v>
      </c>
      <c r="I554" s="177"/>
      <c r="J554" s="81">
        <v>79.608115175024395</v>
      </c>
      <c r="K554" s="81">
        <v>1.2915396934361916</v>
      </c>
      <c r="L554" s="81">
        <v>7.4083162326961451</v>
      </c>
      <c r="M554" s="81">
        <v>28.078236538968884</v>
      </c>
      <c r="N554" s="81">
        <v>37.373467406694289</v>
      </c>
      <c r="O554" s="81">
        <v>35.64197639771691</v>
      </c>
      <c r="P554" s="81">
        <v>19.939407338908779</v>
      </c>
      <c r="Q554" s="81">
        <v>2.1328246743913977</v>
      </c>
      <c r="R554" s="81">
        <v>0</v>
      </c>
      <c r="S554" s="81">
        <v>5.6139605843198659</v>
      </c>
      <c r="T554" s="82"/>
      <c r="U554" s="81">
        <v>13634515</v>
      </c>
      <c r="V554" s="81">
        <v>567</v>
      </c>
      <c r="W554" s="81">
        <v>146</v>
      </c>
      <c r="X554" s="81">
        <v>7042</v>
      </c>
      <c r="Y554" s="81">
        <v>12618</v>
      </c>
      <c r="Z554" s="81">
        <v>21310</v>
      </c>
      <c r="AA554" s="81">
        <v>4130</v>
      </c>
      <c r="AB554" s="81">
        <v>31227</v>
      </c>
      <c r="AC554" s="81">
        <v>0</v>
      </c>
      <c r="AD554" s="81">
        <v>5.6139605843198659</v>
      </c>
      <c r="AE554" s="82"/>
      <c r="AF554" s="81">
        <v>94849183.7294119</v>
      </c>
      <c r="AG554" s="81">
        <v>1022635.618464253</v>
      </c>
      <c r="AH554" s="81">
        <v>1584201.4174243149</v>
      </c>
      <c r="AI554" s="81">
        <v>46621432.610575907</v>
      </c>
      <c r="AJ554" s="81">
        <v>54865560.320668079</v>
      </c>
      <c r="AK554" s="81">
        <v>0</v>
      </c>
      <c r="AL554" s="81">
        <v>0</v>
      </c>
      <c r="AM554" s="81">
        <v>4289555.6296921242</v>
      </c>
      <c r="AN554" s="81">
        <v>0</v>
      </c>
      <c r="AO554" s="81">
        <v>0</v>
      </c>
      <c r="AP554" s="82"/>
      <c r="AQ554" s="81">
        <v>519</v>
      </c>
      <c r="AR554" s="81">
        <v>322</v>
      </c>
      <c r="AS554" s="81">
        <v>0</v>
      </c>
      <c r="AT554" s="81">
        <v>1</v>
      </c>
      <c r="AU554" s="81">
        <v>0</v>
      </c>
      <c r="AV554" s="81">
        <v>0</v>
      </c>
      <c r="AW554" s="81" t="s">
        <v>564</v>
      </c>
      <c r="AX554" s="82"/>
      <c r="AY554" s="81">
        <v>2484.6</v>
      </c>
      <c r="AZ554" s="81">
        <v>12926.9</v>
      </c>
      <c r="BA554" s="81">
        <v>0</v>
      </c>
      <c r="BB554" s="81">
        <v>199</v>
      </c>
      <c r="BC554" s="81">
        <v>0</v>
      </c>
      <c r="BD554" s="81">
        <v>0</v>
      </c>
      <c r="BE554" s="81" t="s">
        <v>564</v>
      </c>
      <c r="BF554" s="82"/>
      <c r="BG554" s="81">
        <v>0</v>
      </c>
      <c r="BH554" s="81">
        <v>0</v>
      </c>
      <c r="BI554" s="81">
        <v>35.698999999999998</v>
      </c>
      <c r="BJ554" s="81">
        <v>0</v>
      </c>
      <c r="BK554" s="81">
        <v>0</v>
      </c>
      <c r="BL554" s="81">
        <v>0</v>
      </c>
      <c r="BM554" s="82"/>
      <c r="BN554" s="81">
        <v>0</v>
      </c>
      <c r="BO554" s="81">
        <v>0</v>
      </c>
      <c r="BP554" s="81">
        <v>4</v>
      </c>
      <c r="BQ554" s="81">
        <v>0</v>
      </c>
      <c r="BR554" s="81">
        <v>0</v>
      </c>
      <c r="BS554" s="81">
        <v>0</v>
      </c>
      <c r="BT554"/>
      <c r="BU554" s="80">
        <v>35.698999999999998</v>
      </c>
      <c r="BV554" s="80">
        <v>0</v>
      </c>
      <c r="BW554" s="80">
        <v>0</v>
      </c>
      <c r="BX554" s="80">
        <v>0</v>
      </c>
      <c r="BY554" s="80">
        <v>0</v>
      </c>
      <c r="BZ554" s="80">
        <v>0</v>
      </c>
      <c r="CA554" s="80">
        <v>0</v>
      </c>
      <c r="CB554" s="80">
        <v>0</v>
      </c>
      <c r="CC554" s="80">
        <v>0</v>
      </c>
    </row>
    <row r="555" spans="1:81">
      <c r="A555" s="80" t="s">
        <v>2291</v>
      </c>
      <c r="B555" s="80">
        <v>151</v>
      </c>
      <c r="C555" s="80">
        <v>15</v>
      </c>
      <c r="D555" s="80">
        <v>9</v>
      </c>
      <c r="E555" s="80">
        <v>2018</v>
      </c>
      <c r="F555" s="80" t="s">
        <v>93</v>
      </c>
      <c r="G555" s="80" t="s">
        <v>2276</v>
      </c>
      <c r="H555" s="80" t="s">
        <v>2277</v>
      </c>
      <c r="I555" s="177"/>
      <c r="J555" s="81">
        <v>75.955638737138116</v>
      </c>
      <c r="K555" s="81">
        <v>1.2143752859363697</v>
      </c>
      <c r="L555" s="81">
        <v>6.9402367972169801</v>
      </c>
      <c r="M555" s="81">
        <v>27.760214275022314</v>
      </c>
      <c r="N555" s="81">
        <v>35.681326858773545</v>
      </c>
      <c r="O555" s="81">
        <v>35.289078280248354</v>
      </c>
      <c r="P555" s="81">
        <v>19.874762530216685</v>
      </c>
      <c r="Q555" s="81">
        <v>1.9735128817126215</v>
      </c>
      <c r="R555" s="81">
        <v>0</v>
      </c>
      <c r="S555" s="81">
        <v>4.7965825164093658</v>
      </c>
      <c r="T555" s="82"/>
      <c r="U555" s="81">
        <v>13841091</v>
      </c>
      <c r="V555" s="81">
        <v>567</v>
      </c>
      <c r="W555" s="81">
        <v>146</v>
      </c>
      <c r="X555" s="81">
        <v>7042</v>
      </c>
      <c r="Y555" s="81">
        <v>12785</v>
      </c>
      <c r="Z555" s="81">
        <v>21503</v>
      </c>
      <c r="AA555" s="81">
        <v>4158</v>
      </c>
      <c r="AB555" s="81">
        <v>31138</v>
      </c>
      <c r="AC555" s="81">
        <v>0</v>
      </c>
      <c r="AD555" s="81">
        <v>4.7965825164093658</v>
      </c>
      <c r="AE555" s="82"/>
      <c r="AF555" s="81">
        <v>92130951.583521307</v>
      </c>
      <c r="AG555" s="81">
        <v>923500.93907371524</v>
      </c>
      <c r="AH555" s="81">
        <v>1512003.475159799</v>
      </c>
      <c r="AI555" s="81">
        <v>45431508.460337207</v>
      </c>
      <c r="AJ555" s="81">
        <v>55017100.956438571</v>
      </c>
      <c r="AK555" s="81">
        <v>0</v>
      </c>
      <c r="AL555" s="81">
        <v>0</v>
      </c>
      <c r="AM555" s="81">
        <v>4286180.285339321</v>
      </c>
      <c r="AN555" s="81">
        <v>0</v>
      </c>
      <c r="AO555" s="81">
        <v>0</v>
      </c>
      <c r="AP555" s="82"/>
      <c r="AQ555" s="81">
        <v>574</v>
      </c>
      <c r="AR555" s="81">
        <v>351</v>
      </c>
      <c r="AS555" s="81">
        <v>0</v>
      </c>
      <c r="AT555" s="81">
        <v>1</v>
      </c>
      <c r="AU555" s="81">
        <v>0</v>
      </c>
      <c r="AV555" s="81">
        <v>0</v>
      </c>
      <c r="AW555" s="81" t="s">
        <v>564</v>
      </c>
      <c r="AX555" s="82"/>
      <c r="AY555" s="81">
        <v>2746.4</v>
      </c>
      <c r="AZ555" s="81">
        <v>14781</v>
      </c>
      <c r="BA555" s="81">
        <v>0</v>
      </c>
      <c r="BB555" s="81">
        <v>199</v>
      </c>
      <c r="BC555" s="81">
        <v>0</v>
      </c>
      <c r="BD555" s="81">
        <v>0</v>
      </c>
      <c r="BE555" s="81" t="s">
        <v>564</v>
      </c>
      <c r="BF555" s="82"/>
      <c r="BG555" s="81">
        <v>0</v>
      </c>
      <c r="BH555" s="81">
        <v>0</v>
      </c>
      <c r="BI555" s="81">
        <v>32.475999999999999</v>
      </c>
      <c r="BJ555" s="81">
        <v>0</v>
      </c>
      <c r="BK555" s="81">
        <v>0</v>
      </c>
      <c r="BL555" s="81">
        <v>0</v>
      </c>
      <c r="BM555" s="82"/>
      <c r="BN555" s="81">
        <v>0</v>
      </c>
      <c r="BO555" s="81">
        <v>0</v>
      </c>
      <c r="BP555" s="81">
        <v>4</v>
      </c>
      <c r="BQ555" s="81">
        <v>0</v>
      </c>
      <c r="BR555" s="81">
        <v>0</v>
      </c>
      <c r="BS555" s="81">
        <v>0</v>
      </c>
      <c r="BT555"/>
      <c r="BU555" s="80">
        <v>32.475999999999999</v>
      </c>
      <c r="BV555" s="80">
        <v>0</v>
      </c>
      <c r="BW555" s="80">
        <v>0</v>
      </c>
      <c r="BX555" s="80">
        <v>0</v>
      </c>
      <c r="BY555" s="80">
        <v>0</v>
      </c>
      <c r="BZ555" s="80">
        <v>0</v>
      </c>
      <c r="CA555" s="80">
        <v>0</v>
      </c>
      <c r="CB555" s="80">
        <v>0</v>
      </c>
      <c r="CC555" s="80">
        <v>0</v>
      </c>
    </row>
    <row r="556" spans="1:81">
      <c r="A556" s="80" t="s">
        <v>2292</v>
      </c>
      <c r="B556" s="80">
        <v>152</v>
      </c>
      <c r="C556" s="80">
        <v>16</v>
      </c>
      <c r="D556" s="80">
        <v>9</v>
      </c>
      <c r="E556" s="80">
        <v>2019</v>
      </c>
      <c r="F556" s="80" t="s">
        <v>73</v>
      </c>
      <c r="G556" s="80" t="s">
        <v>2276</v>
      </c>
      <c r="H556" s="80" t="s">
        <v>2277</v>
      </c>
      <c r="I556" s="177"/>
      <c r="J556" s="81">
        <v>69.854856502695299</v>
      </c>
      <c r="K556" s="81">
        <v>1.0720945905707107</v>
      </c>
      <c r="L556" s="81">
        <v>6.9986601190370621</v>
      </c>
      <c r="M556" s="81">
        <v>26.284842688169935</v>
      </c>
      <c r="N556" s="81">
        <v>31.351283107695998</v>
      </c>
      <c r="O556" s="81">
        <v>34.49622403151352</v>
      </c>
      <c r="P556" s="81">
        <v>19.986108446081605</v>
      </c>
      <c r="Q556" s="81">
        <v>1.9122319820654916</v>
      </c>
      <c r="R556" s="81">
        <v>0</v>
      </c>
      <c r="S556" s="81">
        <v>4.9266015671319154</v>
      </c>
      <c r="T556" s="82"/>
      <c r="U556" s="81">
        <v>13303667</v>
      </c>
      <c r="V556" s="81">
        <v>567</v>
      </c>
      <c r="W556" s="81">
        <v>146</v>
      </c>
      <c r="X556" s="81">
        <v>7042</v>
      </c>
      <c r="Y556" s="81">
        <v>12922</v>
      </c>
      <c r="Z556" s="81">
        <v>21597</v>
      </c>
      <c r="AA556" s="81">
        <v>4150</v>
      </c>
      <c r="AB556" s="81">
        <v>30988</v>
      </c>
      <c r="AC556" s="81">
        <v>0</v>
      </c>
      <c r="AD556" s="81">
        <v>4.9266015671319154</v>
      </c>
      <c r="AE556" s="82"/>
      <c r="AF556" s="81">
        <v>86617972.30128251</v>
      </c>
      <c r="AG556" s="81">
        <v>862393.87038959924</v>
      </c>
      <c r="AH556" s="81">
        <v>1603194.955887981</v>
      </c>
      <c r="AI556" s="81">
        <v>44811161.000552677</v>
      </c>
      <c r="AJ556" s="81">
        <v>48561049.239447996</v>
      </c>
      <c r="AK556" s="81">
        <v>0</v>
      </c>
      <c r="AL556" s="81">
        <v>0</v>
      </c>
      <c r="AM556" s="81">
        <v>4220332.3224608963</v>
      </c>
      <c r="AN556" s="81">
        <v>0</v>
      </c>
      <c r="AO556" s="81">
        <v>0</v>
      </c>
      <c r="AP556" s="82"/>
      <c r="AQ556" s="81">
        <v>619</v>
      </c>
      <c r="AR556" s="81">
        <v>380</v>
      </c>
      <c r="AS556" s="81">
        <v>0</v>
      </c>
      <c r="AT556" s="81">
        <v>1</v>
      </c>
      <c r="AU556" s="81">
        <v>0</v>
      </c>
      <c r="AV556" s="81">
        <v>0</v>
      </c>
      <c r="AW556" s="81" t="s">
        <v>564</v>
      </c>
      <c r="AX556" s="82"/>
      <c r="AY556" s="81">
        <v>2991.1000000000008</v>
      </c>
      <c r="AZ556" s="81">
        <v>15557.4</v>
      </c>
      <c r="BA556" s="81">
        <v>0</v>
      </c>
      <c r="BB556" s="81">
        <v>199</v>
      </c>
      <c r="BC556" s="81">
        <v>0</v>
      </c>
      <c r="BD556" s="81">
        <v>0</v>
      </c>
      <c r="BE556" s="81" t="s">
        <v>564</v>
      </c>
      <c r="BF556" s="82"/>
      <c r="BG556" s="81">
        <v>0</v>
      </c>
      <c r="BH556" s="81">
        <v>0</v>
      </c>
      <c r="BI556" s="81">
        <v>31.811</v>
      </c>
      <c r="BJ556" s="81">
        <v>0</v>
      </c>
      <c r="BK556" s="81">
        <v>0</v>
      </c>
      <c r="BL556" s="81">
        <v>0</v>
      </c>
      <c r="BM556" s="82"/>
      <c r="BN556" s="81">
        <v>0</v>
      </c>
      <c r="BO556" s="81">
        <v>0</v>
      </c>
      <c r="BP556" s="81">
        <v>5</v>
      </c>
      <c r="BQ556" s="81">
        <v>0</v>
      </c>
      <c r="BR556" s="81">
        <v>0</v>
      </c>
      <c r="BS556" s="81">
        <v>0</v>
      </c>
      <c r="BT556"/>
      <c r="BU556" s="80">
        <v>31.811</v>
      </c>
      <c r="BV556" s="80">
        <v>0</v>
      </c>
      <c r="BW556" s="80">
        <v>0</v>
      </c>
      <c r="BX556" s="80">
        <v>0</v>
      </c>
      <c r="BY556" s="80">
        <v>0</v>
      </c>
      <c r="BZ556" s="80">
        <v>0</v>
      </c>
      <c r="CA556" s="80">
        <v>0</v>
      </c>
      <c r="CB556" s="80">
        <v>0</v>
      </c>
      <c r="CC556" s="80">
        <v>0</v>
      </c>
    </row>
    <row r="557" spans="1:81">
      <c r="A557" s="80" t="s">
        <v>2293</v>
      </c>
      <c r="B557" s="80">
        <v>153</v>
      </c>
      <c r="C557" s="80">
        <v>17</v>
      </c>
      <c r="D557" s="80">
        <v>9</v>
      </c>
      <c r="E557" s="80">
        <v>2020</v>
      </c>
      <c r="F557" s="80" t="s">
        <v>218</v>
      </c>
      <c r="G557" s="80" t="s">
        <v>2276</v>
      </c>
      <c r="H557" s="80" t="s">
        <v>2277</v>
      </c>
      <c r="I557" s="177"/>
      <c r="J557" s="81">
        <v>72.776343990964918</v>
      </c>
      <c r="K557" s="81">
        <v>1.1783797042916833</v>
      </c>
      <c r="L557" s="81">
        <v>4.5154400348495942</v>
      </c>
      <c r="M557" s="81">
        <v>24.102825809208177</v>
      </c>
      <c r="N557" s="81">
        <v>32.900866548165439</v>
      </c>
      <c r="O557" s="81">
        <v>30.534247841071398</v>
      </c>
      <c r="P557" s="81">
        <v>18.913844578308026</v>
      </c>
      <c r="Q557" s="81">
        <v>1.8188959006182053</v>
      </c>
      <c r="R557" s="81">
        <v>0</v>
      </c>
      <c r="S557" s="81">
        <v>4.3187055906221712</v>
      </c>
      <c r="T557" s="82"/>
      <c r="U557" s="81">
        <v>13029211</v>
      </c>
      <c r="V557" s="81">
        <v>569</v>
      </c>
      <c r="W557" s="81">
        <v>96</v>
      </c>
      <c r="X557" s="81">
        <v>7127</v>
      </c>
      <c r="Y557" s="81">
        <v>13022</v>
      </c>
      <c r="Z557" s="81">
        <v>21819</v>
      </c>
      <c r="AA557" s="81">
        <v>4267</v>
      </c>
      <c r="AB557" s="81">
        <v>30848</v>
      </c>
      <c r="AC557" s="81">
        <v>0</v>
      </c>
      <c r="AD557" s="81">
        <v>4.3187055906221712</v>
      </c>
      <c r="AE557" s="82"/>
      <c r="AF557" s="81">
        <v>91314764.975880504</v>
      </c>
      <c r="AG557" s="81">
        <v>898727.93225741189</v>
      </c>
      <c r="AH557" s="81">
        <v>1064869.2720306492</v>
      </c>
      <c r="AI557" s="81">
        <v>41152763.438455038</v>
      </c>
      <c r="AJ557" s="81">
        <v>52815963.337949499</v>
      </c>
      <c r="AK557" s="81"/>
      <c r="AL557" s="81"/>
      <c r="AM557" s="81">
        <v>4026006.7284283023</v>
      </c>
      <c r="AN557" s="81"/>
      <c r="AO557" s="81"/>
      <c r="AP557" s="82"/>
      <c r="AQ557" s="81">
        <v>684</v>
      </c>
      <c r="AR557" s="81">
        <v>388</v>
      </c>
      <c r="AS557" s="81">
        <v>0</v>
      </c>
      <c r="AT557" s="81">
        <v>1</v>
      </c>
      <c r="AU557" s="81">
        <v>0</v>
      </c>
      <c r="AV557" s="81">
        <v>0</v>
      </c>
      <c r="AW557" s="81">
        <v>0</v>
      </c>
      <c r="AX557" s="82"/>
      <c r="AY557" s="81">
        <v>3389.2000000000021</v>
      </c>
      <c r="AZ557" s="81">
        <v>16195.5</v>
      </c>
      <c r="BA557" s="81">
        <v>0</v>
      </c>
      <c r="BB557" s="81">
        <v>199</v>
      </c>
      <c r="BC557" s="81">
        <v>0</v>
      </c>
      <c r="BD557" s="81">
        <v>0</v>
      </c>
      <c r="BE557" s="81">
        <v>0</v>
      </c>
      <c r="BF557" s="82"/>
      <c r="BG557" s="81">
        <v>0</v>
      </c>
      <c r="BH557" s="81">
        <v>0</v>
      </c>
      <c r="BI557" s="81">
        <v>29.459</v>
      </c>
      <c r="BJ557" s="81">
        <v>0</v>
      </c>
      <c r="BK557" s="81">
        <v>0</v>
      </c>
      <c r="BL557" s="81">
        <v>0</v>
      </c>
      <c r="BM557" s="82"/>
      <c r="BN557" s="81">
        <v>0</v>
      </c>
      <c r="BO557" s="81">
        <v>0</v>
      </c>
      <c r="BP557" s="81">
        <v>4</v>
      </c>
      <c r="BQ557" s="81">
        <v>0</v>
      </c>
      <c r="BR557" s="81">
        <v>0</v>
      </c>
      <c r="BS557" s="81">
        <v>0</v>
      </c>
      <c r="BT557"/>
      <c r="BU557" s="80">
        <v>29.459</v>
      </c>
      <c r="BV557" s="80">
        <v>0</v>
      </c>
      <c r="BW557" s="80">
        <v>0</v>
      </c>
      <c r="BX557" s="80">
        <v>0</v>
      </c>
      <c r="BY557" s="80">
        <v>0</v>
      </c>
      <c r="BZ557" s="80">
        <v>0</v>
      </c>
      <c r="CA557" s="80">
        <v>0</v>
      </c>
      <c r="CB557" s="80">
        <v>0</v>
      </c>
      <c r="CC557" s="80">
        <v>0</v>
      </c>
    </row>
    <row r="558" spans="1:81">
      <c r="A558" s="80" t="s">
        <v>2294</v>
      </c>
      <c r="B558" s="80">
        <v>153</v>
      </c>
      <c r="C558" s="80">
        <v>18</v>
      </c>
      <c r="D558" s="80">
        <v>9</v>
      </c>
      <c r="E558" s="80">
        <v>2021</v>
      </c>
      <c r="F558" s="80" t="s">
        <v>75</v>
      </c>
      <c r="G558" s="174" t="s">
        <v>2276</v>
      </c>
      <c r="H558" s="80" t="s">
        <v>2277</v>
      </c>
      <c r="I558" s="177"/>
      <c r="J558" s="81">
        <v>67.378053172304575</v>
      </c>
      <c r="K558" s="81">
        <v>1.3120563095667443</v>
      </c>
      <c r="L558" s="81">
        <v>4.1516723878620114</v>
      </c>
      <c r="M558" s="81">
        <v>27.175154246080293</v>
      </c>
      <c r="N558" s="81">
        <v>30.954656602726658</v>
      </c>
      <c r="O558" s="81">
        <v>29.796665532217428</v>
      </c>
      <c r="P558" s="81">
        <v>19.953831492716901</v>
      </c>
      <c r="Q558" s="81">
        <v>1.8320121929341446</v>
      </c>
      <c r="R558" s="81">
        <v>0</v>
      </c>
      <c r="S558" s="81">
        <v>4.4238322201654192</v>
      </c>
      <c r="T558" s="82"/>
      <c r="U558" s="81">
        <v>13935572</v>
      </c>
      <c r="V558" s="81">
        <v>569</v>
      </c>
      <c r="W558" s="81">
        <v>96</v>
      </c>
      <c r="X558" s="81">
        <v>7127</v>
      </c>
      <c r="Y558" s="81">
        <v>13108</v>
      </c>
      <c r="Z558" s="81">
        <v>21924</v>
      </c>
      <c r="AA558" s="81">
        <v>4390</v>
      </c>
      <c r="AB558" s="81">
        <v>30702</v>
      </c>
      <c r="AC558" s="81">
        <v>0</v>
      </c>
      <c r="AD558" s="81">
        <v>4.4238322201654192</v>
      </c>
      <c r="AE558" s="82"/>
      <c r="AF558" s="81">
        <v>85151100.828468338</v>
      </c>
      <c r="AG558" s="81">
        <v>1011618.5729174636</v>
      </c>
      <c r="AH558" s="81">
        <v>937695.00647320657</v>
      </c>
      <c r="AI558" s="81">
        <v>45844701.119374678</v>
      </c>
      <c r="AJ558" s="81">
        <v>46302093.08418294</v>
      </c>
      <c r="AK558" s="81">
        <v>0</v>
      </c>
      <c r="AL558" s="81">
        <v>0</v>
      </c>
      <c r="AM558" s="81">
        <v>4030063.8834751653</v>
      </c>
      <c r="AN558" s="81">
        <v>0</v>
      </c>
      <c r="AO558" s="81">
        <v>0</v>
      </c>
      <c r="AP558" s="82"/>
      <c r="AQ558" s="81">
        <v>761</v>
      </c>
      <c r="AR558" s="81">
        <v>391</v>
      </c>
      <c r="AS558" s="81">
        <v>0</v>
      </c>
      <c r="AT558" s="81">
        <v>1</v>
      </c>
      <c r="AU558" s="81">
        <v>0</v>
      </c>
      <c r="AV558" s="81">
        <v>0</v>
      </c>
      <c r="AW558" s="81"/>
      <c r="AX558" s="82"/>
      <c r="AY558" s="81">
        <v>3885.8000000000038</v>
      </c>
      <c r="AZ558" s="81">
        <v>18277</v>
      </c>
      <c r="BA558" s="81">
        <v>0</v>
      </c>
      <c r="BB558" s="81">
        <v>199</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2295</v>
      </c>
      <c r="B559" s="80">
        <v>153</v>
      </c>
      <c r="C559" s="80">
        <v>19</v>
      </c>
      <c r="D559" s="80">
        <v>9</v>
      </c>
      <c r="E559" s="80">
        <v>2022</v>
      </c>
      <c r="F559" s="80" t="s">
        <v>568</v>
      </c>
      <c r="G559" s="174" t="s">
        <v>2276</v>
      </c>
      <c r="H559" s="80" t="s">
        <v>2277</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851</v>
      </c>
      <c r="AR559" s="81">
        <v>392</v>
      </c>
      <c r="AS559" s="81">
        <v>0</v>
      </c>
      <c r="AT559" s="81">
        <v>1</v>
      </c>
      <c r="AU559" s="81">
        <v>0</v>
      </c>
      <c r="AV559" s="81">
        <v>0</v>
      </c>
      <c r="AW559" s="81"/>
      <c r="AX559" s="82"/>
      <c r="AY559" s="81">
        <v>4435.3000000000065</v>
      </c>
      <c r="AZ559" s="81">
        <v>18738.000000000004</v>
      </c>
      <c r="BA559" s="81">
        <v>0</v>
      </c>
      <c r="BB559" s="81">
        <v>199</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2567</v>
      </c>
      <c r="B560" s="80">
        <v>511</v>
      </c>
      <c r="C560" s="80">
        <v>1</v>
      </c>
      <c r="D560" s="80">
        <v>31</v>
      </c>
      <c r="E560" s="80">
        <v>1990</v>
      </c>
      <c r="F560" s="80" t="s">
        <v>562</v>
      </c>
      <c r="G560" s="80" t="s">
        <v>2568</v>
      </c>
      <c r="H560" s="80" t="s">
        <v>2569</v>
      </c>
      <c r="I560" s="177"/>
      <c r="J560" s="81">
        <v>4396.0148895070024</v>
      </c>
      <c r="K560" s="81">
        <v>374.44871415554223</v>
      </c>
      <c r="L560" s="81">
        <v>450.88330556960648</v>
      </c>
      <c r="M560" s="81">
        <v>1797.0898943792438</v>
      </c>
      <c r="N560" s="81">
        <v>2642.2202577038879</v>
      </c>
      <c r="O560" s="81">
        <v>1850.1346097820165</v>
      </c>
      <c r="P560" s="81">
        <v>2508.8680728282789</v>
      </c>
      <c r="Q560" s="81">
        <v>132.69185515909973</v>
      </c>
      <c r="R560" s="81">
        <v>0</v>
      </c>
      <c r="S560" s="81">
        <v>119.61997999999998</v>
      </c>
      <c r="T560" s="82"/>
      <c r="U560" s="81">
        <v>654466202</v>
      </c>
      <c r="V560" s="81">
        <v>109192</v>
      </c>
      <c r="W560" s="81">
        <v>6418</v>
      </c>
      <c r="X560" s="81">
        <v>618451</v>
      </c>
      <c r="Y560" s="81">
        <v>656694</v>
      </c>
      <c r="Z560" s="81">
        <v>760982</v>
      </c>
      <c r="AA560" s="81">
        <v>609181</v>
      </c>
      <c r="AB560" s="81">
        <v>2154465</v>
      </c>
      <c r="AC560" s="81">
        <v>0</v>
      </c>
      <c r="AD560" s="81">
        <v>119.61998</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2570</v>
      </c>
      <c r="B561" s="80">
        <v>512</v>
      </c>
      <c r="C561" s="80">
        <v>2</v>
      </c>
      <c r="D561" s="80">
        <v>31</v>
      </c>
      <c r="E561" s="80">
        <v>2005</v>
      </c>
      <c r="F561" s="80" t="s">
        <v>565</v>
      </c>
      <c r="G561" s="80" t="s">
        <v>2568</v>
      </c>
      <c r="H561" s="80" t="s">
        <v>2569</v>
      </c>
      <c r="I561" s="177"/>
      <c r="J561" s="81">
        <v>3473.888456020929</v>
      </c>
      <c r="K561" s="81">
        <v>238.40208131667231</v>
      </c>
      <c r="L561" s="81">
        <v>598.94443100134299</v>
      </c>
      <c r="M561" s="81">
        <v>3174.4817098041408</v>
      </c>
      <c r="N561" s="81">
        <v>4240.3571582162294</v>
      </c>
      <c r="O561" s="81">
        <v>2752.5345294993581</v>
      </c>
      <c r="P561" s="81">
        <v>2551.8757557680938</v>
      </c>
      <c r="Q561" s="81">
        <v>129.0749098746374</v>
      </c>
      <c r="R561" s="81">
        <v>0</v>
      </c>
      <c r="S561" s="81">
        <v>178.50542091139275</v>
      </c>
      <c r="T561" s="82"/>
      <c r="U561" s="81">
        <v>625948680</v>
      </c>
      <c r="V561" s="81">
        <v>91580</v>
      </c>
      <c r="W561" s="81">
        <v>8009</v>
      </c>
      <c r="X561" s="81">
        <v>582600</v>
      </c>
      <c r="Y561" s="81">
        <v>792352</v>
      </c>
      <c r="Z561" s="81">
        <v>1310113</v>
      </c>
      <c r="AA561" s="81">
        <v>507466</v>
      </c>
      <c r="AB561" s="81">
        <v>2190874</v>
      </c>
      <c r="AC561" s="81">
        <v>0</v>
      </c>
      <c r="AD561" s="81">
        <v>178.50542091139275</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2571</v>
      </c>
      <c r="B562" s="80">
        <v>513</v>
      </c>
      <c r="C562" s="80">
        <v>3</v>
      </c>
      <c r="D562" s="80">
        <v>31</v>
      </c>
      <c r="E562" s="80">
        <v>2006</v>
      </c>
      <c r="F562" s="80" t="s">
        <v>566</v>
      </c>
      <c r="G562" s="80" t="s">
        <v>2568</v>
      </c>
      <c r="H562" s="80" t="s">
        <v>2569</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2572</v>
      </c>
      <c r="B563" s="80">
        <v>514</v>
      </c>
      <c r="C563" s="80">
        <v>4</v>
      </c>
      <c r="D563" s="80">
        <v>31</v>
      </c>
      <c r="E563" s="80">
        <v>2007</v>
      </c>
      <c r="F563" s="80" t="s">
        <v>567</v>
      </c>
      <c r="G563" s="80" t="s">
        <v>2568</v>
      </c>
      <c r="H563" s="80" t="s">
        <v>2569</v>
      </c>
      <c r="I563" s="177"/>
      <c r="J563" s="81">
        <v>3812.6023007180984</v>
      </c>
      <c r="K563" s="81">
        <v>219.82113893680972</v>
      </c>
      <c r="L563" s="81">
        <v>540.74694531653381</v>
      </c>
      <c r="M563" s="81">
        <v>3195.986847224955</v>
      </c>
      <c r="N563" s="81">
        <v>3780.7673124524349</v>
      </c>
      <c r="O563" s="81">
        <v>2668.5757279357122</v>
      </c>
      <c r="P563" s="81">
        <v>2528.8518414550595</v>
      </c>
      <c r="Q563" s="81">
        <v>135.40714329888252</v>
      </c>
      <c r="R563" s="81">
        <v>0</v>
      </c>
      <c r="S563" s="81">
        <v>163.03786220859843</v>
      </c>
      <c r="T563" s="82"/>
      <c r="U563" s="81">
        <v>702799516</v>
      </c>
      <c r="V563" s="81">
        <v>82149</v>
      </c>
      <c r="W563" s="81">
        <v>8806</v>
      </c>
      <c r="X563" s="81">
        <v>684385</v>
      </c>
      <c r="Y563" s="81">
        <v>804784</v>
      </c>
      <c r="Z563" s="81">
        <v>1320388</v>
      </c>
      <c r="AA563" s="81">
        <v>495222</v>
      </c>
      <c r="AB563" s="81">
        <v>2176806</v>
      </c>
      <c r="AC563" s="81">
        <v>0</v>
      </c>
      <c r="AD563" s="81">
        <v>163.03786220859843</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2573</v>
      </c>
      <c r="B564" s="80">
        <v>515</v>
      </c>
      <c r="C564" s="80">
        <v>5</v>
      </c>
      <c r="D564" s="80">
        <v>31</v>
      </c>
      <c r="E564" s="80">
        <v>2008</v>
      </c>
      <c r="F564" s="80" t="s">
        <v>84</v>
      </c>
      <c r="G564" s="80" t="s">
        <v>2568</v>
      </c>
      <c r="H564" s="80" t="s">
        <v>2569</v>
      </c>
      <c r="I564" s="177"/>
      <c r="J564" s="81">
        <v>3093.6649755465569</v>
      </c>
      <c r="K564" s="81">
        <v>162.95025565831648</v>
      </c>
      <c r="L564" s="81">
        <v>491.28114340635545</v>
      </c>
      <c r="M564" s="81">
        <v>3457.4310896483476</v>
      </c>
      <c r="N564" s="81">
        <v>3456.9139325790575</v>
      </c>
      <c r="O564" s="81">
        <v>2584.6478394179849</v>
      </c>
      <c r="P564" s="81">
        <v>2473.8153690929848</v>
      </c>
      <c r="Q564" s="81">
        <v>132.73583467488317</v>
      </c>
      <c r="R564" s="81">
        <v>0</v>
      </c>
      <c r="S564" s="81">
        <v>170.27699016619965</v>
      </c>
      <c r="T564" s="82"/>
      <c r="U564" s="81">
        <v>661754970</v>
      </c>
      <c r="V564" s="81">
        <v>82149</v>
      </c>
      <c r="W564" s="81">
        <v>8806</v>
      </c>
      <c r="X564" s="81">
        <v>684385</v>
      </c>
      <c r="Y564" s="81">
        <v>809650</v>
      </c>
      <c r="Z564" s="81">
        <v>1323747</v>
      </c>
      <c r="AA564" s="81">
        <v>484997</v>
      </c>
      <c r="AB564" s="81">
        <v>2168926</v>
      </c>
      <c r="AC564" s="81">
        <v>0</v>
      </c>
      <c r="AD564" s="81">
        <v>170.27699016619965</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2574</v>
      </c>
      <c r="B565" s="80">
        <v>516</v>
      </c>
      <c r="C565" s="80">
        <v>6</v>
      </c>
      <c r="D565" s="80">
        <v>31</v>
      </c>
      <c r="E565" s="80">
        <v>2009</v>
      </c>
      <c r="F565" s="80" t="s">
        <v>85</v>
      </c>
      <c r="G565" s="80" t="s">
        <v>2568</v>
      </c>
      <c r="H565" s="80" t="s">
        <v>2569</v>
      </c>
      <c r="I565" s="177"/>
      <c r="J565" s="81">
        <v>3130.6485324403425</v>
      </c>
      <c r="K565" s="81">
        <v>168.39209183841604</v>
      </c>
      <c r="L565" s="81">
        <v>570.8110608263197</v>
      </c>
      <c r="M565" s="81">
        <v>3697.562002801305</v>
      </c>
      <c r="N565" s="81">
        <v>3504.1817443824802</v>
      </c>
      <c r="O565" s="81">
        <v>2628.2884400634343</v>
      </c>
      <c r="P565" s="81">
        <v>2365.1693070128908</v>
      </c>
      <c r="Q565" s="81">
        <v>126.01579493888566</v>
      </c>
      <c r="R565" s="81">
        <v>0</v>
      </c>
      <c r="S565" s="81">
        <v>147.67557757457553</v>
      </c>
      <c r="T565" s="82"/>
      <c r="U565" s="81">
        <v>497466910</v>
      </c>
      <c r="V565" s="81">
        <v>81342</v>
      </c>
      <c r="W565" s="81">
        <v>14253</v>
      </c>
      <c r="X565" s="81">
        <v>746285</v>
      </c>
      <c r="Y565" s="81">
        <v>814404</v>
      </c>
      <c r="Z565" s="81">
        <v>1328664</v>
      </c>
      <c r="AA565" s="81">
        <v>476037</v>
      </c>
      <c r="AB565" s="81">
        <v>2161572</v>
      </c>
      <c r="AC565" s="81">
        <v>0</v>
      </c>
      <c r="AD565" s="81">
        <v>147.67557757457553</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26.110000000000003</v>
      </c>
      <c r="BH565" s="81">
        <v>0</v>
      </c>
      <c r="BI565" s="81">
        <v>1822.2977000000003</v>
      </c>
      <c r="BJ565" s="81">
        <v>4.7939999999999996</v>
      </c>
      <c r="BK565" s="81">
        <v>264.59100000000001</v>
      </c>
      <c r="BL565" s="81">
        <v>0</v>
      </c>
      <c r="BM565" s="82"/>
      <c r="BN565" s="81">
        <v>4</v>
      </c>
      <c r="BO565" s="81">
        <v>0</v>
      </c>
      <c r="BP565" s="81">
        <v>179</v>
      </c>
      <c r="BQ565" s="81">
        <v>1</v>
      </c>
      <c r="BR565" s="81">
        <v>42</v>
      </c>
      <c r="BS565" s="81">
        <v>0</v>
      </c>
      <c r="BT565"/>
      <c r="BU565" s="80"/>
      <c r="BV565" s="80"/>
      <c r="BW565" s="80"/>
      <c r="BX565" s="80"/>
      <c r="BY565" s="80"/>
      <c r="BZ565" s="80"/>
      <c r="CA565" s="80"/>
      <c r="CB565" s="80"/>
      <c r="CC565" s="80"/>
    </row>
    <row r="566" spans="1:81">
      <c r="A566" s="80" t="s">
        <v>2575</v>
      </c>
      <c r="B566" s="80">
        <v>517</v>
      </c>
      <c r="C566" s="80">
        <v>7</v>
      </c>
      <c r="D566" s="80">
        <v>31</v>
      </c>
      <c r="E566" s="80">
        <v>2010</v>
      </c>
      <c r="F566" s="80" t="s">
        <v>86</v>
      </c>
      <c r="G566" s="80" t="s">
        <v>2568</v>
      </c>
      <c r="H566" s="80" t="s">
        <v>2569</v>
      </c>
      <c r="I566" s="177"/>
      <c r="J566" s="81">
        <v>3033.1392759241553</v>
      </c>
      <c r="K566" s="81">
        <v>180.39654836865498</v>
      </c>
      <c r="L566" s="81">
        <v>581.28214748154767</v>
      </c>
      <c r="M566" s="81">
        <v>3820.3111123950885</v>
      </c>
      <c r="N566" s="81">
        <v>3753.3429749090888</v>
      </c>
      <c r="O566" s="81">
        <v>2629.5209610589636</v>
      </c>
      <c r="P566" s="81">
        <v>2388.5504901096469</v>
      </c>
      <c r="Q566" s="81">
        <v>131.0400567202345</v>
      </c>
      <c r="R566" s="81">
        <v>0</v>
      </c>
      <c r="S566" s="81">
        <v>151.38925170847577</v>
      </c>
      <c r="T566" s="82"/>
      <c r="U566" s="81">
        <v>562823032</v>
      </c>
      <c r="V566" s="81">
        <v>81342</v>
      </c>
      <c r="W566" s="81">
        <v>14253</v>
      </c>
      <c r="X566" s="81">
        <v>746285</v>
      </c>
      <c r="Y566" s="81">
        <v>819637</v>
      </c>
      <c r="Z566" s="81">
        <v>1335464</v>
      </c>
      <c r="AA566" s="81">
        <v>468737</v>
      </c>
      <c r="AB566" s="81">
        <v>2153802</v>
      </c>
      <c r="AC566" s="81">
        <v>0</v>
      </c>
      <c r="AD566" s="81">
        <v>151.3892517084758</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27.33</v>
      </c>
      <c r="BH566" s="81">
        <v>0</v>
      </c>
      <c r="BI566" s="81">
        <v>2111.569</v>
      </c>
      <c r="BJ566" s="81">
        <v>5.101</v>
      </c>
      <c r="BK566" s="81">
        <v>324.20699999999994</v>
      </c>
      <c r="BL566" s="81">
        <v>0</v>
      </c>
      <c r="BM566" s="82"/>
      <c r="BN566" s="81">
        <v>4</v>
      </c>
      <c r="BO566" s="81">
        <v>0</v>
      </c>
      <c r="BP566" s="81">
        <v>186</v>
      </c>
      <c r="BQ566" s="81">
        <v>1</v>
      </c>
      <c r="BR566" s="81">
        <v>52</v>
      </c>
      <c r="BS566" s="81">
        <v>0</v>
      </c>
      <c r="BT566"/>
      <c r="BU566" s="80">
        <v>2432.1480000000001</v>
      </c>
      <c r="BV566" s="80">
        <v>0</v>
      </c>
      <c r="BW566" s="80">
        <v>5.3760000000000003</v>
      </c>
      <c r="BX566" s="80">
        <v>0</v>
      </c>
      <c r="BY566" s="80">
        <v>15.523</v>
      </c>
      <c r="BZ566" s="80">
        <v>5.46</v>
      </c>
      <c r="CA566" s="80">
        <v>9.6999999999999993</v>
      </c>
      <c r="CB566" s="80">
        <v>0</v>
      </c>
      <c r="CC566" s="80">
        <v>0</v>
      </c>
    </row>
    <row r="567" spans="1:81">
      <c r="A567" s="80" t="s">
        <v>2576</v>
      </c>
      <c r="B567" s="80">
        <v>518</v>
      </c>
      <c r="C567" s="80">
        <v>8</v>
      </c>
      <c r="D567" s="80">
        <v>31</v>
      </c>
      <c r="E567" s="80">
        <v>2011</v>
      </c>
      <c r="F567" s="80" t="s">
        <v>87</v>
      </c>
      <c r="G567" s="80" t="s">
        <v>2568</v>
      </c>
      <c r="H567" s="80" t="s">
        <v>2569</v>
      </c>
      <c r="I567" s="177"/>
      <c r="J567" s="81">
        <v>2996.3281588162331</v>
      </c>
      <c r="K567" s="81">
        <v>226.42112941285677</v>
      </c>
      <c r="L567" s="81">
        <v>518.65562157983481</v>
      </c>
      <c r="M567" s="81">
        <v>4204.2983859824153</v>
      </c>
      <c r="N567" s="81">
        <v>3547.7468154770581</v>
      </c>
      <c r="O567" s="81">
        <v>2599.4501408892174</v>
      </c>
      <c r="P567" s="81">
        <v>2300.8199461450017</v>
      </c>
      <c r="Q567" s="81">
        <v>150.59999886876625</v>
      </c>
      <c r="R567" s="81">
        <v>0</v>
      </c>
      <c r="S567" s="81">
        <v>164.89758052485155</v>
      </c>
      <c r="T567" s="82"/>
      <c r="U567" s="81">
        <v>527221138</v>
      </c>
      <c r="V567" s="81">
        <v>81342</v>
      </c>
      <c r="W567" s="81">
        <v>14253</v>
      </c>
      <c r="X567" s="81">
        <v>746285</v>
      </c>
      <c r="Y567" s="81">
        <v>825012</v>
      </c>
      <c r="Z567" s="81">
        <v>1348873</v>
      </c>
      <c r="AA567" s="81">
        <v>464957</v>
      </c>
      <c r="AB567" s="81">
        <v>2145962</v>
      </c>
      <c r="AC567" s="81">
        <v>0</v>
      </c>
      <c r="AD567" s="81">
        <v>164.89758052485152</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36.225999999999999</v>
      </c>
      <c r="BH567" s="81">
        <v>0</v>
      </c>
      <c r="BI567" s="81">
        <v>2100.2759999999998</v>
      </c>
      <c r="BJ567" s="81">
        <v>0</v>
      </c>
      <c r="BK567" s="81">
        <v>345.28199999999998</v>
      </c>
      <c r="BL567" s="81">
        <v>0</v>
      </c>
      <c r="BM567" s="82"/>
      <c r="BN567" s="81">
        <v>5</v>
      </c>
      <c r="BO567" s="81">
        <v>0</v>
      </c>
      <c r="BP567" s="81">
        <v>192</v>
      </c>
      <c r="BQ567" s="81">
        <v>0</v>
      </c>
      <c r="BR567" s="81">
        <v>56</v>
      </c>
      <c r="BS567" s="81">
        <v>0</v>
      </c>
      <c r="BT567"/>
      <c r="BU567" s="80">
        <v>2320.328</v>
      </c>
      <c r="BV567" s="80">
        <v>86.491</v>
      </c>
      <c r="BW567" s="80">
        <v>10.976000000000001</v>
      </c>
      <c r="BX567" s="80">
        <v>0</v>
      </c>
      <c r="BY567" s="80">
        <v>7.7569999999999997</v>
      </c>
      <c r="BZ567" s="80">
        <v>3.6589999999999998</v>
      </c>
      <c r="CA567" s="80">
        <v>48.613</v>
      </c>
      <c r="CB567" s="80">
        <v>3.96</v>
      </c>
      <c r="CC567" s="80">
        <v>0</v>
      </c>
    </row>
    <row r="568" spans="1:81">
      <c r="A568" s="80" t="s">
        <v>2577</v>
      </c>
      <c r="B568" s="80">
        <v>519</v>
      </c>
      <c r="C568" s="80">
        <v>9</v>
      </c>
      <c r="D568" s="80">
        <v>31</v>
      </c>
      <c r="E568" s="80">
        <v>2012</v>
      </c>
      <c r="F568" s="80" t="s">
        <v>88</v>
      </c>
      <c r="G568" s="80" t="s">
        <v>2568</v>
      </c>
      <c r="H568" s="80" t="s">
        <v>2569</v>
      </c>
      <c r="I568" s="177"/>
      <c r="J568" s="81">
        <v>2812.5545460887574</v>
      </c>
      <c r="K568" s="81">
        <v>204.37371558041292</v>
      </c>
      <c r="L568" s="81">
        <v>527.34972093961198</v>
      </c>
      <c r="M568" s="81">
        <v>3785.1670698720336</v>
      </c>
      <c r="N568" s="81">
        <v>3512.1922884145092</v>
      </c>
      <c r="O568" s="81">
        <v>2608.6452824876483</v>
      </c>
      <c r="P568" s="81">
        <v>2284.6582210664942</v>
      </c>
      <c r="Q568" s="81">
        <v>165.12094394975239</v>
      </c>
      <c r="R568" s="81">
        <v>0</v>
      </c>
      <c r="S568" s="81">
        <v>149.05909889046706</v>
      </c>
      <c r="T568" s="82"/>
      <c r="U568" s="81">
        <v>507792687</v>
      </c>
      <c r="V568" s="81">
        <v>81342</v>
      </c>
      <c r="W568" s="81">
        <v>14253</v>
      </c>
      <c r="X568" s="81">
        <v>746285</v>
      </c>
      <c r="Y568" s="81">
        <v>843222</v>
      </c>
      <c r="Z568" s="81">
        <v>1364381</v>
      </c>
      <c r="AA568" s="81">
        <v>459079</v>
      </c>
      <c r="AB568" s="81">
        <v>2165604</v>
      </c>
      <c r="AC568" s="81">
        <v>0</v>
      </c>
      <c r="AD568" s="81">
        <v>149.05909889046706</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36.389000000000003</v>
      </c>
      <c r="BH568" s="81">
        <v>0</v>
      </c>
      <c r="BI568" s="81">
        <v>2106.6480000000001</v>
      </c>
      <c r="BJ568" s="81">
        <v>0.74099999999999999</v>
      </c>
      <c r="BK568" s="81">
        <v>411.16299999999995</v>
      </c>
      <c r="BL568" s="81">
        <v>0</v>
      </c>
      <c r="BM568" s="82"/>
      <c r="BN568" s="81">
        <v>5</v>
      </c>
      <c r="BO568" s="81">
        <v>0</v>
      </c>
      <c r="BP568" s="81">
        <v>197</v>
      </c>
      <c r="BQ568" s="81">
        <v>1</v>
      </c>
      <c r="BR568" s="81">
        <v>61</v>
      </c>
      <c r="BS568" s="81">
        <v>0</v>
      </c>
      <c r="BT568"/>
      <c r="BU568" s="80">
        <v>2408.35</v>
      </c>
      <c r="BV568" s="80">
        <v>74.59</v>
      </c>
      <c r="BW568" s="80">
        <v>15.129</v>
      </c>
      <c r="BX568" s="80">
        <v>0</v>
      </c>
      <c r="BY568" s="80">
        <v>7.4880000000000004</v>
      </c>
      <c r="BZ568" s="80">
        <v>3.6139999999999999</v>
      </c>
      <c r="CA568" s="80">
        <v>36.905999999999999</v>
      </c>
      <c r="CB568" s="80">
        <v>8.8640000000000008</v>
      </c>
      <c r="CC568" s="80">
        <v>0</v>
      </c>
    </row>
    <row r="569" spans="1:81">
      <c r="A569" s="80" t="s">
        <v>2578</v>
      </c>
      <c r="B569" s="80">
        <v>520</v>
      </c>
      <c r="C569" s="80">
        <v>10</v>
      </c>
      <c r="D569" s="80">
        <v>31</v>
      </c>
      <c r="E569" s="80">
        <v>2013</v>
      </c>
      <c r="F569" s="80" t="s">
        <v>89</v>
      </c>
      <c r="G569" s="80" t="s">
        <v>2568</v>
      </c>
      <c r="H569" s="80" t="s">
        <v>2569</v>
      </c>
      <c r="I569" s="177"/>
      <c r="J569" s="81">
        <v>2845.6006078466016</v>
      </c>
      <c r="K569" s="81">
        <v>168.11478190616489</v>
      </c>
      <c r="L569" s="81">
        <v>536.07014466398994</v>
      </c>
      <c r="M569" s="81">
        <v>3648.9717522925703</v>
      </c>
      <c r="N569" s="81">
        <v>3773.3473030311025</v>
      </c>
      <c r="O569" s="81">
        <v>2529.1282537283678</v>
      </c>
      <c r="P569" s="81">
        <v>2283.280835494947</v>
      </c>
      <c r="Q569" s="81">
        <v>167.15239372212093</v>
      </c>
      <c r="R569" s="81">
        <v>0</v>
      </c>
      <c r="S569" s="81">
        <v>138.56816558174995</v>
      </c>
      <c r="T569" s="82"/>
      <c r="U569" s="81">
        <v>510182960</v>
      </c>
      <c r="V569" s="81">
        <v>81342</v>
      </c>
      <c r="W569" s="81">
        <v>14253</v>
      </c>
      <c r="X569" s="81">
        <v>746285</v>
      </c>
      <c r="Y569" s="81">
        <v>846447</v>
      </c>
      <c r="Z569" s="81">
        <v>1381852</v>
      </c>
      <c r="AA569" s="81">
        <v>457080</v>
      </c>
      <c r="AB569" s="81">
        <v>2160814</v>
      </c>
      <c r="AC569" s="81">
        <v>0</v>
      </c>
      <c r="AD569" s="81">
        <v>138.56816558174998</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50.493000000000002</v>
      </c>
      <c r="BH569" s="81">
        <v>0</v>
      </c>
      <c r="BI569" s="81">
        <v>2160.8939999999998</v>
      </c>
      <c r="BJ569" s="81">
        <v>0.69499999999999995</v>
      </c>
      <c r="BK569" s="81">
        <v>405.33100000000002</v>
      </c>
      <c r="BL569" s="81">
        <v>0</v>
      </c>
      <c r="BM569" s="82"/>
      <c r="BN569" s="81">
        <v>6</v>
      </c>
      <c r="BO569" s="81">
        <v>0</v>
      </c>
      <c r="BP569" s="81">
        <v>200</v>
      </c>
      <c r="BQ569" s="81">
        <v>1</v>
      </c>
      <c r="BR569" s="81">
        <v>63</v>
      </c>
      <c r="BS569" s="81">
        <v>0</v>
      </c>
      <c r="BT569"/>
      <c r="BU569" s="80">
        <v>2439.8980000000001</v>
      </c>
      <c r="BV569" s="80">
        <v>100.684</v>
      </c>
      <c r="BW569" s="80">
        <v>15.263999999999999</v>
      </c>
      <c r="BX569" s="80">
        <v>0</v>
      </c>
      <c r="BY569" s="80">
        <v>7.03</v>
      </c>
      <c r="BZ569" s="80">
        <v>0</v>
      </c>
      <c r="CA569" s="80">
        <v>48.441000000000003</v>
      </c>
      <c r="CB569" s="80">
        <v>6.0960000000000001</v>
      </c>
      <c r="CC569" s="80">
        <v>0</v>
      </c>
    </row>
    <row r="570" spans="1:81">
      <c r="A570" s="80" t="s">
        <v>2579</v>
      </c>
      <c r="B570" s="80">
        <v>521</v>
      </c>
      <c r="C570" s="80">
        <v>11</v>
      </c>
      <c r="D570" s="80">
        <v>31</v>
      </c>
      <c r="E570" s="80">
        <v>2014</v>
      </c>
      <c r="F570" s="80" t="s">
        <v>90</v>
      </c>
      <c r="G570" s="80" t="s">
        <v>2568</v>
      </c>
      <c r="H570" s="80" t="s">
        <v>2569</v>
      </c>
      <c r="I570" s="177"/>
      <c r="J570" s="81">
        <v>2773.6946774022736</v>
      </c>
      <c r="K570" s="81">
        <v>166.82601506567386</v>
      </c>
      <c r="L570" s="81">
        <v>386.0011045023341</v>
      </c>
      <c r="M570" s="81">
        <v>3535.9660039791729</v>
      </c>
      <c r="N570" s="81">
        <v>3761.2323012763181</v>
      </c>
      <c r="O570" s="81">
        <v>2421.3843359758284</v>
      </c>
      <c r="P570" s="81">
        <v>2282.7034372982298</v>
      </c>
      <c r="Q570" s="81">
        <v>159.46145397546783</v>
      </c>
      <c r="R570" s="81">
        <v>0</v>
      </c>
      <c r="S570" s="81">
        <v>151.44270500617344</v>
      </c>
      <c r="T570" s="82"/>
      <c r="U570" s="81">
        <v>544365113</v>
      </c>
      <c r="V570" s="81">
        <v>68737</v>
      </c>
      <c r="W570" s="81">
        <v>14251</v>
      </c>
      <c r="X570" s="81">
        <v>726422</v>
      </c>
      <c r="Y570" s="81">
        <v>851059</v>
      </c>
      <c r="Z570" s="81">
        <v>1393381</v>
      </c>
      <c r="AA570" s="81">
        <v>454600</v>
      </c>
      <c r="AB570" s="81">
        <v>2148503</v>
      </c>
      <c r="AC570" s="81">
        <v>0</v>
      </c>
      <c r="AD570" s="81">
        <v>151.44270500617347</v>
      </c>
      <c r="AE570" s="82"/>
      <c r="AF570" s="81">
        <v>3867128021.9520078</v>
      </c>
      <c r="AG570" s="81">
        <v>137498515.92628369</v>
      </c>
      <c r="AH570" s="81">
        <v>98692893.609846115</v>
      </c>
      <c r="AI570" s="81">
        <v>4396134593.610033</v>
      </c>
      <c r="AJ570" s="81">
        <v>4671831079.8712215</v>
      </c>
      <c r="AK570" s="81">
        <v>0</v>
      </c>
      <c r="AL570" s="81">
        <v>0</v>
      </c>
      <c r="AM570" s="81">
        <v>294957356.35781246</v>
      </c>
      <c r="AN570" s="81">
        <v>0</v>
      </c>
      <c r="AO570" s="81">
        <v>0</v>
      </c>
      <c r="AP570" s="82"/>
      <c r="AQ570" s="81">
        <v>60015</v>
      </c>
      <c r="AR570" s="81">
        <v>10494</v>
      </c>
      <c r="AS570" s="81">
        <v>0</v>
      </c>
      <c r="AT570" s="81">
        <v>20</v>
      </c>
      <c r="AU570" s="81">
        <v>1</v>
      </c>
      <c r="AV570" s="81">
        <v>5</v>
      </c>
      <c r="AW570" s="81" t="s">
        <v>564</v>
      </c>
      <c r="AX570" s="82"/>
      <c r="AY570" s="81">
        <v>256105.40000000002</v>
      </c>
      <c r="AZ570" s="81">
        <v>407929.50000000006</v>
      </c>
      <c r="BA570" s="81">
        <v>0</v>
      </c>
      <c r="BB570" s="81">
        <v>47723.199999999997</v>
      </c>
      <c r="BC570" s="81">
        <v>20</v>
      </c>
      <c r="BD570" s="81">
        <v>3480</v>
      </c>
      <c r="BE570" s="81" t="s">
        <v>564</v>
      </c>
      <c r="BF570" s="82"/>
      <c r="BG570" s="81">
        <v>45.646000000000001</v>
      </c>
      <c r="BH570" s="81">
        <v>0</v>
      </c>
      <c r="BI570" s="81">
        <v>2168.7629999999999</v>
      </c>
      <c r="BJ570" s="81">
        <v>0.70199999999999996</v>
      </c>
      <c r="BK570" s="81">
        <v>415.70100000000002</v>
      </c>
      <c r="BL570" s="81">
        <v>0</v>
      </c>
      <c r="BM570" s="82"/>
      <c r="BN570" s="81">
        <v>5</v>
      </c>
      <c r="BO570" s="81">
        <v>0</v>
      </c>
      <c r="BP570" s="81">
        <v>198</v>
      </c>
      <c r="BQ570" s="81">
        <v>1</v>
      </c>
      <c r="BR570" s="81">
        <v>63</v>
      </c>
      <c r="BS570" s="81">
        <v>0</v>
      </c>
      <c r="BT570"/>
      <c r="BU570" s="80">
        <v>2458.4450000000002</v>
      </c>
      <c r="BV570" s="80">
        <v>92.701999999999998</v>
      </c>
      <c r="BW570" s="80">
        <v>14.978999999999999</v>
      </c>
      <c r="BX570" s="80">
        <v>0</v>
      </c>
      <c r="BY570" s="80">
        <v>7.2910000000000004</v>
      </c>
      <c r="BZ570" s="80">
        <v>0</v>
      </c>
      <c r="CA570" s="80">
        <v>46.335000000000001</v>
      </c>
      <c r="CB570" s="80">
        <v>11.06</v>
      </c>
      <c r="CC570" s="80">
        <v>0</v>
      </c>
    </row>
    <row r="571" spans="1:81">
      <c r="A571" s="80" t="s">
        <v>2580</v>
      </c>
      <c r="B571" s="80">
        <v>522</v>
      </c>
      <c r="C571" s="80">
        <v>12</v>
      </c>
      <c r="D571" s="80">
        <v>31</v>
      </c>
      <c r="E571" s="80">
        <v>2015</v>
      </c>
      <c r="F571" s="80" t="s">
        <v>91</v>
      </c>
      <c r="G571" s="80" t="s">
        <v>2568</v>
      </c>
      <c r="H571" s="80" t="s">
        <v>2569</v>
      </c>
      <c r="I571" s="177"/>
      <c r="J571" s="81">
        <v>2768.9610026363989</v>
      </c>
      <c r="K571" s="81">
        <v>155.24805611940613</v>
      </c>
      <c r="L571" s="81">
        <v>416.43673640537793</v>
      </c>
      <c r="M571" s="81">
        <v>3769.5131587499209</v>
      </c>
      <c r="N571" s="81">
        <v>3243.7540275563811</v>
      </c>
      <c r="O571" s="81">
        <v>2406.7905262205386</v>
      </c>
      <c r="P571" s="81">
        <v>2269.4336696250953</v>
      </c>
      <c r="Q571" s="81">
        <v>155.31745794481705</v>
      </c>
      <c r="R571" s="81">
        <v>0</v>
      </c>
      <c r="S571" s="81">
        <v>159.89959146995736</v>
      </c>
      <c r="T571" s="82"/>
      <c r="U571" s="81">
        <v>586607148</v>
      </c>
      <c r="V571" s="81">
        <v>68737</v>
      </c>
      <c r="W571" s="81">
        <v>14251</v>
      </c>
      <c r="X571" s="81">
        <v>726422</v>
      </c>
      <c r="Y571" s="81">
        <v>856348</v>
      </c>
      <c r="Z571" s="81">
        <v>1398327</v>
      </c>
      <c r="AA571" s="81">
        <v>451602</v>
      </c>
      <c r="AB571" s="81">
        <v>2137666</v>
      </c>
      <c r="AC571" s="81">
        <v>0</v>
      </c>
      <c r="AD571" s="81">
        <v>159.89959146995741</v>
      </c>
      <c r="AE571" s="82"/>
      <c r="AF571" s="81">
        <v>3984169736.0906405</v>
      </c>
      <c r="AG571" s="81">
        <v>119357711.53641744</v>
      </c>
      <c r="AH571" s="81">
        <v>87574020.687192217</v>
      </c>
      <c r="AI571" s="81">
        <v>4717404166.3413286</v>
      </c>
      <c r="AJ571" s="81">
        <v>4066150023.2975554</v>
      </c>
      <c r="AK571" s="81">
        <v>0</v>
      </c>
      <c r="AL571" s="81">
        <v>0</v>
      </c>
      <c r="AM571" s="81">
        <v>292958158.12839168</v>
      </c>
      <c r="AN571" s="81">
        <v>0</v>
      </c>
      <c r="AO571" s="81">
        <v>0</v>
      </c>
      <c r="AP571" s="82"/>
      <c r="AQ571" s="81">
        <v>64746</v>
      </c>
      <c r="AR571" s="81">
        <v>15101</v>
      </c>
      <c r="AS571" s="81">
        <v>0</v>
      </c>
      <c r="AT571" s="81">
        <v>24</v>
      </c>
      <c r="AU571" s="81">
        <v>1</v>
      </c>
      <c r="AV571" s="81">
        <v>5</v>
      </c>
      <c r="AW571" s="81" t="s">
        <v>564</v>
      </c>
      <c r="AX571" s="82"/>
      <c r="AY571" s="81">
        <v>279975.2</v>
      </c>
      <c r="AZ571" s="81">
        <v>588216.89999999991</v>
      </c>
      <c r="BA571" s="81">
        <v>0</v>
      </c>
      <c r="BB571" s="81">
        <v>26334.600000000002</v>
      </c>
      <c r="BC571" s="81">
        <v>20</v>
      </c>
      <c r="BD571" s="81">
        <v>3480</v>
      </c>
      <c r="BE571" s="81" t="s">
        <v>564</v>
      </c>
      <c r="BF571" s="82"/>
      <c r="BG571" s="81">
        <v>44.578000000000003</v>
      </c>
      <c r="BH571" s="81">
        <v>0</v>
      </c>
      <c r="BI571" s="81">
        <v>1984.578</v>
      </c>
      <c r="BJ571" s="81">
        <v>0.73299999999999998</v>
      </c>
      <c r="BK571" s="81">
        <v>412.36500000000001</v>
      </c>
      <c r="BL571" s="81">
        <v>0</v>
      </c>
      <c r="BM571" s="82"/>
      <c r="BN571" s="81">
        <v>5</v>
      </c>
      <c r="BO571" s="81">
        <v>0</v>
      </c>
      <c r="BP571" s="81">
        <v>201</v>
      </c>
      <c r="BQ571" s="81">
        <v>1</v>
      </c>
      <c r="BR571" s="81">
        <v>64</v>
      </c>
      <c r="BS571" s="81">
        <v>0</v>
      </c>
      <c r="BT571"/>
      <c r="BU571" s="80">
        <v>2325.5920000000001</v>
      </c>
      <c r="BV571" s="80">
        <v>88.963999999999999</v>
      </c>
      <c r="BW571" s="80">
        <v>15.292999999999999</v>
      </c>
      <c r="BX571" s="80">
        <v>0</v>
      </c>
      <c r="BY571" s="80">
        <v>3.9039999999999999</v>
      </c>
      <c r="BZ571" s="80">
        <v>0</v>
      </c>
      <c r="CA571" s="80">
        <v>8.5009999999999994</v>
      </c>
      <c r="CB571" s="80">
        <v>0</v>
      </c>
      <c r="CC571" s="80">
        <v>0</v>
      </c>
    </row>
    <row r="572" spans="1:81">
      <c r="A572" s="80" t="s">
        <v>2581</v>
      </c>
      <c r="B572" s="80">
        <v>523</v>
      </c>
      <c r="C572" s="80">
        <v>13</v>
      </c>
      <c r="D572" s="80">
        <v>31</v>
      </c>
      <c r="E572" s="80">
        <v>2016</v>
      </c>
      <c r="F572" s="80" t="s">
        <v>92</v>
      </c>
      <c r="G572" s="80" t="s">
        <v>2568</v>
      </c>
      <c r="H572" s="80" t="s">
        <v>2569</v>
      </c>
      <c r="I572" s="177"/>
      <c r="J572" s="81">
        <v>2773.9513577824655</v>
      </c>
      <c r="K572" s="81">
        <v>156.180969515237</v>
      </c>
      <c r="L572" s="81">
        <v>400.20718949346582</v>
      </c>
      <c r="M572" s="81">
        <v>3047.2230257286669</v>
      </c>
      <c r="N572" s="81">
        <v>3472.5044999025108</v>
      </c>
      <c r="O572" s="81">
        <v>2390.8566740686952</v>
      </c>
      <c r="P572" s="81">
        <v>2218.6916426914195</v>
      </c>
      <c r="Q572" s="81">
        <v>150.16821166165914</v>
      </c>
      <c r="R572" s="81">
        <v>0</v>
      </c>
      <c r="S572" s="81">
        <v>165.32713389410046</v>
      </c>
      <c r="T572" s="82"/>
      <c r="U572" s="81">
        <v>581956497</v>
      </c>
      <c r="V572" s="81">
        <v>68737</v>
      </c>
      <c r="W572" s="81">
        <v>14251</v>
      </c>
      <c r="X572" s="81">
        <v>726422</v>
      </c>
      <c r="Y572" s="81">
        <v>861074</v>
      </c>
      <c r="Z572" s="81">
        <v>1406145</v>
      </c>
      <c r="AA572" s="81">
        <v>456641</v>
      </c>
      <c r="AB572" s="81">
        <v>2126064</v>
      </c>
      <c r="AC572" s="81">
        <v>0</v>
      </c>
      <c r="AD572" s="81">
        <v>165.32713389410051</v>
      </c>
      <c r="AE572" s="82"/>
      <c r="AF572" s="81">
        <v>4066051798.2364879</v>
      </c>
      <c r="AG572" s="81">
        <v>115413306.30094039</v>
      </c>
      <c r="AH572" s="81">
        <v>65358992.350097783</v>
      </c>
      <c r="AI572" s="81">
        <v>4589256784.69732</v>
      </c>
      <c r="AJ572" s="81">
        <v>4280383536.2404718</v>
      </c>
      <c r="AK572" s="81"/>
      <c r="AL572" s="81"/>
      <c r="AM572" s="81">
        <v>291594517.16280979</v>
      </c>
      <c r="AN572" s="81"/>
      <c r="AO572" s="81"/>
      <c r="AP572" s="82"/>
      <c r="AQ572" s="81">
        <v>69276</v>
      </c>
      <c r="AR572" s="81">
        <v>18020</v>
      </c>
      <c r="AS572" s="81">
        <v>0</v>
      </c>
      <c r="AT572" s="81">
        <v>31</v>
      </c>
      <c r="AU572" s="81">
        <v>1</v>
      </c>
      <c r="AV572" s="81">
        <v>8</v>
      </c>
      <c r="AW572" s="81" t="s">
        <v>564</v>
      </c>
      <c r="AX572" s="82"/>
      <c r="AY572" s="81">
        <v>303131.09999999992</v>
      </c>
      <c r="AZ572" s="81">
        <v>710009.40000000014</v>
      </c>
      <c r="BA572" s="81">
        <v>0</v>
      </c>
      <c r="BB572" s="81">
        <v>59264.4</v>
      </c>
      <c r="BC572" s="81">
        <v>20</v>
      </c>
      <c r="BD572" s="81">
        <v>6795</v>
      </c>
      <c r="BE572" s="81" t="s">
        <v>564</v>
      </c>
      <c r="BF572" s="82"/>
      <c r="BG572" s="81">
        <v>49.018000000000001</v>
      </c>
      <c r="BH572" s="81">
        <v>0</v>
      </c>
      <c r="BI572" s="81">
        <v>2010.9690000000001</v>
      </c>
      <c r="BJ572" s="81">
        <v>1.101</v>
      </c>
      <c r="BK572" s="81">
        <v>433.63300000000004</v>
      </c>
      <c r="BL572" s="81">
        <v>0</v>
      </c>
      <c r="BM572" s="82"/>
      <c r="BN572" s="81">
        <v>6</v>
      </c>
      <c r="BO572" s="81">
        <v>0</v>
      </c>
      <c r="BP572" s="81">
        <v>197</v>
      </c>
      <c r="BQ572" s="81">
        <v>1</v>
      </c>
      <c r="BR572" s="81">
        <v>63</v>
      </c>
      <c r="BS572" s="81">
        <v>0</v>
      </c>
      <c r="BT572"/>
      <c r="BU572" s="80">
        <v>2330.893</v>
      </c>
      <c r="BV572" s="80">
        <v>97.736000000000004</v>
      </c>
      <c r="BW572" s="80">
        <v>24.497</v>
      </c>
      <c r="BX572" s="80">
        <v>0</v>
      </c>
      <c r="BY572" s="80">
        <v>9.8070000000000004</v>
      </c>
      <c r="BZ572" s="80">
        <v>0.58599999999999997</v>
      </c>
      <c r="CA572" s="80">
        <v>28.155000000000001</v>
      </c>
      <c r="CB572" s="80">
        <v>3.0470000000000002</v>
      </c>
      <c r="CC572" s="80">
        <v>0</v>
      </c>
    </row>
    <row r="573" spans="1:81">
      <c r="A573" s="80" t="s">
        <v>2582</v>
      </c>
      <c r="B573" s="80">
        <v>524</v>
      </c>
      <c r="C573" s="80">
        <v>14</v>
      </c>
      <c r="D573" s="80">
        <v>31</v>
      </c>
      <c r="E573" s="80">
        <v>2017</v>
      </c>
      <c r="F573" s="80" t="s">
        <v>71</v>
      </c>
      <c r="G573" s="80" t="s">
        <v>2568</v>
      </c>
      <c r="H573" s="80" t="s">
        <v>2569</v>
      </c>
      <c r="I573" s="177"/>
      <c r="J573" s="81">
        <v>2763.5612133417162</v>
      </c>
      <c r="K573" s="81">
        <v>154.02223590005801</v>
      </c>
      <c r="L573" s="81">
        <v>393.55768058459603</v>
      </c>
      <c r="M573" s="81">
        <v>2894.8547853328437</v>
      </c>
      <c r="N573" s="81">
        <v>3600.4232935878899</v>
      </c>
      <c r="O573" s="81">
        <v>2364.8777486548593</v>
      </c>
      <c r="P573" s="81">
        <v>2195.5701451971358</v>
      </c>
      <c r="Q573" s="81">
        <v>144.39715493380186</v>
      </c>
      <c r="R573" s="81">
        <v>0</v>
      </c>
      <c r="S573" s="81">
        <v>169.26108129261789</v>
      </c>
      <c r="T573" s="82"/>
      <c r="U573" s="81">
        <v>615525130</v>
      </c>
      <c r="V573" s="81">
        <v>68737</v>
      </c>
      <c r="W573" s="81">
        <v>14251</v>
      </c>
      <c r="X573" s="81">
        <v>726422</v>
      </c>
      <c r="Y573" s="81">
        <v>866562</v>
      </c>
      <c r="Z573" s="81">
        <v>1413938</v>
      </c>
      <c r="AA573" s="81">
        <v>454763</v>
      </c>
      <c r="AB573" s="81">
        <v>2114140</v>
      </c>
      <c r="AC573" s="81">
        <v>0</v>
      </c>
      <c r="AD573" s="81">
        <v>169.26108129261789</v>
      </c>
      <c r="AE573" s="82"/>
      <c r="AF573" s="81">
        <v>4106167450.9508209</v>
      </c>
      <c r="AG573" s="81">
        <v>115103884.27756549</v>
      </c>
      <c r="AH573" s="81">
        <v>84293017.766212776</v>
      </c>
      <c r="AI573" s="81">
        <v>4545593255.7604904</v>
      </c>
      <c r="AJ573" s="81">
        <v>4252374829.5074172</v>
      </c>
      <c r="AK573" s="81"/>
      <c r="AL573" s="81"/>
      <c r="AM573" s="81">
        <v>290412820.28236139</v>
      </c>
      <c r="AN573" s="81"/>
      <c r="AO573" s="81"/>
      <c r="AP573" s="82"/>
      <c r="AQ573" s="81">
        <v>73081</v>
      </c>
      <c r="AR573" s="81">
        <v>20042</v>
      </c>
      <c r="AS573" s="81">
        <v>0</v>
      </c>
      <c r="AT573" s="81">
        <v>41</v>
      </c>
      <c r="AU573" s="81">
        <v>1</v>
      </c>
      <c r="AV573" s="81">
        <v>9</v>
      </c>
      <c r="AW573" s="81" t="s">
        <v>564</v>
      </c>
      <c r="AX573" s="82"/>
      <c r="AY573" s="81">
        <v>322669.99999999988</v>
      </c>
      <c r="AZ573" s="81">
        <v>873472.99999999953</v>
      </c>
      <c r="BA573" s="81">
        <v>0</v>
      </c>
      <c r="BB573" s="81">
        <v>77320</v>
      </c>
      <c r="BC573" s="81">
        <v>20</v>
      </c>
      <c r="BD573" s="81">
        <v>7437.5</v>
      </c>
      <c r="BE573" s="81" t="s">
        <v>564</v>
      </c>
      <c r="BF573" s="82"/>
      <c r="BG573" s="81">
        <v>50.033000000000001</v>
      </c>
      <c r="BH573" s="81">
        <v>0</v>
      </c>
      <c r="BI573" s="81">
        <v>2098.4859999999999</v>
      </c>
      <c r="BJ573" s="81">
        <v>0.76100000000000001</v>
      </c>
      <c r="BK573" s="81">
        <v>435.834</v>
      </c>
      <c r="BL573" s="81">
        <v>0</v>
      </c>
      <c r="BM573" s="82"/>
      <c r="BN573" s="81">
        <v>6</v>
      </c>
      <c r="BO573" s="81">
        <v>0</v>
      </c>
      <c r="BP573" s="81">
        <v>198</v>
      </c>
      <c r="BQ573" s="81">
        <v>1</v>
      </c>
      <c r="BR573" s="81">
        <v>60</v>
      </c>
      <c r="BS573" s="81">
        <v>0</v>
      </c>
      <c r="BT573"/>
      <c r="BU573" s="80">
        <v>2406.1799999999998</v>
      </c>
      <c r="BV573" s="80">
        <v>106.304</v>
      </c>
      <c r="BW573" s="80">
        <v>25.675000000000001</v>
      </c>
      <c r="BX573" s="80">
        <v>4.9000000000000002E-2</v>
      </c>
      <c r="BY573" s="80">
        <v>13.13</v>
      </c>
      <c r="BZ573" s="80">
        <v>0</v>
      </c>
      <c r="CA573" s="80">
        <v>30.734000000000002</v>
      </c>
      <c r="CB573" s="80">
        <v>3.0419999999999998</v>
      </c>
      <c r="CC573" s="80">
        <v>0</v>
      </c>
    </row>
    <row r="574" spans="1:81">
      <c r="A574" s="80" t="s">
        <v>2583</v>
      </c>
      <c r="B574" s="80">
        <v>525</v>
      </c>
      <c r="C574" s="80">
        <v>15</v>
      </c>
      <c r="D574" s="80">
        <v>31</v>
      </c>
      <c r="E574" s="80">
        <v>2018</v>
      </c>
      <c r="F574" s="80" t="s">
        <v>93</v>
      </c>
      <c r="G574" s="80" t="s">
        <v>2568</v>
      </c>
      <c r="H574" s="80" t="s">
        <v>2569</v>
      </c>
      <c r="I574" s="177"/>
      <c r="J574" s="81">
        <v>2694.6397667175211</v>
      </c>
      <c r="K574" s="81">
        <v>144.52777801560759</v>
      </c>
      <c r="L574" s="81">
        <v>352.82423638060135</v>
      </c>
      <c r="M574" s="81">
        <v>2817.3237049353152</v>
      </c>
      <c r="N574" s="81">
        <v>3511.8270147826947</v>
      </c>
      <c r="O574" s="81">
        <v>2328.444051708017</v>
      </c>
      <c r="P574" s="81">
        <v>2170.1491245024977</v>
      </c>
      <c r="Q574" s="81">
        <v>133.21693636250959</v>
      </c>
      <c r="R574" s="81">
        <v>0</v>
      </c>
      <c r="S574" s="81">
        <v>171.13507994700927</v>
      </c>
      <c r="T574" s="82"/>
      <c r="U574" s="81">
        <v>645362806</v>
      </c>
      <c r="V574" s="81">
        <v>68737</v>
      </c>
      <c r="W574" s="81">
        <v>14251</v>
      </c>
      <c r="X574" s="81">
        <v>726422</v>
      </c>
      <c r="Y574" s="81">
        <v>872084</v>
      </c>
      <c r="Z574" s="81">
        <v>1418811</v>
      </c>
      <c r="AA574" s="81">
        <v>454017</v>
      </c>
      <c r="AB574" s="81">
        <v>2101891</v>
      </c>
      <c r="AC574" s="81">
        <v>0</v>
      </c>
      <c r="AD574" s="81">
        <v>171.1350799470093</v>
      </c>
      <c r="AE574" s="82"/>
      <c r="AF574" s="81">
        <v>4116531759.4718862</v>
      </c>
      <c r="AG574" s="81">
        <v>102246087.4176275</v>
      </c>
      <c r="AH574" s="81">
        <v>79650743.83810693</v>
      </c>
      <c r="AI574" s="81">
        <v>4341860452.7321844</v>
      </c>
      <c r="AJ574" s="81">
        <v>4269616032.8839998</v>
      </c>
      <c r="AK574" s="81"/>
      <c r="AL574" s="81"/>
      <c r="AM574" s="81">
        <v>289327630.74481839</v>
      </c>
      <c r="AN574" s="81"/>
      <c r="AO574" s="81"/>
      <c r="AP574" s="82"/>
      <c r="AQ574" s="81">
        <v>77558</v>
      </c>
      <c r="AR574" s="81">
        <v>22326</v>
      </c>
      <c r="AS574" s="81">
        <v>0</v>
      </c>
      <c r="AT574" s="81">
        <v>48</v>
      </c>
      <c r="AU574" s="81">
        <v>1</v>
      </c>
      <c r="AV574" s="81">
        <v>10</v>
      </c>
      <c r="AW574" s="81" t="s">
        <v>564</v>
      </c>
      <c r="AX574" s="82"/>
      <c r="AY574" s="81">
        <v>345798.3</v>
      </c>
      <c r="AZ574" s="81">
        <v>972984.60000000009</v>
      </c>
      <c r="BA574" s="81">
        <v>0</v>
      </c>
      <c r="BB574" s="81">
        <v>64290.7</v>
      </c>
      <c r="BC574" s="81">
        <v>20</v>
      </c>
      <c r="BD574" s="81">
        <v>11418</v>
      </c>
      <c r="BE574" s="81" t="s">
        <v>564</v>
      </c>
      <c r="BF574" s="82"/>
      <c r="BG574" s="81">
        <v>55.731999999999999</v>
      </c>
      <c r="BH574" s="81">
        <v>0</v>
      </c>
      <c r="BI574" s="81">
        <v>1994.4480000000001</v>
      </c>
      <c r="BJ574" s="81">
        <v>0</v>
      </c>
      <c r="BK574" s="81">
        <v>413.66900000000004</v>
      </c>
      <c r="BL574" s="81">
        <v>0</v>
      </c>
      <c r="BM574" s="82"/>
      <c r="BN574" s="81">
        <v>7</v>
      </c>
      <c r="BO574" s="81">
        <v>0</v>
      </c>
      <c r="BP574" s="81">
        <v>201</v>
      </c>
      <c r="BQ574" s="81">
        <v>0</v>
      </c>
      <c r="BR574" s="81">
        <v>61</v>
      </c>
      <c r="BS574" s="81">
        <v>0</v>
      </c>
      <c r="BT574"/>
      <c r="BU574" s="80">
        <v>2314.2109999999998</v>
      </c>
      <c r="BV574" s="80">
        <v>85.113</v>
      </c>
      <c r="BW574" s="80">
        <v>26.826000000000001</v>
      </c>
      <c r="BX574" s="80">
        <v>0</v>
      </c>
      <c r="BY574" s="80">
        <v>9.984</v>
      </c>
      <c r="BZ574" s="80">
        <v>0</v>
      </c>
      <c r="CA574" s="80">
        <v>24.873000000000001</v>
      </c>
      <c r="CB574" s="80">
        <v>2.8420000000000001</v>
      </c>
      <c r="CC574" s="80">
        <v>0</v>
      </c>
    </row>
    <row r="575" spans="1:81">
      <c r="A575" s="80" t="s">
        <v>2584</v>
      </c>
      <c r="B575" s="80">
        <v>526</v>
      </c>
      <c r="C575" s="80">
        <v>16</v>
      </c>
      <c r="D575" s="80">
        <v>31</v>
      </c>
      <c r="E575" s="80">
        <v>2019</v>
      </c>
      <c r="F575" s="80" t="s">
        <v>73</v>
      </c>
      <c r="G575" s="80" t="s">
        <v>2568</v>
      </c>
      <c r="H575" s="80" t="s">
        <v>2569</v>
      </c>
      <c r="I575" s="177"/>
      <c r="J575" s="81">
        <v>2531.6659278432317</v>
      </c>
      <c r="K575" s="81">
        <v>131.19057281277409</v>
      </c>
      <c r="L575" s="81">
        <v>354.74474123316395</v>
      </c>
      <c r="M575" s="81">
        <v>2697.8869703862197</v>
      </c>
      <c r="N575" s="81">
        <v>3132.8541380367365</v>
      </c>
      <c r="O575" s="81">
        <v>2266.9227883734552</v>
      </c>
      <c r="P575" s="81">
        <v>2139.2119135439079</v>
      </c>
      <c r="Q575" s="81">
        <v>128.80518916319784</v>
      </c>
      <c r="R575" s="81">
        <v>0</v>
      </c>
      <c r="S575" s="81">
        <v>204.59747644798134</v>
      </c>
      <c r="T575" s="82"/>
      <c r="U575" s="81">
        <v>614524040</v>
      </c>
      <c r="V575" s="81">
        <v>68737</v>
      </c>
      <c r="W575" s="81">
        <v>14251</v>
      </c>
      <c r="X575" s="81">
        <v>726422</v>
      </c>
      <c r="Y575" s="81">
        <v>876511</v>
      </c>
      <c r="Z575" s="81">
        <v>1419249</v>
      </c>
      <c r="AA575" s="81">
        <v>444195</v>
      </c>
      <c r="AB575" s="81">
        <v>2087307</v>
      </c>
      <c r="AC575" s="81">
        <v>0</v>
      </c>
      <c r="AD575" s="81">
        <v>204.59747644798111</v>
      </c>
      <c r="AE575" s="82"/>
      <c r="AF575" s="81">
        <v>4112255927.456192</v>
      </c>
      <c r="AG575" s="81">
        <v>99001296.937255472</v>
      </c>
      <c r="AH575" s="81">
        <v>84131283.110080555</v>
      </c>
      <c r="AI575" s="81">
        <v>4449319855.6127367</v>
      </c>
      <c r="AJ575" s="81">
        <v>3957812628.6875772</v>
      </c>
      <c r="AK575" s="81">
        <v>0</v>
      </c>
      <c r="AL575" s="81">
        <v>0</v>
      </c>
      <c r="AM575" s="81">
        <v>284275500.16131675</v>
      </c>
      <c r="AN575" s="81">
        <v>0</v>
      </c>
      <c r="AO575" s="81">
        <v>0</v>
      </c>
      <c r="AP575" s="82"/>
      <c r="AQ575" s="81">
        <v>81839</v>
      </c>
      <c r="AR575" s="81">
        <v>24185</v>
      </c>
      <c r="AS575" s="81">
        <v>0</v>
      </c>
      <c r="AT575" s="81">
        <v>57</v>
      </c>
      <c r="AU575" s="81">
        <v>1</v>
      </c>
      <c r="AV575" s="81">
        <v>12</v>
      </c>
      <c r="AW575" s="81" t="s">
        <v>564</v>
      </c>
      <c r="AX575" s="82"/>
      <c r="AY575" s="81">
        <v>368191.70000000013</v>
      </c>
      <c r="AZ575" s="81">
        <v>1077359.8</v>
      </c>
      <c r="BA575" s="81">
        <v>0</v>
      </c>
      <c r="BB575" s="81">
        <v>81432.699999999983</v>
      </c>
      <c r="BC575" s="81">
        <v>20</v>
      </c>
      <c r="BD575" s="81">
        <v>12782.5</v>
      </c>
      <c r="BE575" s="81" t="s">
        <v>564</v>
      </c>
      <c r="BF575" s="82"/>
      <c r="BG575" s="81">
        <v>54.442999999999998</v>
      </c>
      <c r="BH575" s="81">
        <v>4.8840000000000003</v>
      </c>
      <c r="BI575" s="81">
        <v>1866.9570000000001</v>
      </c>
      <c r="BJ575" s="81">
        <v>0</v>
      </c>
      <c r="BK575" s="81">
        <v>458.108</v>
      </c>
      <c r="BL575" s="81">
        <v>0</v>
      </c>
      <c r="BM575" s="82"/>
      <c r="BN575" s="81">
        <v>7</v>
      </c>
      <c r="BO575" s="81">
        <v>1</v>
      </c>
      <c r="BP575" s="81">
        <v>199</v>
      </c>
      <c r="BQ575" s="81">
        <v>0</v>
      </c>
      <c r="BR575" s="81">
        <v>62</v>
      </c>
      <c r="BS575" s="81">
        <v>0</v>
      </c>
      <c r="BT575"/>
      <c r="BU575" s="80">
        <v>2223.8710000000001</v>
      </c>
      <c r="BV575" s="80">
        <v>105.441</v>
      </c>
      <c r="BW575" s="80">
        <v>26.739000000000001</v>
      </c>
      <c r="BX575" s="80">
        <v>0</v>
      </c>
      <c r="BY575" s="80">
        <v>8.9250000000000007</v>
      </c>
      <c r="BZ575" s="80">
        <v>0.378</v>
      </c>
      <c r="CA575" s="80">
        <v>15.273</v>
      </c>
      <c r="CB575" s="80">
        <v>3.7650000000000001</v>
      </c>
      <c r="CC575" s="80">
        <v>0</v>
      </c>
    </row>
    <row r="576" spans="1:81">
      <c r="A576" s="80" t="s">
        <v>2585</v>
      </c>
      <c r="B576" s="80">
        <v>527</v>
      </c>
      <c r="C576" s="80">
        <v>17</v>
      </c>
      <c r="D576" s="80">
        <v>31</v>
      </c>
      <c r="E576" s="80">
        <v>2020</v>
      </c>
      <c r="F576" s="80" t="s">
        <v>218</v>
      </c>
      <c r="G576" s="80" t="s">
        <v>2568</v>
      </c>
      <c r="H576" s="80" t="s">
        <v>2569</v>
      </c>
      <c r="I576" s="177"/>
      <c r="J576" s="81">
        <v>2441.9874607943698</v>
      </c>
      <c r="K576" s="81">
        <v>139.9411643483453</v>
      </c>
      <c r="L576" s="81">
        <v>374.5691618799874</v>
      </c>
      <c r="M576" s="81">
        <v>2410.2767543391487</v>
      </c>
      <c r="N576" s="81">
        <v>3084.8844001392226</v>
      </c>
      <c r="O576" s="81">
        <v>1990.1251255810423</v>
      </c>
      <c r="P576" s="81">
        <v>2010.922437813884</v>
      </c>
      <c r="Q576" s="81">
        <v>122.18460335461478</v>
      </c>
      <c r="R576" s="81">
        <v>0</v>
      </c>
      <c r="S576" s="81">
        <v>191.19293292334865</v>
      </c>
      <c r="T576" s="82"/>
      <c r="U576" s="81">
        <v>604311631</v>
      </c>
      <c r="V576" s="81">
        <v>64151</v>
      </c>
      <c r="W576" s="81">
        <v>16842</v>
      </c>
      <c r="X576" s="81">
        <v>721086</v>
      </c>
      <c r="Y576" s="81">
        <v>880387</v>
      </c>
      <c r="Z576" s="81">
        <v>1422093</v>
      </c>
      <c r="AA576" s="81">
        <v>453668</v>
      </c>
      <c r="AB576" s="81">
        <v>2072219</v>
      </c>
      <c r="AC576" s="81">
        <v>0</v>
      </c>
      <c r="AD576" s="81">
        <v>191.19293292334865</v>
      </c>
      <c r="AE576" s="82"/>
      <c r="AF576" s="81">
        <v>4074018717.5558748</v>
      </c>
      <c r="AG576" s="81">
        <v>100908696.45166591</v>
      </c>
      <c r="AH576" s="81">
        <v>96381178.018814236</v>
      </c>
      <c r="AI576" s="81">
        <v>4166629113.5022521</v>
      </c>
      <c r="AJ576" s="81">
        <v>4016992931.9360332</v>
      </c>
      <c r="AK576" s="81">
        <v>0</v>
      </c>
      <c r="AL576" s="81">
        <v>0</v>
      </c>
      <c r="AM576" s="81">
        <v>270447602.3332783</v>
      </c>
      <c r="AN576" s="81">
        <v>0</v>
      </c>
      <c r="AO576" s="81">
        <v>0</v>
      </c>
      <c r="AP576" s="82"/>
      <c r="AQ576" s="81">
        <v>85767</v>
      </c>
      <c r="AR576" s="81">
        <v>25034</v>
      </c>
      <c r="AS576" s="81">
        <v>0</v>
      </c>
      <c r="AT576" s="81">
        <v>65</v>
      </c>
      <c r="AU576" s="81">
        <v>1</v>
      </c>
      <c r="AV576" s="81">
        <v>15</v>
      </c>
      <c r="AW576" s="81">
        <v>0</v>
      </c>
      <c r="AX576" s="82"/>
      <c r="AY576" s="81">
        <v>390967.70000000013</v>
      </c>
      <c r="AZ576" s="81">
        <v>1145903.199999999</v>
      </c>
      <c r="BA576" s="81">
        <v>0</v>
      </c>
      <c r="BB576" s="81">
        <v>123242.9</v>
      </c>
      <c r="BC576" s="81">
        <v>20</v>
      </c>
      <c r="BD576" s="81">
        <v>30387.081999999999</v>
      </c>
      <c r="BE576" s="81">
        <v>0</v>
      </c>
      <c r="BF576" s="82"/>
      <c r="BG576" s="81">
        <v>53.658999999999999</v>
      </c>
      <c r="BH576" s="81">
        <v>0</v>
      </c>
      <c r="BI576" s="81">
        <v>1811.5250000000001</v>
      </c>
      <c r="BJ576" s="81">
        <v>0</v>
      </c>
      <c r="BK576" s="81">
        <v>384.80299999999994</v>
      </c>
      <c r="BL576" s="81">
        <v>0</v>
      </c>
      <c r="BM576" s="82"/>
      <c r="BN576" s="81">
        <v>7</v>
      </c>
      <c r="BO576" s="81">
        <v>0</v>
      </c>
      <c r="BP576" s="81">
        <v>204</v>
      </c>
      <c r="BQ576" s="81">
        <v>0</v>
      </c>
      <c r="BR576" s="81">
        <v>60</v>
      </c>
      <c r="BS576" s="81">
        <v>0</v>
      </c>
      <c r="BT576"/>
      <c r="BU576" s="80">
        <v>2075.1480000000001</v>
      </c>
      <c r="BV576" s="80">
        <v>104.273</v>
      </c>
      <c r="BW576" s="80">
        <v>25.797000000000001</v>
      </c>
      <c r="BX576" s="80">
        <v>0</v>
      </c>
      <c r="BY576" s="80">
        <v>9.4350000000000005</v>
      </c>
      <c r="BZ576" s="80">
        <v>0</v>
      </c>
      <c r="CA576" s="80">
        <v>14.218</v>
      </c>
      <c r="CB576" s="80">
        <v>21.116</v>
      </c>
      <c r="CC576" s="80">
        <v>0</v>
      </c>
    </row>
    <row r="577" spans="1:81">
      <c r="A577" s="80" t="s">
        <v>2586</v>
      </c>
      <c r="B577" s="80">
        <v>527</v>
      </c>
      <c r="C577" s="80">
        <v>18</v>
      </c>
      <c r="D577" s="80">
        <v>31</v>
      </c>
      <c r="E577" s="80">
        <v>2021</v>
      </c>
      <c r="F577" s="80" t="s">
        <v>75</v>
      </c>
      <c r="G577" s="174" t="s">
        <v>2568</v>
      </c>
      <c r="H577" s="80" t="s">
        <v>2569</v>
      </c>
      <c r="I577" s="177"/>
      <c r="J577" s="81">
        <v>2539.2559045340186</v>
      </c>
      <c r="K577" s="81">
        <v>150.06083774543012</v>
      </c>
      <c r="L577" s="81">
        <v>491.40515390747186</v>
      </c>
      <c r="M577" s="81">
        <v>2993.9820003094105</v>
      </c>
      <c r="N577" s="81">
        <v>3295.6845596831386</v>
      </c>
      <c r="O577" s="81">
        <v>1931.6472625568101</v>
      </c>
      <c r="P577" s="81">
        <v>2065.7533586498794</v>
      </c>
      <c r="Q577" s="81">
        <v>122.74099799686492</v>
      </c>
      <c r="R577" s="81">
        <v>0</v>
      </c>
      <c r="S577" s="81">
        <v>198.51736757567471</v>
      </c>
      <c r="T577" s="82"/>
      <c r="U577" s="81">
        <v>664641579</v>
      </c>
      <c r="V577" s="81">
        <v>64151</v>
      </c>
      <c r="W577" s="81">
        <v>16842</v>
      </c>
      <c r="X577" s="81">
        <v>721086</v>
      </c>
      <c r="Y577" s="81">
        <v>884246</v>
      </c>
      <c r="Z577" s="81">
        <v>1421281</v>
      </c>
      <c r="AA577" s="81">
        <v>454482</v>
      </c>
      <c r="AB577" s="81">
        <v>2056970</v>
      </c>
      <c r="AC577" s="81">
        <v>0</v>
      </c>
      <c r="AD577" s="81">
        <v>198.51736757567471</v>
      </c>
      <c r="AE577" s="82"/>
      <c r="AF577" s="81">
        <v>4010614886.062263</v>
      </c>
      <c r="AG577" s="81">
        <v>103915079.1243816</v>
      </c>
      <c r="AH577" s="81">
        <v>115451340.5432145</v>
      </c>
      <c r="AI577" s="81">
        <v>4857645412.5831966</v>
      </c>
      <c r="AJ577" s="81">
        <v>4090423617.2020268</v>
      </c>
      <c r="AK577" s="81">
        <v>0</v>
      </c>
      <c r="AL577" s="81">
        <v>0</v>
      </c>
      <c r="AM577" s="81">
        <v>270005879.30401641</v>
      </c>
      <c r="AN577" s="81">
        <v>0</v>
      </c>
      <c r="AO577" s="81">
        <v>0</v>
      </c>
      <c r="AP577" s="82"/>
      <c r="AQ577" s="81">
        <v>90028</v>
      </c>
      <c r="AR577" s="81">
        <v>25557</v>
      </c>
      <c r="AS577" s="81">
        <v>0</v>
      </c>
      <c r="AT577" s="81">
        <v>73</v>
      </c>
      <c r="AU577" s="81">
        <v>1</v>
      </c>
      <c r="AV577" s="81">
        <v>16</v>
      </c>
      <c r="AW577" s="81"/>
      <c r="AX577" s="82"/>
      <c r="AY577" s="81">
        <v>416584.6999999868</v>
      </c>
      <c r="AZ577" s="81">
        <v>1267403.4999999651</v>
      </c>
      <c r="BA577" s="81">
        <v>0</v>
      </c>
      <c r="BB577" s="81">
        <v>127637.5</v>
      </c>
      <c r="BC577" s="81">
        <v>20</v>
      </c>
      <c r="BD577" s="81">
        <v>31955.452000000001</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2587</v>
      </c>
      <c r="B578" s="80">
        <v>527</v>
      </c>
      <c r="C578" s="80">
        <v>19</v>
      </c>
      <c r="D578" s="80">
        <v>31</v>
      </c>
      <c r="E578" s="80">
        <v>2022</v>
      </c>
      <c r="F578" s="80" t="s">
        <v>568</v>
      </c>
      <c r="G578" s="174" t="s">
        <v>2568</v>
      </c>
      <c r="H578" s="80" t="s">
        <v>2569</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94980</v>
      </c>
      <c r="AR578" s="81">
        <v>25904</v>
      </c>
      <c r="AS578" s="81">
        <v>0</v>
      </c>
      <c r="AT578" s="81">
        <v>80</v>
      </c>
      <c r="AU578" s="81">
        <v>1</v>
      </c>
      <c r="AV578" s="81">
        <v>18</v>
      </c>
      <c r="AW578" s="81"/>
      <c r="AX578" s="82"/>
      <c r="AY578" s="81">
        <v>446412.69999999565</v>
      </c>
      <c r="AZ578" s="81">
        <v>1312837.3999999624</v>
      </c>
      <c r="BA578" s="81">
        <v>0</v>
      </c>
      <c r="BB578" s="81">
        <v>133901.5</v>
      </c>
      <c r="BC578" s="81">
        <v>20</v>
      </c>
      <c r="BD578" s="81">
        <v>32304.452000000001</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1780</v>
      </c>
      <c r="B9" s="80">
        <v>1</v>
      </c>
      <c r="C9" s="80">
        <v>1</v>
      </c>
      <c r="D9" s="80">
        <v>1</v>
      </c>
      <c r="E9" s="80">
        <v>1990</v>
      </c>
      <c r="F9" s="80" t="s">
        <v>562</v>
      </c>
      <c r="G9" s="182" t="s">
        <v>1781</v>
      </c>
      <c r="H9" s="80" t="s">
        <v>1782</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1783</v>
      </c>
      <c r="B10" s="80">
        <v>2</v>
      </c>
      <c r="C10" s="80">
        <v>2</v>
      </c>
      <c r="D10" s="80">
        <v>1</v>
      </c>
      <c r="E10" s="80">
        <v>2005</v>
      </c>
      <c r="F10" s="80" t="s">
        <v>565</v>
      </c>
      <c r="G10" s="182" t="s">
        <v>1781</v>
      </c>
      <c r="H10" s="80" t="s">
        <v>1782</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1784</v>
      </c>
      <c r="B11" s="80">
        <v>3</v>
      </c>
      <c r="C11" s="80">
        <v>3</v>
      </c>
      <c r="D11" s="80">
        <v>1</v>
      </c>
      <c r="E11" s="80">
        <v>2006</v>
      </c>
      <c r="F11" s="80" t="s">
        <v>566</v>
      </c>
      <c r="G11" s="182" t="s">
        <v>1781</v>
      </c>
      <c r="H11" s="80" t="s">
        <v>1782</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1785</v>
      </c>
      <c r="B12" s="80">
        <v>4</v>
      </c>
      <c r="C12" s="80">
        <v>4</v>
      </c>
      <c r="D12" s="80">
        <v>1</v>
      </c>
      <c r="E12" s="80">
        <v>2007</v>
      </c>
      <c r="F12" s="80" t="s">
        <v>567</v>
      </c>
      <c r="G12" s="182" t="s">
        <v>1781</v>
      </c>
      <c r="H12" s="80" t="s">
        <v>1782</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1786</v>
      </c>
      <c r="B13" s="80">
        <v>5</v>
      </c>
      <c r="C13" s="80">
        <v>5</v>
      </c>
      <c r="D13" s="80">
        <v>1</v>
      </c>
      <c r="E13" s="80">
        <v>2008</v>
      </c>
      <c r="F13" s="80" t="s">
        <v>84</v>
      </c>
      <c r="G13" s="182" t="s">
        <v>1781</v>
      </c>
      <c r="H13" s="80" t="s">
        <v>1782</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1787</v>
      </c>
      <c r="B14" s="80">
        <v>6</v>
      </c>
      <c r="C14" s="80">
        <v>6</v>
      </c>
      <c r="D14" s="80">
        <v>1</v>
      </c>
      <c r="E14" s="80">
        <v>2009</v>
      </c>
      <c r="F14" s="80" t="s">
        <v>85</v>
      </c>
      <c r="G14" s="182" t="s">
        <v>1781</v>
      </c>
      <c r="H14" s="80" t="s">
        <v>1782</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9.94</v>
      </c>
      <c r="AH14" s="83">
        <v>0</v>
      </c>
      <c r="AI14" s="83">
        <v>0</v>
      </c>
      <c r="AJ14" s="83">
        <v>0</v>
      </c>
      <c r="AK14" s="83">
        <v>18.73</v>
      </c>
      <c r="AL14" s="83">
        <v>0</v>
      </c>
      <c r="AM14" s="83">
        <v>0</v>
      </c>
      <c r="AN14" s="83">
        <v>5.48</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9.94</v>
      </c>
      <c r="EI14" s="83">
        <v>0</v>
      </c>
      <c r="EJ14" s="83">
        <v>0</v>
      </c>
      <c r="EK14" s="83">
        <v>0</v>
      </c>
      <c r="EL14" s="83">
        <v>18.73</v>
      </c>
      <c r="EM14" s="83">
        <v>0</v>
      </c>
      <c r="EN14" s="83">
        <v>0</v>
      </c>
      <c r="EO14" s="83">
        <v>5.48</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34.150000000000006</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34.150000000000006</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2</v>
      </c>
      <c r="JU14" s="81">
        <v>0</v>
      </c>
      <c r="JV14" s="81">
        <v>0</v>
      </c>
      <c r="JW14" s="81">
        <v>0</v>
      </c>
      <c r="JX14" s="81">
        <v>3</v>
      </c>
      <c r="JY14" s="81">
        <v>0</v>
      </c>
      <c r="JZ14" s="81">
        <v>0</v>
      </c>
      <c r="KA14" s="81">
        <v>1</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2</v>
      </c>
      <c r="NV14" s="81">
        <v>0</v>
      </c>
      <c r="NW14" s="81">
        <v>0</v>
      </c>
      <c r="NX14" s="81">
        <v>0</v>
      </c>
      <c r="NY14" s="81">
        <v>3</v>
      </c>
      <c r="NZ14" s="81">
        <v>0</v>
      </c>
      <c r="OA14" s="81">
        <v>0</v>
      </c>
      <c r="OB14" s="81">
        <v>1</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6</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6</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1788</v>
      </c>
      <c r="B15" s="80">
        <v>7</v>
      </c>
      <c r="C15" s="80">
        <v>7</v>
      </c>
      <c r="D15" s="80">
        <v>1</v>
      </c>
      <c r="E15" s="80">
        <v>2010</v>
      </c>
      <c r="F15" s="80" t="s">
        <v>86</v>
      </c>
      <c r="G15" s="182" t="s">
        <v>1781</v>
      </c>
      <c r="H15" s="80" t="s">
        <v>1782</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10.885</v>
      </c>
      <c r="AH15" s="83">
        <v>0</v>
      </c>
      <c r="AI15" s="83">
        <v>0</v>
      </c>
      <c r="AJ15" s="83">
        <v>0</v>
      </c>
      <c r="AK15" s="83">
        <v>18.231000000000002</v>
      </c>
      <c r="AL15" s="83">
        <v>0</v>
      </c>
      <c r="AM15" s="83">
        <v>0</v>
      </c>
      <c r="AN15" s="83">
        <v>6.2149999999999999</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10.885</v>
      </c>
      <c r="EI15" s="83">
        <v>0</v>
      </c>
      <c r="EJ15" s="83">
        <v>0</v>
      </c>
      <c r="EK15" s="83">
        <v>0</v>
      </c>
      <c r="EL15" s="83">
        <v>18.231000000000002</v>
      </c>
      <c r="EM15" s="83">
        <v>0</v>
      </c>
      <c r="EN15" s="83">
        <v>0</v>
      </c>
      <c r="EO15" s="83">
        <v>6.2149999999999999</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35.331000000000003</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35.331000000000003</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2</v>
      </c>
      <c r="JU15" s="81">
        <v>0</v>
      </c>
      <c r="JV15" s="81">
        <v>0</v>
      </c>
      <c r="JW15" s="81">
        <v>0</v>
      </c>
      <c r="JX15" s="81">
        <v>3</v>
      </c>
      <c r="JY15" s="81">
        <v>0</v>
      </c>
      <c r="JZ15" s="81">
        <v>0</v>
      </c>
      <c r="KA15" s="81">
        <v>1</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2</v>
      </c>
      <c r="NV15" s="81">
        <v>0</v>
      </c>
      <c r="NW15" s="81">
        <v>0</v>
      </c>
      <c r="NX15" s="81">
        <v>0</v>
      </c>
      <c r="NY15" s="81">
        <v>3</v>
      </c>
      <c r="NZ15" s="81">
        <v>0</v>
      </c>
      <c r="OA15" s="81">
        <v>0</v>
      </c>
      <c r="OB15" s="81">
        <v>1</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6</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6</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1789</v>
      </c>
      <c r="B16" s="80">
        <v>8</v>
      </c>
      <c r="C16" s="80">
        <v>8</v>
      </c>
      <c r="D16" s="80">
        <v>1</v>
      </c>
      <c r="E16" s="80">
        <v>2011</v>
      </c>
      <c r="F16" s="80" t="s">
        <v>87</v>
      </c>
      <c r="G16" s="182" t="s">
        <v>1781</v>
      </c>
      <c r="H16" s="80" t="s">
        <v>1782</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3.24</v>
      </c>
      <c r="AB16" s="83">
        <v>0</v>
      </c>
      <c r="AC16" s="83">
        <v>0</v>
      </c>
      <c r="AD16" s="83">
        <v>0</v>
      </c>
      <c r="AE16" s="83">
        <v>0</v>
      </c>
      <c r="AF16" s="83">
        <v>0</v>
      </c>
      <c r="AG16" s="83">
        <v>14.135</v>
      </c>
      <c r="AH16" s="83">
        <v>0</v>
      </c>
      <c r="AI16" s="83">
        <v>0</v>
      </c>
      <c r="AJ16" s="83">
        <v>0</v>
      </c>
      <c r="AK16" s="83">
        <v>17.302</v>
      </c>
      <c r="AL16" s="83">
        <v>0</v>
      </c>
      <c r="AM16" s="83">
        <v>0</v>
      </c>
      <c r="AN16" s="83">
        <v>6.6970000000000001</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3.24</v>
      </c>
      <c r="EC16" s="83">
        <v>0</v>
      </c>
      <c r="ED16" s="83">
        <v>0</v>
      </c>
      <c r="EE16" s="83">
        <v>0</v>
      </c>
      <c r="EF16" s="83">
        <v>0</v>
      </c>
      <c r="EG16" s="83">
        <v>0</v>
      </c>
      <c r="EH16" s="83">
        <v>14.135</v>
      </c>
      <c r="EI16" s="83">
        <v>0</v>
      </c>
      <c r="EJ16" s="83">
        <v>0</v>
      </c>
      <c r="EK16" s="83">
        <v>0</v>
      </c>
      <c r="EL16" s="83">
        <v>17.302</v>
      </c>
      <c r="EM16" s="83">
        <v>0</v>
      </c>
      <c r="EN16" s="83">
        <v>0</v>
      </c>
      <c r="EO16" s="83">
        <v>6.6970000000000001</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41.374000000000002</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41.374000000000002</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1</v>
      </c>
      <c r="JO16" s="81">
        <v>0</v>
      </c>
      <c r="JP16" s="81">
        <v>0</v>
      </c>
      <c r="JQ16" s="81">
        <v>0</v>
      </c>
      <c r="JR16" s="81">
        <v>0</v>
      </c>
      <c r="JS16" s="81">
        <v>0</v>
      </c>
      <c r="JT16" s="81">
        <v>3</v>
      </c>
      <c r="JU16" s="81">
        <v>0</v>
      </c>
      <c r="JV16" s="81">
        <v>0</v>
      </c>
      <c r="JW16" s="81">
        <v>0</v>
      </c>
      <c r="JX16" s="81">
        <v>3</v>
      </c>
      <c r="JY16" s="81">
        <v>0</v>
      </c>
      <c r="JZ16" s="81">
        <v>0</v>
      </c>
      <c r="KA16" s="81">
        <v>1</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1</v>
      </c>
      <c r="NP16" s="81">
        <v>0</v>
      </c>
      <c r="NQ16" s="81">
        <v>0</v>
      </c>
      <c r="NR16" s="81">
        <v>0</v>
      </c>
      <c r="NS16" s="81">
        <v>0</v>
      </c>
      <c r="NT16" s="81">
        <v>0</v>
      </c>
      <c r="NU16" s="81">
        <v>3</v>
      </c>
      <c r="NV16" s="81">
        <v>0</v>
      </c>
      <c r="NW16" s="81">
        <v>0</v>
      </c>
      <c r="NX16" s="81">
        <v>0</v>
      </c>
      <c r="NY16" s="81">
        <v>3</v>
      </c>
      <c r="NZ16" s="81">
        <v>0</v>
      </c>
      <c r="OA16" s="81">
        <v>0</v>
      </c>
      <c r="OB16" s="81">
        <v>1</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8</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8</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1790</v>
      </c>
      <c r="B17" s="80">
        <v>9</v>
      </c>
      <c r="C17" s="80">
        <v>9</v>
      </c>
      <c r="D17" s="80">
        <v>1</v>
      </c>
      <c r="E17" s="80">
        <v>2012</v>
      </c>
      <c r="F17" s="80" t="s">
        <v>88</v>
      </c>
      <c r="G17" s="182" t="s">
        <v>1781</v>
      </c>
      <c r="H17" s="80" t="s">
        <v>1782</v>
      </c>
      <c r="I17" s="173"/>
      <c r="J17" s="83">
        <v>2.4580000000000002</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3.21</v>
      </c>
      <c r="AB17" s="83">
        <v>0</v>
      </c>
      <c r="AC17" s="83">
        <v>0</v>
      </c>
      <c r="AD17" s="83">
        <v>0</v>
      </c>
      <c r="AE17" s="83">
        <v>0</v>
      </c>
      <c r="AF17" s="83">
        <v>0</v>
      </c>
      <c r="AG17" s="83">
        <v>14.244</v>
      </c>
      <c r="AH17" s="83">
        <v>0</v>
      </c>
      <c r="AI17" s="83">
        <v>0</v>
      </c>
      <c r="AJ17" s="83">
        <v>0</v>
      </c>
      <c r="AK17" s="83">
        <v>15.103999999999999</v>
      </c>
      <c r="AL17" s="83">
        <v>0</v>
      </c>
      <c r="AM17" s="83">
        <v>0</v>
      </c>
      <c r="AN17" s="83">
        <v>6.0279999999999996</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2.4580000000000002</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3.21</v>
      </c>
      <c r="EC17" s="83">
        <v>0</v>
      </c>
      <c r="ED17" s="83">
        <v>0</v>
      </c>
      <c r="EE17" s="83">
        <v>0</v>
      </c>
      <c r="EF17" s="83">
        <v>0</v>
      </c>
      <c r="EG17" s="83">
        <v>0</v>
      </c>
      <c r="EH17" s="83">
        <v>14.244</v>
      </c>
      <c r="EI17" s="83">
        <v>0</v>
      </c>
      <c r="EJ17" s="83">
        <v>0</v>
      </c>
      <c r="EK17" s="83">
        <v>0</v>
      </c>
      <c r="EL17" s="83">
        <v>15.103999999999999</v>
      </c>
      <c r="EM17" s="83">
        <v>0</v>
      </c>
      <c r="EN17" s="83">
        <v>0</v>
      </c>
      <c r="EO17" s="83">
        <v>6.0279999999999996</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2.4580000000000002</v>
      </c>
      <c r="HH17" s="83">
        <v>0</v>
      </c>
      <c r="HI17" s="83">
        <v>0</v>
      </c>
      <c r="HJ17" s="83">
        <v>0</v>
      </c>
      <c r="HK17" s="83">
        <v>38.585999999999999</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2.4580000000000002</v>
      </c>
      <c r="IC17" s="83">
        <v>0</v>
      </c>
      <c r="ID17" s="83">
        <v>0</v>
      </c>
      <c r="IE17" s="83">
        <v>0</v>
      </c>
      <c r="IF17" s="83">
        <v>38.585999999999999</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1</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1</v>
      </c>
      <c r="JO17" s="81">
        <v>0</v>
      </c>
      <c r="JP17" s="81">
        <v>0</v>
      </c>
      <c r="JQ17" s="81">
        <v>0</v>
      </c>
      <c r="JR17" s="81">
        <v>0</v>
      </c>
      <c r="JS17" s="81">
        <v>0</v>
      </c>
      <c r="JT17" s="81">
        <v>3</v>
      </c>
      <c r="JU17" s="81">
        <v>0</v>
      </c>
      <c r="JV17" s="81">
        <v>0</v>
      </c>
      <c r="JW17" s="81">
        <v>0</v>
      </c>
      <c r="JX17" s="81">
        <v>2</v>
      </c>
      <c r="JY17" s="81">
        <v>0</v>
      </c>
      <c r="JZ17" s="81">
        <v>0</v>
      </c>
      <c r="KA17" s="81">
        <v>1</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1</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1</v>
      </c>
      <c r="NP17" s="81">
        <v>0</v>
      </c>
      <c r="NQ17" s="81">
        <v>0</v>
      </c>
      <c r="NR17" s="81">
        <v>0</v>
      </c>
      <c r="NS17" s="81">
        <v>0</v>
      </c>
      <c r="NT17" s="81">
        <v>0</v>
      </c>
      <c r="NU17" s="81">
        <v>3</v>
      </c>
      <c r="NV17" s="81">
        <v>0</v>
      </c>
      <c r="NW17" s="81">
        <v>0</v>
      </c>
      <c r="NX17" s="81">
        <v>0</v>
      </c>
      <c r="NY17" s="81">
        <v>2</v>
      </c>
      <c r="NZ17" s="81">
        <v>0</v>
      </c>
      <c r="OA17" s="81">
        <v>0</v>
      </c>
      <c r="OB17" s="81">
        <v>1</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1</v>
      </c>
      <c r="QU17" s="81">
        <v>0</v>
      </c>
      <c r="QV17" s="81">
        <v>0</v>
      </c>
      <c r="QW17" s="81">
        <v>0</v>
      </c>
      <c r="QX17" s="81">
        <v>7</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1</v>
      </c>
      <c r="RP17" s="81">
        <v>0</v>
      </c>
      <c r="RQ17" s="81">
        <v>0</v>
      </c>
      <c r="RR17" s="81">
        <v>0</v>
      </c>
      <c r="RS17" s="81">
        <v>7</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1791</v>
      </c>
      <c r="B18" s="80">
        <v>10</v>
      </c>
      <c r="C18" s="80">
        <v>10</v>
      </c>
      <c r="D18" s="80">
        <v>1</v>
      </c>
      <c r="E18" s="80">
        <v>2013</v>
      </c>
      <c r="F18" s="80" t="s">
        <v>89</v>
      </c>
      <c r="G18" s="182" t="s">
        <v>1781</v>
      </c>
      <c r="H18" s="80" t="s">
        <v>1782</v>
      </c>
      <c r="I18" s="173"/>
      <c r="J18" s="83">
        <v>3.4249999999999998</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3.49</v>
      </c>
      <c r="AB18" s="83">
        <v>0</v>
      </c>
      <c r="AC18" s="83">
        <v>0</v>
      </c>
      <c r="AD18" s="83">
        <v>0</v>
      </c>
      <c r="AE18" s="83">
        <v>0</v>
      </c>
      <c r="AF18" s="83">
        <v>0</v>
      </c>
      <c r="AG18" s="83">
        <v>14.627000000000001</v>
      </c>
      <c r="AH18" s="83">
        <v>0</v>
      </c>
      <c r="AI18" s="83">
        <v>0</v>
      </c>
      <c r="AJ18" s="83">
        <v>0</v>
      </c>
      <c r="AK18" s="83">
        <v>14.077</v>
      </c>
      <c r="AL18" s="83">
        <v>0</v>
      </c>
      <c r="AM18" s="83">
        <v>0</v>
      </c>
      <c r="AN18" s="83">
        <v>6.6449999999999996</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3.4249999999999998</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3.49</v>
      </c>
      <c r="EC18" s="83">
        <v>0</v>
      </c>
      <c r="ED18" s="83">
        <v>0</v>
      </c>
      <c r="EE18" s="83">
        <v>0</v>
      </c>
      <c r="EF18" s="83">
        <v>0</v>
      </c>
      <c r="EG18" s="83">
        <v>0</v>
      </c>
      <c r="EH18" s="83">
        <v>14.627000000000001</v>
      </c>
      <c r="EI18" s="83">
        <v>0</v>
      </c>
      <c r="EJ18" s="83">
        <v>0</v>
      </c>
      <c r="EK18" s="83">
        <v>0</v>
      </c>
      <c r="EL18" s="83">
        <v>14.077</v>
      </c>
      <c r="EM18" s="83">
        <v>0</v>
      </c>
      <c r="EN18" s="83">
        <v>0</v>
      </c>
      <c r="EO18" s="83">
        <v>6.6449999999999996</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3.4249999999999998</v>
      </c>
      <c r="HH18" s="83">
        <v>0</v>
      </c>
      <c r="HI18" s="83">
        <v>0</v>
      </c>
      <c r="HJ18" s="83">
        <v>0</v>
      </c>
      <c r="HK18" s="83">
        <v>38.838999999999999</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3.4249999999999998</v>
      </c>
      <c r="IC18" s="83">
        <v>0</v>
      </c>
      <c r="ID18" s="83">
        <v>0</v>
      </c>
      <c r="IE18" s="83">
        <v>0</v>
      </c>
      <c r="IF18" s="83">
        <v>38.838999999999999</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1</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1</v>
      </c>
      <c r="JO18" s="81">
        <v>0</v>
      </c>
      <c r="JP18" s="81">
        <v>0</v>
      </c>
      <c r="JQ18" s="81">
        <v>0</v>
      </c>
      <c r="JR18" s="81">
        <v>0</v>
      </c>
      <c r="JS18" s="81">
        <v>0</v>
      </c>
      <c r="JT18" s="81">
        <v>3</v>
      </c>
      <c r="JU18" s="81">
        <v>0</v>
      </c>
      <c r="JV18" s="81">
        <v>0</v>
      </c>
      <c r="JW18" s="81">
        <v>0</v>
      </c>
      <c r="JX18" s="81">
        <v>2</v>
      </c>
      <c r="JY18" s="81">
        <v>0</v>
      </c>
      <c r="JZ18" s="81">
        <v>0</v>
      </c>
      <c r="KA18" s="81">
        <v>1</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1</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1</v>
      </c>
      <c r="NP18" s="81">
        <v>0</v>
      </c>
      <c r="NQ18" s="81">
        <v>0</v>
      </c>
      <c r="NR18" s="81">
        <v>0</v>
      </c>
      <c r="NS18" s="81">
        <v>0</v>
      </c>
      <c r="NT18" s="81">
        <v>0</v>
      </c>
      <c r="NU18" s="81">
        <v>3</v>
      </c>
      <c r="NV18" s="81">
        <v>0</v>
      </c>
      <c r="NW18" s="81">
        <v>0</v>
      </c>
      <c r="NX18" s="81">
        <v>0</v>
      </c>
      <c r="NY18" s="81">
        <v>2</v>
      </c>
      <c r="NZ18" s="81">
        <v>0</v>
      </c>
      <c r="OA18" s="81">
        <v>0</v>
      </c>
      <c r="OB18" s="81">
        <v>1</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1</v>
      </c>
      <c r="QU18" s="81">
        <v>0</v>
      </c>
      <c r="QV18" s="81">
        <v>0</v>
      </c>
      <c r="QW18" s="81">
        <v>0</v>
      </c>
      <c r="QX18" s="81">
        <v>7</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1</v>
      </c>
      <c r="RP18" s="81">
        <v>0</v>
      </c>
      <c r="RQ18" s="81">
        <v>0</v>
      </c>
      <c r="RR18" s="81">
        <v>0</v>
      </c>
      <c r="RS18" s="81">
        <v>7</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1792</v>
      </c>
      <c r="B19" s="80">
        <v>11</v>
      </c>
      <c r="C19" s="80">
        <v>11</v>
      </c>
      <c r="D19" s="80">
        <v>1</v>
      </c>
      <c r="E19" s="80">
        <v>2014</v>
      </c>
      <c r="F19" s="80" t="s">
        <v>90</v>
      </c>
      <c r="G19" s="182" t="s">
        <v>1781</v>
      </c>
      <c r="H19" s="80" t="s">
        <v>1782</v>
      </c>
      <c r="I19" s="173"/>
      <c r="J19" s="83">
        <v>3.52</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6.6070000000000002</v>
      </c>
      <c r="AB19" s="83">
        <v>0</v>
      </c>
      <c r="AC19" s="83">
        <v>0</v>
      </c>
      <c r="AD19" s="83">
        <v>0</v>
      </c>
      <c r="AE19" s="83">
        <v>0</v>
      </c>
      <c r="AF19" s="83">
        <v>0</v>
      </c>
      <c r="AG19" s="83">
        <v>14.185</v>
      </c>
      <c r="AH19" s="83">
        <v>0</v>
      </c>
      <c r="AI19" s="83">
        <v>0</v>
      </c>
      <c r="AJ19" s="83">
        <v>0</v>
      </c>
      <c r="AK19" s="83">
        <v>10.351000000000001</v>
      </c>
      <c r="AL19" s="83">
        <v>0</v>
      </c>
      <c r="AM19" s="83">
        <v>0</v>
      </c>
      <c r="AN19" s="83">
        <v>6.75</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3.52</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6.6070000000000002</v>
      </c>
      <c r="EC19" s="83">
        <v>0</v>
      </c>
      <c r="ED19" s="83">
        <v>0</v>
      </c>
      <c r="EE19" s="83">
        <v>0</v>
      </c>
      <c r="EF19" s="83">
        <v>0</v>
      </c>
      <c r="EG19" s="83">
        <v>0</v>
      </c>
      <c r="EH19" s="83">
        <v>14.185</v>
      </c>
      <c r="EI19" s="83">
        <v>0</v>
      </c>
      <c r="EJ19" s="83">
        <v>0</v>
      </c>
      <c r="EK19" s="83">
        <v>0</v>
      </c>
      <c r="EL19" s="83">
        <v>10.351000000000001</v>
      </c>
      <c r="EM19" s="83">
        <v>0</v>
      </c>
      <c r="EN19" s="83">
        <v>0</v>
      </c>
      <c r="EO19" s="83">
        <v>6.75</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3.52</v>
      </c>
      <c r="HH19" s="83">
        <v>0</v>
      </c>
      <c r="HI19" s="83">
        <v>0</v>
      </c>
      <c r="HJ19" s="83">
        <v>0</v>
      </c>
      <c r="HK19" s="83">
        <v>37.893000000000001</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3.52</v>
      </c>
      <c r="IC19" s="83">
        <v>0</v>
      </c>
      <c r="ID19" s="83">
        <v>0</v>
      </c>
      <c r="IE19" s="83">
        <v>0</v>
      </c>
      <c r="IF19" s="83">
        <v>37.893000000000001</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1</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2</v>
      </c>
      <c r="JO19" s="81">
        <v>0</v>
      </c>
      <c r="JP19" s="81">
        <v>0</v>
      </c>
      <c r="JQ19" s="81">
        <v>0</v>
      </c>
      <c r="JR19" s="81">
        <v>0</v>
      </c>
      <c r="JS19" s="81">
        <v>0</v>
      </c>
      <c r="JT19" s="81">
        <v>3</v>
      </c>
      <c r="JU19" s="81">
        <v>0</v>
      </c>
      <c r="JV19" s="81">
        <v>0</v>
      </c>
      <c r="JW19" s="81">
        <v>0</v>
      </c>
      <c r="JX19" s="81">
        <v>1</v>
      </c>
      <c r="JY19" s="81">
        <v>0</v>
      </c>
      <c r="JZ19" s="81">
        <v>0</v>
      </c>
      <c r="KA19" s="81">
        <v>1</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1</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2</v>
      </c>
      <c r="NP19" s="81">
        <v>0</v>
      </c>
      <c r="NQ19" s="81">
        <v>0</v>
      </c>
      <c r="NR19" s="81">
        <v>0</v>
      </c>
      <c r="NS19" s="81">
        <v>0</v>
      </c>
      <c r="NT19" s="81">
        <v>0</v>
      </c>
      <c r="NU19" s="81">
        <v>3</v>
      </c>
      <c r="NV19" s="81">
        <v>0</v>
      </c>
      <c r="NW19" s="81">
        <v>0</v>
      </c>
      <c r="NX19" s="81">
        <v>0</v>
      </c>
      <c r="NY19" s="81">
        <v>1</v>
      </c>
      <c r="NZ19" s="81">
        <v>0</v>
      </c>
      <c r="OA19" s="81">
        <v>0</v>
      </c>
      <c r="OB19" s="81">
        <v>1</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1</v>
      </c>
      <c r="QU19" s="81">
        <v>0</v>
      </c>
      <c r="QV19" s="81">
        <v>0</v>
      </c>
      <c r="QW19" s="81">
        <v>0</v>
      </c>
      <c r="QX19" s="81">
        <v>7</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1</v>
      </c>
      <c r="RP19" s="81">
        <v>0</v>
      </c>
      <c r="RQ19" s="81">
        <v>0</v>
      </c>
      <c r="RR19" s="81">
        <v>0</v>
      </c>
      <c r="RS19" s="81">
        <v>7</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1793</v>
      </c>
      <c r="B20" s="80">
        <v>12</v>
      </c>
      <c r="C20" s="80">
        <v>12</v>
      </c>
      <c r="D20" s="80">
        <v>1</v>
      </c>
      <c r="E20" s="80">
        <v>2015</v>
      </c>
      <c r="F20" s="80" t="s">
        <v>91</v>
      </c>
      <c r="G20" s="182" t="s">
        <v>1781</v>
      </c>
      <c r="H20" s="80" t="s">
        <v>1782</v>
      </c>
      <c r="I20" s="173"/>
      <c r="J20" s="83">
        <v>3.423</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7.383</v>
      </c>
      <c r="AB20" s="83">
        <v>0</v>
      </c>
      <c r="AC20" s="83">
        <v>0</v>
      </c>
      <c r="AD20" s="83">
        <v>0</v>
      </c>
      <c r="AE20" s="83">
        <v>0</v>
      </c>
      <c r="AF20" s="83">
        <v>0</v>
      </c>
      <c r="AG20" s="83">
        <v>15.109</v>
      </c>
      <c r="AH20" s="83">
        <v>0</v>
      </c>
      <c r="AI20" s="83">
        <v>0</v>
      </c>
      <c r="AJ20" s="83">
        <v>0</v>
      </c>
      <c r="AK20" s="83">
        <v>9.4809999999999999</v>
      </c>
      <c r="AL20" s="83">
        <v>0</v>
      </c>
      <c r="AM20" s="83">
        <v>0</v>
      </c>
      <c r="AN20" s="83">
        <v>5.9870000000000001</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3.423</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7.383</v>
      </c>
      <c r="EC20" s="83">
        <v>0</v>
      </c>
      <c r="ED20" s="83">
        <v>0</v>
      </c>
      <c r="EE20" s="83">
        <v>0</v>
      </c>
      <c r="EF20" s="83">
        <v>0</v>
      </c>
      <c r="EG20" s="83">
        <v>0</v>
      </c>
      <c r="EH20" s="83">
        <v>15.109</v>
      </c>
      <c r="EI20" s="83">
        <v>0</v>
      </c>
      <c r="EJ20" s="83">
        <v>0</v>
      </c>
      <c r="EK20" s="83">
        <v>0</v>
      </c>
      <c r="EL20" s="83">
        <v>9.4809999999999999</v>
      </c>
      <c r="EM20" s="83">
        <v>0</v>
      </c>
      <c r="EN20" s="83">
        <v>0</v>
      </c>
      <c r="EO20" s="83">
        <v>5.9870000000000001</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3.423</v>
      </c>
      <c r="HH20" s="83">
        <v>0</v>
      </c>
      <c r="HI20" s="83">
        <v>0</v>
      </c>
      <c r="HJ20" s="83">
        <v>0</v>
      </c>
      <c r="HK20" s="83">
        <v>37.96</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3.423</v>
      </c>
      <c r="IC20" s="83">
        <v>0</v>
      </c>
      <c r="ID20" s="83">
        <v>0</v>
      </c>
      <c r="IE20" s="83">
        <v>0</v>
      </c>
      <c r="IF20" s="83">
        <v>37.96</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1</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2</v>
      </c>
      <c r="JO20" s="81">
        <v>0</v>
      </c>
      <c r="JP20" s="81">
        <v>0</v>
      </c>
      <c r="JQ20" s="81">
        <v>0</v>
      </c>
      <c r="JR20" s="81">
        <v>0</v>
      </c>
      <c r="JS20" s="81">
        <v>0</v>
      </c>
      <c r="JT20" s="81">
        <v>3</v>
      </c>
      <c r="JU20" s="81">
        <v>0</v>
      </c>
      <c r="JV20" s="81">
        <v>0</v>
      </c>
      <c r="JW20" s="81">
        <v>0</v>
      </c>
      <c r="JX20" s="81">
        <v>1</v>
      </c>
      <c r="JY20" s="81">
        <v>0</v>
      </c>
      <c r="JZ20" s="81">
        <v>0</v>
      </c>
      <c r="KA20" s="81">
        <v>1</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1</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2</v>
      </c>
      <c r="NP20" s="81">
        <v>0</v>
      </c>
      <c r="NQ20" s="81">
        <v>0</v>
      </c>
      <c r="NR20" s="81">
        <v>0</v>
      </c>
      <c r="NS20" s="81">
        <v>0</v>
      </c>
      <c r="NT20" s="81">
        <v>0</v>
      </c>
      <c r="NU20" s="81">
        <v>3</v>
      </c>
      <c r="NV20" s="81">
        <v>0</v>
      </c>
      <c r="NW20" s="81">
        <v>0</v>
      </c>
      <c r="NX20" s="81">
        <v>0</v>
      </c>
      <c r="NY20" s="81">
        <v>1</v>
      </c>
      <c r="NZ20" s="81">
        <v>0</v>
      </c>
      <c r="OA20" s="81">
        <v>0</v>
      </c>
      <c r="OB20" s="81">
        <v>1</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1</v>
      </c>
      <c r="QU20" s="81">
        <v>0</v>
      </c>
      <c r="QV20" s="81">
        <v>0</v>
      </c>
      <c r="QW20" s="81">
        <v>0</v>
      </c>
      <c r="QX20" s="81">
        <v>7</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1</v>
      </c>
      <c r="RP20" s="81">
        <v>0</v>
      </c>
      <c r="RQ20" s="81">
        <v>0</v>
      </c>
      <c r="RR20" s="81">
        <v>0</v>
      </c>
      <c r="RS20" s="81">
        <v>7</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1794</v>
      </c>
      <c r="B21" s="80">
        <v>13</v>
      </c>
      <c r="C21" s="80">
        <v>13</v>
      </c>
      <c r="D21" s="80">
        <v>1</v>
      </c>
      <c r="E21" s="80">
        <v>2016</v>
      </c>
      <c r="F21" s="80" t="s">
        <v>92</v>
      </c>
      <c r="G21" s="182" t="s">
        <v>1781</v>
      </c>
      <c r="H21" s="80" t="s">
        <v>1782</v>
      </c>
      <c r="I21" s="173"/>
      <c r="J21" s="83">
        <v>3.3959999999999999</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3.698</v>
      </c>
      <c r="AB21" s="83">
        <v>0</v>
      </c>
      <c r="AC21" s="83">
        <v>0</v>
      </c>
      <c r="AD21" s="83">
        <v>0</v>
      </c>
      <c r="AE21" s="83">
        <v>0</v>
      </c>
      <c r="AF21" s="83">
        <v>0</v>
      </c>
      <c r="AG21" s="83">
        <v>15.285</v>
      </c>
      <c r="AH21" s="83">
        <v>0</v>
      </c>
      <c r="AI21" s="83">
        <v>0</v>
      </c>
      <c r="AJ21" s="83">
        <v>0</v>
      </c>
      <c r="AK21" s="83">
        <v>0</v>
      </c>
      <c r="AL21" s="83">
        <v>0</v>
      </c>
      <c r="AM21" s="83">
        <v>0</v>
      </c>
      <c r="AN21" s="83">
        <v>5.9</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3.3959999999999999</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3.698</v>
      </c>
      <c r="EC21" s="83">
        <v>0</v>
      </c>
      <c r="ED21" s="83">
        <v>0</v>
      </c>
      <c r="EE21" s="83">
        <v>0</v>
      </c>
      <c r="EF21" s="83">
        <v>0</v>
      </c>
      <c r="EG21" s="83">
        <v>0</v>
      </c>
      <c r="EH21" s="83">
        <v>15.285</v>
      </c>
      <c r="EI21" s="83">
        <v>0</v>
      </c>
      <c r="EJ21" s="83">
        <v>0</v>
      </c>
      <c r="EK21" s="83">
        <v>0</v>
      </c>
      <c r="EL21" s="83">
        <v>0</v>
      </c>
      <c r="EM21" s="83">
        <v>0</v>
      </c>
      <c r="EN21" s="83">
        <v>0</v>
      </c>
      <c r="EO21" s="83">
        <v>5.9</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3.3959999999999999</v>
      </c>
      <c r="HH21" s="83">
        <v>0</v>
      </c>
      <c r="HI21" s="83">
        <v>0</v>
      </c>
      <c r="HJ21" s="83">
        <v>0</v>
      </c>
      <c r="HK21" s="83">
        <v>24.882999999999999</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3.3959999999999999</v>
      </c>
      <c r="IC21" s="83">
        <v>0</v>
      </c>
      <c r="ID21" s="83">
        <v>0</v>
      </c>
      <c r="IE21" s="83">
        <v>0</v>
      </c>
      <c r="IF21" s="83">
        <v>24.882999999999999</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1</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1</v>
      </c>
      <c r="JO21" s="81">
        <v>0</v>
      </c>
      <c r="JP21" s="81">
        <v>0</v>
      </c>
      <c r="JQ21" s="81">
        <v>0</v>
      </c>
      <c r="JR21" s="81">
        <v>0</v>
      </c>
      <c r="JS21" s="81">
        <v>0</v>
      </c>
      <c r="JT21" s="81">
        <v>3</v>
      </c>
      <c r="JU21" s="81">
        <v>0</v>
      </c>
      <c r="JV21" s="81">
        <v>0</v>
      </c>
      <c r="JW21" s="81">
        <v>0</v>
      </c>
      <c r="JX21" s="81">
        <v>0</v>
      </c>
      <c r="JY21" s="81">
        <v>0</v>
      </c>
      <c r="JZ21" s="81">
        <v>0</v>
      </c>
      <c r="KA21" s="81">
        <v>1</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1</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1</v>
      </c>
      <c r="NP21" s="81">
        <v>0</v>
      </c>
      <c r="NQ21" s="81">
        <v>0</v>
      </c>
      <c r="NR21" s="81">
        <v>0</v>
      </c>
      <c r="NS21" s="81">
        <v>0</v>
      </c>
      <c r="NT21" s="81">
        <v>0</v>
      </c>
      <c r="NU21" s="81">
        <v>3</v>
      </c>
      <c r="NV21" s="81">
        <v>0</v>
      </c>
      <c r="NW21" s="81">
        <v>0</v>
      </c>
      <c r="NX21" s="81">
        <v>0</v>
      </c>
      <c r="NY21" s="81">
        <v>0</v>
      </c>
      <c r="NZ21" s="81">
        <v>0</v>
      </c>
      <c r="OA21" s="81">
        <v>0</v>
      </c>
      <c r="OB21" s="81">
        <v>1</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1</v>
      </c>
      <c r="QU21" s="81">
        <v>0</v>
      </c>
      <c r="QV21" s="81">
        <v>0</v>
      </c>
      <c r="QW21" s="81">
        <v>0</v>
      </c>
      <c r="QX21" s="81">
        <v>5</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1</v>
      </c>
      <c r="RP21" s="81">
        <v>0</v>
      </c>
      <c r="RQ21" s="81">
        <v>0</v>
      </c>
      <c r="RR21" s="81">
        <v>0</v>
      </c>
      <c r="RS21" s="81">
        <v>5</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1795</v>
      </c>
      <c r="B22" s="80">
        <v>14</v>
      </c>
      <c r="C22" s="80">
        <v>14</v>
      </c>
      <c r="D22" s="80">
        <v>1</v>
      </c>
      <c r="E22" s="80">
        <v>2017</v>
      </c>
      <c r="F22" s="80" t="s">
        <v>71</v>
      </c>
      <c r="G22" s="182" t="s">
        <v>1781</v>
      </c>
      <c r="H22" s="80" t="s">
        <v>1782</v>
      </c>
      <c r="I22" s="173"/>
      <c r="J22" s="83">
        <v>3.4769999999999999</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9.391</v>
      </c>
      <c r="AB22" s="83">
        <v>0</v>
      </c>
      <c r="AC22" s="83">
        <v>0</v>
      </c>
      <c r="AD22" s="83">
        <v>0</v>
      </c>
      <c r="AE22" s="83">
        <v>0</v>
      </c>
      <c r="AF22" s="83">
        <v>0</v>
      </c>
      <c r="AG22" s="83">
        <v>17.478999999999999</v>
      </c>
      <c r="AH22" s="83">
        <v>0</v>
      </c>
      <c r="AI22" s="83">
        <v>0</v>
      </c>
      <c r="AJ22" s="83">
        <v>0</v>
      </c>
      <c r="AK22" s="83">
        <v>8.3149999999999995</v>
      </c>
      <c r="AL22" s="83">
        <v>0</v>
      </c>
      <c r="AM22" s="83">
        <v>0</v>
      </c>
      <c r="AN22" s="83">
        <v>6.069</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3.4769999999999999</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9.391</v>
      </c>
      <c r="EC22" s="83">
        <v>0</v>
      </c>
      <c r="ED22" s="83">
        <v>0</v>
      </c>
      <c r="EE22" s="83">
        <v>0</v>
      </c>
      <c r="EF22" s="83">
        <v>0</v>
      </c>
      <c r="EG22" s="83">
        <v>0</v>
      </c>
      <c r="EH22" s="83">
        <v>17.478999999999999</v>
      </c>
      <c r="EI22" s="83">
        <v>0</v>
      </c>
      <c r="EJ22" s="83">
        <v>0</v>
      </c>
      <c r="EK22" s="83">
        <v>0</v>
      </c>
      <c r="EL22" s="83">
        <v>8.3149999999999995</v>
      </c>
      <c r="EM22" s="83">
        <v>0</v>
      </c>
      <c r="EN22" s="83">
        <v>0</v>
      </c>
      <c r="EO22" s="83">
        <v>6.069</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3.4769999999999999</v>
      </c>
      <c r="HH22" s="83">
        <v>0</v>
      </c>
      <c r="HI22" s="83">
        <v>0</v>
      </c>
      <c r="HJ22" s="83">
        <v>0</v>
      </c>
      <c r="HK22" s="83">
        <v>41.253999999999998</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3.4769999999999999</v>
      </c>
      <c r="IC22" s="83">
        <v>0</v>
      </c>
      <c r="ID22" s="83">
        <v>0</v>
      </c>
      <c r="IE22" s="83">
        <v>0</v>
      </c>
      <c r="IF22" s="83">
        <v>41.253999999999998</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1</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2</v>
      </c>
      <c r="JO22" s="81">
        <v>0</v>
      </c>
      <c r="JP22" s="81">
        <v>0</v>
      </c>
      <c r="JQ22" s="81">
        <v>0</v>
      </c>
      <c r="JR22" s="81">
        <v>0</v>
      </c>
      <c r="JS22" s="81">
        <v>0</v>
      </c>
      <c r="JT22" s="81">
        <v>3</v>
      </c>
      <c r="JU22" s="81">
        <v>0</v>
      </c>
      <c r="JV22" s="81">
        <v>0</v>
      </c>
      <c r="JW22" s="81">
        <v>0</v>
      </c>
      <c r="JX22" s="81">
        <v>1</v>
      </c>
      <c r="JY22" s="81">
        <v>0</v>
      </c>
      <c r="JZ22" s="81">
        <v>0</v>
      </c>
      <c r="KA22" s="81">
        <v>1</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1</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2</v>
      </c>
      <c r="NP22" s="81">
        <v>0</v>
      </c>
      <c r="NQ22" s="81">
        <v>0</v>
      </c>
      <c r="NR22" s="81">
        <v>0</v>
      </c>
      <c r="NS22" s="81">
        <v>0</v>
      </c>
      <c r="NT22" s="81">
        <v>0</v>
      </c>
      <c r="NU22" s="81">
        <v>3</v>
      </c>
      <c r="NV22" s="81">
        <v>0</v>
      </c>
      <c r="NW22" s="81">
        <v>0</v>
      </c>
      <c r="NX22" s="81">
        <v>0</v>
      </c>
      <c r="NY22" s="81">
        <v>1</v>
      </c>
      <c r="NZ22" s="81">
        <v>0</v>
      </c>
      <c r="OA22" s="81">
        <v>0</v>
      </c>
      <c r="OB22" s="81">
        <v>1</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1</v>
      </c>
      <c r="QU22" s="81">
        <v>0</v>
      </c>
      <c r="QV22" s="81">
        <v>0</v>
      </c>
      <c r="QW22" s="81">
        <v>0</v>
      </c>
      <c r="QX22" s="81">
        <v>7</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1</v>
      </c>
      <c r="RP22" s="81">
        <v>0</v>
      </c>
      <c r="RQ22" s="81">
        <v>0</v>
      </c>
      <c r="RR22" s="81">
        <v>0</v>
      </c>
      <c r="RS22" s="81">
        <v>7</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1796</v>
      </c>
      <c r="B23" s="80">
        <v>15</v>
      </c>
      <c r="C23" s="80">
        <v>15</v>
      </c>
      <c r="D23" s="80">
        <v>1</v>
      </c>
      <c r="E23" s="80">
        <v>2018</v>
      </c>
      <c r="F23" s="80" t="s">
        <v>93</v>
      </c>
      <c r="G23" s="182" t="s">
        <v>1781</v>
      </c>
      <c r="H23" s="80" t="s">
        <v>1782</v>
      </c>
      <c r="I23" s="173"/>
      <c r="J23" s="83">
        <v>3.2919999999999998</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10.227</v>
      </c>
      <c r="AB23" s="83">
        <v>0</v>
      </c>
      <c r="AC23" s="83">
        <v>0</v>
      </c>
      <c r="AD23" s="83">
        <v>0</v>
      </c>
      <c r="AE23" s="83">
        <v>0</v>
      </c>
      <c r="AF23" s="83">
        <v>0</v>
      </c>
      <c r="AG23" s="83">
        <v>17.167999999999999</v>
      </c>
      <c r="AH23" s="83">
        <v>0</v>
      </c>
      <c r="AI23" s="83">
        <v>0</v>
      </c>
      <c r="AJ23" s="83">
        <v>0</v>
      </c>
      <c r="AK23" s="83">
        <v>7.9770000000000003</v>
      </c>
      <c r="AL23" s="83">
        <v>0</v>
      </c>
      <c r="AM23" s="83">
        <v>0</v>
      </c>
      <c r="AN23" s="83">
        <v>5.6550000000000002</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3.2919999999999998</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10.227</v>
      </c>
      <c r="EC23" s="83">
        <v>0</v>
      </c>
      <c r="ED23" s="83">
        <v>0</v>
      </c>
      <c r="EE23" s="83">
        <v>0</v>
      </c>
      <c r="EF23" s="83">
        <v>0</v>
      </c>
      <c r="EG23" s="83">
        <v>0</v>
      </c>
      <c r="EH23" s="83">
        <v>17.167999999999999</v>
      </c>
      <c r="EI23" s="83">
        <v>0</v>
      </c>
      <c r="EJ23" s="83">
        <v>0</v>
      </c>
      <c r="EK23" s="83">
        <v>0</v>
      </c>
      <c r="EL23" s="83">
        <v>7.9770000000000003</v>
      </c>
      <c r="EM23" s="83">
        <v>0</v>
      </c>
      <c r="EN23" s="83">
        <v>0</v>
      </c>
      <c r="EO23" s="83">
        <v>5.6550000000000002</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3.2919999999999998</v>
      </c>
      <c r="HH23" s="83">
        <v>0</v>
      </c>
      <c r="HI23" s="83">
        <v>0</v>
      </c>
      <c r="HJ23" s="83">
        <v>0</v>
      </c>
      <c r="HK23" s="83">
        <v>41.027000000000001</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3.2919999999999998</v>
      </c>
      <c r="IC23" s="83">
        <v>0</v>
      </c>
      <c r="ID23" s="83">
        <v>0</v>
      </c>
      <c r="IE23" s="83">
        <v>0</v>
      </c>
      <c r="IF23" s="83">
        <v>41.027000000000001</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1</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2</v>
      </c>
      <c r="JO23" s="81">
        <v>0</v>
      </c>
      <c r="JP23" s="81">
        <v>0</v>
      </c>
      <c r="JQ23" s="81">
        <v>0</v>
      </c>
      <c r="JR23" s="81">
        <v>0</v>
      </c>
      <c r="JS23" s="81">
        <v>0</v>
      </c>
      <c r="JT23" s="81">
        <v>3</v>
      </c>
      <c r="JU23" s="81">
        <v>0</v>
      </c>
      <c r="JV23" s="81">
        <v>0</v>
      </c>
      <c r="JW23" s="81">
        <v>0</v>
      </c>
      <c r="JX23" s="81">
        <v>1</v>
      </c>
      <c r="JY23" s="81">
        <v>0</v>
      </c>
      <c r="JZ23" s="81">
        <v>0</v>
      </c>
      <c r="KA23" s="81">
        <v>1</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1</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2</v>
      </c>
      <c r="NP23" s="81">
        <v>0</v>
      </c>
      <c r="NQ23" s="81">
        <v>0</v>
      </c>
      <c r="NR23" s="81">
        <v>0</v>
      </c>
      <c r="NS23" s="81">
        <v>0</v>
      </c>
      <c r="NT23" s="81">
        <v>0</v>
      </c>
      <c r="NU23" s="81">
        <v>3</v>
      </c>
      <c r="NV23" s="81">
        <v>0</v>
      </c>
      <c r="NW23" s="81">
        <v>0</v>
      </c>
      <c r="NX23" s="81">
        <v>0</v>
      </c>
      <c r="NY23" s="81">
        <v>1</v>
      </c>
      <c r="NZ23" s="81">
        <v>0</v>
      </c>
      <c r="OA23" s="81">
        <v>0</v>
      </c>
      <c r="OB23" s="81">
        <v>1</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1</v>
      </c>
      <c r="QU23" s="81">
        <v>0</v>
      </c>
      <c r="QV23" s="81">
        <v>0</v>
      </c>
      <c r="QW23" s="81">
        <v>0</v>
      </c>
      <c r="QX23" s="81">
        <v>7</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1</v>
      </c>
      <c r="RP23" s="81">
        <v>0</v>
      </c>
      <c r="RQ23" s="81">
        <v>0</v>
      </c>
      <c r="RR23" s="81">
        <v>0</v>
      </c>
      <c r="RS23" s="81">
        <v>7</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1797</v>
      </c>
      <c r="B24" s="80">
        <v>16</v>
      </c>
      <c r="C24" s="80">
        <v>16</v>
      </c>
      <c r="D24" s="80">
        <v>1</v>
      </c>
      <c r="E24" s="80">
        <v>2019</v>
      </c>
      <c r="F24" s="80" t="s">
        <v>73</v>
      </c>
      <c r="G24" s="182" t="s">
        <v>1781</v>
      </c>
      <c r="H24" s="80" t="s">
        <v>1782</v>
      </c>
      <c r="I24" s="173"/>
      <c r="J24" s="83">
        <v>3.3889999999999998</v>
      </c>
      <c r="K24" s="83">
        <v>0</v>
      </c>
      <c r="L24" s="83">
        <v>0</v>
      </c>
      <c r="M24" s="83">
        <v>0</v>
      </c>
      <c r="N24" s="83">
        <v>0</v>
      </c>
      <c r="O24" s="83">
        <v>0</v>
      </c>
      <c r="P24" s="83">
        <v>0</v>
      </c>
      <c r="Q24" s="83">
        <v>0</v>
      </c>
      <c r="R24" s="83">
        <v>0</v>
      </c>
      <c r="S24" s="83">
        <v>0</v>
      </c>
      <c r="T24" s="83">
        <v>0</v>
      </c>
      <c r="U24" s="83">
        <v>0</v>
      </c>
      <c r="V24" s="83">
        <v>0</v>
      </c>
      <c r="W24" s="83">
        <v>0</v>
      </c>
      <c r="X24" s="83">
        <v>0</v>
      </c>
      <c r="Y24" s="83">
        <v>3.903</v>
      </c>
      <c r="Z24" s="83">
        <v>0</v>
      </c>
      <c r="AA24" s="83">
        <v>0</v>
      </c>
      <c r="AB24" s="83">
        <v>0</v>
      </c>
      <c r="AC24" s="83">
        <v>0</v>
      </c>
      <c r="AD24" s="83">
        <v>0</v>
      </c>
      <c r="AE24" s="83">
        <v>0</v>
      </c>
      <c r="AF24" s="83">
        <v>0</v>
      </c>
      <c r="AG24" s="83">
        <v>29.266999999999999</v>
      </c>
      <c r="AH24" s="83">
        <v>0</v>
      </c>
      <c r="AI24" s="83">
        <v>0</v>
      </c>
      <c r="AJ24" s="83">
        <v>0</v>
      </c>
      <c r="AK24" s="83">
        <v>0</v>
      </c>
      <c r="AL24" s="83">
        <v>0</v>
      </c>
      <c r="AM24" s="83">
        <v>0</v>
      </c>
      <c r="AN24" s="83">
        <v>4.923</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3.3889999999999998</v>
      </c>
      <c r="DL24" s="83">
        <v>0</v>
      </c>
      <c r="DM24" s="83">
        <v>0</v>
      </c>
      <c r="DN24" s="83">
        <v>0</v>
      </c>
      <c r="DO24" s="83">
        <v>0</v>
      </c>
      <c r="DP24" s="83">
        <v>0</v>
      </c>
      <c r="DQ24" s="83">
        <v>0</v>
      </c>
      <c r="DR24" s="83">
        <v>0</v>
      </c>
      <c r="DS24" s="83">
        <v>0</v>
      </c>
      <c r="DT24" s="83">
        <v>0</v>
      </c>
      <c r="DU24" s="83">
        <v>0</v>
      </c>
      <c r="DV24" s="83">
        <v>0</v>
      </c>
      <c r="DW24" s="83">
        <v>0</v>
      </c>
      <c r="DX24" s="83">
        <v>0</v>
      </c>
      <c r="DY24" s="83">
        <v>0</v>
      </c>
      <c r="DZ24" s="83">
        <v>3.903</v>
      </c>
      <c r="EA24" s="83">
        <v>0</v>
      </c>
      <c r="EB24" s="83">
        <v>0</v>
      </c>
      <c r="EC24" s="83">
        <v>0</v>
      </c>
      <c r="ED24" s="83">
        <v>0</v>
      </c>
      <c r="EE24" s="83">
        <v>0</v>
      </c>
      <c r="EF24" s="83">
        <v>0</v>
      </c>
      <c r="EG24" s="83">
        <v>0</v>
      </c>
      <c r="EH24" s="83">
        <v>29.266999999999999</v>
      </c>
      <c r="EI24" s="83">
        <v>0</v>
      </c>
      <c r="EJ24" s="83">
        <v>0</v>
      </c>
      <c r="EK24" s="83">
        <v>0</v>
      </c>
      <c r="EL24" s="83">
        <v>0</v>
      </c>
      <c r="EM24" s="83">
        <v>0</v>
      </c>
      <c r="EN24" s="83">
        <v>0</v>
      </c>
      <c r="EO24" s="83">
        <v>4.923</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3.3889999999999998</v>
      </c>
      <c r="HH24" s="83">
        <v>0</v>
      </c>
      <c r="HI24" s="83">
        <v>0</v>
      </c>
      <c r="HJ24" s="83">
        <v>0</v>
      </c>
      <c r="HK24" s="83">
        <v>38.093000000000004</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3.3889999999999998</v>
      </c>
      <c r="IC24" s="83">
        <v>0</v>
      </c>
      <c r="ID24" s="83">
        <v>0</v>
      </c>
      <c r="IE24" s="83">
        <v>0</v>
      </c>
      <c r="IF24" s="83">
        <v>38.093000000000004</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1</v>
      </c>
      <c r="IX24" s="81">
        <v>0</v>
      </c>
      <c r="IY24" s="81">
        <v>0</v>
      </c>
      <c r="IZ24" s="81">
        <v>0</v>
      </c>
      <c r="JA24" s="81">
        <v>0</v>
      </c>
      <c r="JB24" s="81">
        <v>0</v>
      </c>
      <c r="JC24" s="81">
        <v>0</v>
      </c>
      <c r="JD24" s="81">
        <v>0</v>
      </c>
      <c r="JE24" s="81">
        <v>0</v>
      </c>
      <c r="JF24" s="81">
        <v>0</v>
      </c>
      <c r="JG24" s="81">
        <v>0</v>
      </c>
      <c r="JH24" s="81">
        <v>0</v>
      </c>
      <c r="JI24" s="81">
        <v>0</v>
      </c>
      <c r="JJ24" s="81">
        <v>0</v>
      </c>
      <c r="JK24" s="81">
        <v>0</v>
      </c>
      <c r="JL24" s="81">
        <v>1</v>
      </c>
      <c r="JM24" s="81">
        <v>0</v>
      </c>
      <c r="JN24" s="81">
        <v>0</v>
      </c>
      <c r="JO24" s="81">
        <v>0</v>
      </c>
      <c r="JP24" s="81">
        <v>0</v>
      </c>
      <c r="JQ24" s="81">
        <v>0</v>
      </c>
      <c r="JR24" s="81">
        <v>0</v>
      </c>
      <c r="JS24" s="81">
        <v>0</v>
      </c>
      <c r="JT24" s="81">
        <v>5</v>
      </c>
      <c r="JU24" s="81">
        <v>0</v>
      </c>
      <c r="JV24" s="81">
        <v>0</v>
      </c>
      <c r="JW24" s="81">
        <v>0</v>
      </c>
      <c r="JX24" s="81">
        <v>0</v>
      </c>
      <c r="JY24" s="81">
        <v>0</v>
      </c>
      <c r="JZ24" s="81">
        <v>0</v>
      </c>
      <c r="KA24" s="81">
        <v>1</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1</v>
      </c>
      <c r="MY24" s="81">
        <v>0</v>
      </c>
      <c r="MZ24" s="81">
        <v>0</v>
      </c>
      <c r="NA24" s="81">
        <v>0</v>
      </c>
      <c r="NB24" s="81">
        <v>0</v>
      </c>
      <c r="NC24" s="81">
        <v>0</v>
      </c>
      <c r="ND24" s="81">
        <v>0</v>
      </c>
      <c r="NE24" s="81">
        <v>0</v>
      </c>
      <c r="NF24" s="81">
        <v>0</v>
      </c>
      <c r="NG24" s="81">
        <v>0</v>
      </c>
      <c r="NH24" s="81">
        <v>0</v>
      </c>
      <c r="NI24" s="81">
        <v>0</v>
      </c>
      <c r="NJ24" s="81">
        <v>0</v>
      </c>
      <c r="NK24" s="81">
        <v>0</v>
      </c>
      <c r="NL24" s="81">
        <v>0</v>
      </c>
      <c r="NM24" s="81">
        <v>1</v>
      </c>
      <c r="NN24" s="81">
        <v>0</v>
      </c>
      <c r="NO24" s="81">
        <v>0</v>
      </c>
      <c r="NP24" s="81">
        <v>0</v>
      </c>
      <c r="NQ24" s="81">
        <v>0</v>
      </c>
      <c r="NR24" s="81">
        <v>0</v>
      </c>
      <c r="NS24" s="81">
        <v>0</v>
      </c>
      <c r="NT24" s="81">
        <v>0</v>
      </c>
      <c r="NU24" s="81">
        <v>5</v>
      </c>
      <c r="NV24" s="81">
        <v>0</v>
      </c>
      <c r="NW24" s="81">
        <v>0</v>
      </c>
      <c r="NX24" s="81">
        <v>0</v>
      </c>
      <c r="NY24" s="81">
        <v>0</v>
      </c>
      <c r="NZ24" s="81">
        <v>0</v>
      </c>
      <c r="OA24" s="81">
        <v>0</v>
      </c>
      <c r="OB24" s="81">
        <v>1</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1</v>
      </c>
      <c r="QU24" s="81">
        <v>0</v>
      </c>
      <c r="QV24" s="81">
        <v>0</v>
      </c>
      <c r="QW24" s="81">
        <v>0</v>
      </c>
      <c r="QX24" s="81">
        <v>7</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1</v>
      </c>
      <c r="RP24" s="81">
        <v>0</v>
      </c>
      <c r="RQ24" s="81">
        <v>0</v>
      </c>
      <c r="RR24" s="81">
        <v>0</v>
      </c>
      <c r="RS24" s="81">
        <v>7</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1798</v>
      </c>
      <c r="B25" s="80">
        <v>17</v>
      </c>
      <c r="C25" s="80">
        <v>17</v>
      </c>
      <c r="D25" s="80">
        <v>1</v>
      </c>
      <c r="E25" s="80">
        <v>2020</v>
      </c>
      <c r="F25" s="80" t="s">
        <v>218</v>
      </c>
      <c r="G25" s="182" t="s">
        <v>1781</v>
      </c>
      <c r="H25" s="80" t="s">
        <v>1782</v>
      </c>
      <c r="I25" s="173"/>
      <c r="J25" s="83">
        <v>3.7610000000000001</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9.8019999999999996</v>
      </c>
      <c r="AB25" s="83">
        <v>0</v>
      </c>
      <c r="AC25" s="83">
        <v>0</v>
      </c>
      <c r="AD25" s="83">
        <v>0</v>
      </c>
      <c r="AE25" s="83">
        <v>0</v>
      </c>
      <c r="AF25" s="83">
        <v>0</v>
      </c>
      <c r="AG25" s="83">
        <v>15.557</v>
      </c>
      <c r="AH25" s="83">
        <v>0</v>
      </c>
      <c r="AI25" s="83">
        <v>0</v>
      </c>
      <c r="AJ25" s="83">
        <v>0</v>
      </c>
      <c r="AK25" s="83">
        <v>7.1829999999999998</v>
      </c>
      <c r="AL25" s="83">
        <v>0</v>
      </c>
      <c r="AM25" s="83">
        <v>0</v>
      </c>
      <c r="AN25" s="83">
        <v>5.1589999999999998</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3.7610000000000001</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9.8019999999999996</v>
      </c>
      <c r="EC25" s="83">
        <v>0</v>
      </c>
      <c r="ED25" s="83">
        <v>0</v>
      </c>
      <c r="EE25" s="83">
        <v>0</v>
      </c>
      <c r="EF25" s="83">
        <v>0</v>
      </c>
      <c r="EG25" s="83">
        <v>0</v>
      </c>
      <c r="EH25" s="83">
        <v>15.557</v>
      </c>
      <c r="EI25" s="83">
        <v>0</v>
      </c>
      <c r="EJ25" s="83">
        <v>0</v>
      </c>
      <c r="EK25" s="83">
        <v>0</v>
      </c>
      <c r="EL25" s="83">
        <v>7.1829999999999998</v>
      </c>
      <c r="EM25" s="83">
        <v>0</v>
      </c>
      <c r="EN25" s="83">
        <v>0</v>
      </c>
      <c r="EO25" s="83">
        <v>5.1589999999999998</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3.7610000000000001</v>
      </c>
      <c r="HH25" s="83">
        <v>0</v>
      </c>
      <c r="HI25" s="83">
        <v>0</v>
      </c>
      <c r="HJ25" s="83">
        <v>0</v>
      </c>
      <c r="HK25" s="83">
        <v>37.701000000000001</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3.7610000000000001</v>
      </c>
      <c r="IC25" s="83">
        <v>0</v>
      </c>
      <c r="ID25" s="83">
        <v>0</v>
      </c>
      <c r="IE25" s="83">
        <v>0</v>
      </c>
      <c r="IF25" s="83">
        <v>37.701000000000001</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1</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2</v>
      </c>
      <c r="JO25" s="81">
        <v>0</v>
      </c>
      <c r="JP25" s="81">
        <v>0</v>
      </c>
      <c r="JQ25" s="81">
        <v>0</v>
      </c>
      <c r="JR25" s="81">
        <v>0</v>
      </c>
      <c r="JS25" s="81">
        <v>0</v>
      </c>
      <c r="JT25" s="81">
        <v>3</v>
      </c>
      <c r="JU25" s="81">
        <v>0</v>
      </c>
      <c r="JV25" s="81">
        <v>0</v>
      </c>
      <c r="JW25" s="81">
        <v>0</v>
      </c>
      <c r="JX25" s="81">
        <v>1</v>
      </c>
      <c r="JY25" s="81">
        <v>0</v>
      </c>
      <c r="JZ25" s="81">
        <v>0</v>
      </c>
      <c r="KA25" s="81">
        <v>1</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1</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2</v>
      </c>
      <c r="NP25" s="81">
        <v>0</v>
      </c>
      <c r="NQ25" s="81">
        <v>0</v>
      </c>
      <c r="NR25" s="81">
        <v>0</v>
      </c>
      <c r="NS25" s="81">
        <v>0</v>
      </c>
      <c r="NT25" s="81">
        <v>0</v>
      </c>
      <c r="NU25" s="81">
        <v>3</v>
      </c>
      <c r="NV25" s="81">
        <v>0</v>
      </c>
      <c r="NW25" s="81">
        <v>0</v>
      </c>
      <c r="NX25" s="81">
        <v>0</v>
      </c>
      <c r="NY25" s="81">
        <v>1</v>
      </c>
      <c r="NZ25" s="81">
        <v>0</v>
      </c>
      <c r="OA25" s="81">
        <v>0</v>
      </c>
      <c r="OB25" s="81">
        <v>1</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1</v>
      </c>
      <c r="QU25" s="81">
        <v>0</v>
      </c>
      <c r="QV25" s="81">
        <v>0</v>
      </c>
      <c r="QW25" s="81">
        <v>0</v>
      </c>
      <c r="QX25" s="81">
        <v>7</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1</v>
      </c>
      <c r="RP25" s="81">
        <v>0</v>
      </c>
      <c r="RQ25" s="81">
        <v>0</v>
      </c>
      <c r="RR25" s="81">
        <v>0</v>
      </c>
      <c r="RS25" s="81">
        <v>7</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2398</v>
      </c>
      <c r="B10" s="80">
        <v>2</v>
      </c>
      <c r="C10" s="80">
        <v>18</v>
      </c>
      <c r="D10" s="80">
        <v>2</v>
      </c>
      <c r="E10" s="80">
        <v>2022</v>
      </c>
      <c r="F10" s="80" t="s">
        <v>568</v>
      </c>
      <c r="G10" s="182" t="s">
        <v>2395</v>
      </c>
      <c r="H10" s="80" t="s">
        <v>2396</v>
      </c>
      <c r="I10" s="173"/>
      <c r="J10" s="83">
        <v>40385</v>
      </c>
      <c r="K10" s="81">
        <v>59521960</v>
      </c>
      <c r="L10" s="81">
        <v>81984</v>
      </c>
      <c r="M10" s="81">
        <v>120231971</v>
      </c>
      <c r="N10" s="81">
        <v>37000</v>
      </c>
      <c r="O10" s="81">
        <v>69771171</v>
      </c>
      <c r="P10" s="81">
        <v>686</v>
      </c>
      <c r="Q10" s="81">
        <v>3974212</v>
      </c>
      <c r="R10" s="81">
        <v>0</v>
      </c>
      <c r="S10" s="81">
        <v>0</v>
      </c>
      <c r="T10" s="81">
        <v>0</v>
      </c>
      <c r="U10" s="81">
        <v>0</v>
      </c>
      <c r="V10" s="81">
        <v>0</v>
      </c>
      <c r="W10" s="81">
        <v>0</v>
      </c>
      <c r="X10" s="81">
        <v>0</v>
      </c>
      <c r="Y10" s="81">
        <v>0</v>
      </c>
      <c r="Z10" s="81">
        <v>253499313.99999997</v>
      </c>
      <c r="AA10" s="81">
        <v>22549631</v>
      </c>
      <c r="AB10" s="81">
        <v>284411946</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2366</v>
      </c>
      <c r="B11" s="80">
        <v>3</v>
      </c>
      <c r="C11" s="80">
        <v>18</v>
      </c>
      <c r="D11" s="80">
        <v>3</v>
      </c>
      <c r="E11" s="80">
        <v>2022</v>
      </c>
      <c r="F11" s="80" t="s">
        <v>568</v>
      </c>
      <c r="G11" s="182" t="s">
        <v>2363</v>
      </c>
      <c r="H11" s="80" t="s">
        <v>2364</v>
      </c>
      <c r="I11" s="173"/>
      <c r="J11" s="83">
        <v>35158</v>
      </c>
      <c r="K11" s="81">
        <v>48445783.999999993</v>
      </c>
      <c r="L11" s="81">
        <v>33031</v>
      </c>
      <c r="M11" s="81">
        <v>45382867</v>
      </c>
      <c r="N11" s="81">
        <v>9700</v>
      </c>
      <c r="O11" s="81">
        <v>17158234</v>
      </c>
      <c r="P11" s="81">
        <v>15680</v>
      </c>
      <c r="Q11" s="81">
        <v>91993834</v>
      </c>
      <c r="R11" s="81">
        <v>0</v>
      </c>
      <c r="S11" s="81">
        <v>0</v>
      </c>
      <c r="T11" s="81">
        <v>0</v>
      </c>
      <c r="U11" s="81">
        <v>0</v>
      </c>
      <c r="V11" s="81">
        <v>0</v>
      </c>
      <c r="W11" s="81">
        <v>0</v>
      </c>
      <c r="X11" s="81">
        <v>0</v>
      </c>
      <c r="Y11" s="81">
        <v>0</v>
      </c>
      <c r="Z11" s="81">
        <v>202980719</v>
      </c>
      <c r="AA11" s="81">
        <v>19667694</v>
      </c>
      <c r="AB11" s="81">
        <v>286406072</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2390</v>
      </c>
      <c r="B12" s="80">
        <v>4</v>
      </c>
      <c r="C12" s="80">
        <v>18</v>
      </c>
      <c r="D12" s="80">
        <v>4</v>
      </c>
      <c r="E12" s="80">
        <v>2022</v>
      </c>
      <c r="F12" s="80" t="s">
        <v>568</v>
      </c>
      <c r="G12" s="182" t="s">
        <v>2387</v>
      </c>
      <c r="H12" s="80" t="s">
        <v>2388</v>
      </c>
      <c r="I12" s="173"/>
      <c r="J12" s="83">
        <v>28305</v>
      </c>
      <c r="K12" s="81">
        <v>40386697</v>
      </c>
      <c r="L12" s="81">
        <v>172351</v>
      </c>
      <c r="M12" s="81">
        <v>245392782</v>
      </c>
      <c r="N12" s="81">
        <v>9400</v>
      </c>
      <c r="O12" s="81">
        <v>18984185</v>
      </c>
      <c r="P12" s="81">
        <v>7828</v>
      </c>
      <c r="Q12" s="81">
        <v>46967499</v>
      </c>
      <c r="R12" s="81">
        <v>0</v>
      </c>
      <c r="S12" s="81">
        <v>0</v>
      </c>
      <c r="T12" s="81">
        <v>0</v>
      </c>
      <c r="U12" s="81">
        <v>0</v>
      </c>
      <c r="V12" s="81">
        <v>0</v>
      </c>
      <c r="W12" s="81">
        <v>0</v>
      </c>
      <c r="X12" s="81">
        <v>0</v>
      </c>
      <c r="Y12" s="81">
        <v>0</v>
      </c>
      <c r="Z12" s="81">
        <v>351731163.00000006</v>
      </c>
      <c r="AA12" s="81">
        <v>31757856</v>
      </c>
      <c r="AB12" s="81">
        <v>358765250</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2499</v>
      </c>
      <c r="B13" s="80">
        <v>5</v>
      </c>
      <c r="C13" s="80">
        <v>18</v>
      </c>
      <c r="D13" s="80">
        <v>5</v>
      </c>
      <c r="E13" s="80">
        <v>2022</v>
      </c>
      <c r="F13" s="80" t="s">
        <v>568</v>
      </c>
      <c r="G13" s="182" t="s">
        <v>2496</v>
      </c>
      <c r="H13" s="80" t="s">
        <v>2497</v>
      </c>
      <c r="I13" s="173"/>
      <c r="J13" s="83">
        <v>52776</v>
      </c>
      <c r="K13" s="81">
        <v>73674472</v>
      </c>
      <c r="L13" s="81">
        <v>106116</v>
      </c>
      <c r="M13" s="81">
        <v>147690872</v>
      </c>
      <c r="N13" s="81">
        <v>61400</v>
      </c>
      <c r="O13" s="81">
        <v>140515412</v>
      </c>
      <c r="P13" s="81">
        <v>1644</v>
      </c>
      <c r="Q13" s="81">
        <v>8547263.0000000019</v>
      </c>
      <c r="R13" s="81">
        <v>0</v>
      </c>
      <c r="S13" s="81">
        <v>0</v>
      </c>
      <c r="T13" s="81">
        <v>0</v>
      </c>
      <c r="U13" s="81">
        <v>0</v>
      </c>
      <c r="V13" s="81">
        <v>0</v>
      </c>
      <c r="W13" s="81">
        <v>0</v>
      </c>
      <c r="X13" s="81">
        <v>0</v>
      </c>
      <c r="Y13" s="81">
        <v>0</v>
      </c>
      <c r="Z13" s="81">
        <v>370428019</v>
      </c>
      <c r="AA13" s="81">
        <v>129404455.99999999</v>
      </c>
      <c r="AB13" s="81">
        <v>600439534</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2550</v>
      </c>
      <c r="B14" s="80">
        <v>6</v>
      </c>
      <c r="C14" s="80">
        <v>18</v>
      </c>
      <c r="D14" s="80">
        <v>6</v>
      </c>
      <c r="E14" s="80">
        <v>2022</v>
      </c>
      <c r="F14" s="80" t="s">
        <v>568</v>
      </c>
      <c r="G14" s="182" t="s">
        <v>2547</v>
      </c>
      <c r="H14" s="80" t="s">
        <v>2548</v>
      </c>
      <c r="I14" s="173"/>
      <c r="J14" s="83">
        <v>574024</v>
      </c>
      <c r="K14" s="81">
        <v>829433585</v>
      </c>
      <c r="L14" s="81">
        <v>1960505</v>
      </c>
      <c r="M14" s="81">
        <v>2822328645</v>
      </c>
      <c r="N14" s="81">
        <v>10600</v>
      </c>
      <c r="O14" s="81">
        <v>21540919.000000004</v>
      </c>
      <c r="P14" s="81">
        <v>22828</v>
      </c>
      <c r="Q14" s="81">
        <v>124656638</v>
      </c>
      <c r="R14" s="81">
        <v>1573.17028</v>
      </c>
      <c r="S14" s="81">
        <v>10997981.905500002</v>
      </c>
      <c r="T14" s="81">
        <v>0</v>
      </c>
      <c r="U14" s="81">
        <v>0</v>
      </c>
      <c r="V14" s="81">
        <v>0</v>
      </c>
      <c r="W14" s="81">
        <v>0</v>
      </c>
      <c r="X14" s="81">
        <v>0</v>
      </c>
      <c r="Y14" s="81">
        <v>0</v>
      </c>
      <c r="Z14" s="81">
        <v>3808957768.9055004</v>
      </c>
      <c r="AA14" s="81">
        <v>1415904411</v>
      </c>
      <c r="AB14" s="81">
        <v>6914841525</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2402</v>
      </c>
      <c r="B15" s="80">
        <v>7</v>
      </c>
      <c r="C15" s="80">
        <v>18</v>
      </c>
      <c r="D15" s="80">
        <v>7</v>
      </c>
      <c r="E15" s="80">
        <v>2022</v>
      </c>
      <c r="F15" s="80" t="s">
        <v>568</v>
      </c>
      <c r="G15" s="182" t="s">
        <v>2399</v>
      </c>
      <c r="H15" s="80" t="s">
        <v>2400</v>
      </c>
      <c r="I15" s="173"/>
      <c r="J15" s="83">
        <v>49927</v>
      </c>
      <c r="K15" s="81">
        <v>69485530</v>
      </c>
      <c r="L15" s="81">
        <v>95759</v>
      </c>
      <c r="M15" s="81">
        <v>132870291.00000001</v>
      </c>
      <c r="N15" s="81">
        <v>93500</v>
      </c>
      <c r="O15" s="81">
        <v>228981006</v>
      </c>
      <c r="P15" s="81">
        <v>408</v>
      </c>
      <c r="Q15" s="81">
        <v>2119735</v>
      </c>
      <c r="R15" s="81">
        <v>0</v>
      </c>
      <c r="S15" s="81">
        <v>0</v>
      </c>
      <c r="T15" s="81">
        <v>0</v>
      </c>
      <c r="U15" s="81">
        <v>0</v>
      </c>
      <c r="V15" s="81">
        <v>0</v>
      </c>
      <c r="W15" s="81">
        <v>0</v>
      </c>
      <c r="X15" s="81">
        <v>0</v>
      </c>
      <c r="Y15" s="81">
        <v>0</v>
      </c>
      <c r="Z15" s="81">
        <v>433456562</v>
      </c>
      <c r="AA15" s="81">
        <v>18851565</v>
      </c>
      <c r="AB15" s="81">
        <v>282086678</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2310</v>
      </c>
      <c r="B16" s="80">
        <v>8</v>
      </c>
      <c r="C16" s="80">
        <v>18</v>
      </c>
      <c r="D16" s="80">
        <v>8</v>
      </c>
      <c r="E16" s="80">
        <v>2022</v>
      </c>
      <c r="F16" s="80" t="s">
        <v>568</v>
      </c>
      <c r="G16" s="182" t="s">
        <v>2307</v>
      </c>
      <c r="H16" s="80" t="s">
        <v>2308</v>
      </c>
      <c r="I16" s="173"/>
      <c r="J16" s="83">
        <v>80861</v>
      </c>
      <c r="K16" s="81">
        <v>118453236.99999999</v>
      </c>
      <c r="L16" s="81">
        <v>355431</v>
      </c>
      <c r="M16" s="81">
        <v>518808493</v>
      </c>
      <c r="N16" s="81">
        <v>14300</v>
      </c>
      <c r="O16" s="81">
        <v>23803088</v>
      </c>
      <c r="P16" s="81">
        <v>1542</v>
      </c>
      <c r="Q16" s="81">
        <v>8206308.0000000019</v>
      </c>
      <c r="R16" s="81">
        <v>0</v>
      </c>
      <c r="S16" s="81">
        <v>0</v>
      </c>
      <c r="T16" s="81">
        <v>0</v>
      </c>
      <c r="U16" s="81">
        <v>0</v>
      </c>
      <c r="V16" s="81">
        <v>0</v>
      </c>
      <c r="W16" s="81">
        <v>0</v>
      </c>
      <c r="X16" s="81">
        <v>0</v>
      </c>
      <c r="Y16" s="81">
        <v>0</v>
      </c>
      <c r="Z16" s="81">
        <v>669271125.99999988</v>
      </c>
      <c r="AA16" s="81">
        <v>203228977.00000003</v>
      </c>
      <c r="AB16" s="81">
        <v>1014718283</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2546</v>
      </c>
      <c r="B17" s="80">
        <v>9</v>
      </c>
      <c r="C17" s="80">
        <v>18</v>
      </c>
      <c r="D17" s="80">
        <v>9</v>
      </c>
      <c r="E17" s="80">
        <v>2022</v>
      </c>
      <c r="F17" s="80" t="s">
        <v>568</v>
      </c>
      <c r="G17" s="182" t="s">
        <v>2543</v>
      </c>
      <c r="H17" s="80" t="s">
        <v>2544</v>
      </c>
      <c r="I17" s="173"/>
      <c r="J17" s="83">
        <v>574437</v>
      </c>
      <c r="K17" s="81">
        <v>819823770</v>
      </c>
      <c r="L17" s="81">
        <v>648041</v>
      </c>
      <c r="M17" s="81">
        <v>921348984.00000012</v>
      </c>
      <c r="N17" s="81">
        <v>18400</v>
      </c>
      <c r="O17" s="81">
        <v>38010503</v>
      </c>
      <c r="P17" s="81">
        <v>8559</v>
      </c>
      <c r="Q17" s="81">
        <v>43654911</v>
      </c>
      <c r="R17" s="81">
        <v>0</v>
      </c>
      <c r="S17" s="81">
        <v>0</v>
      </c>
      <c r="T17" s="81">
        <v>0</v>
      </c>
      <c r="U17" s="81">
        <v>0</v>
      </c>
      <c r="V17" s="81">
        <v>0</v>
      </c>
      <c r="W17" s="81">
        <v>0</v>
      </c>
      <c r="X17" s="81">
        <v>0</v>
      </c>
      <c r="Y17" s="81">
        <v>0</v>
      </c>
      <c r="Z17" s="81">
        <v>1822838168.0000002</v>
      </c>
      <c r="AA17" s="81">
        <v>1578173936</v>
      </c>
      <c r="AB17" s="81">
        <v>7553949802</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2482</v>
      </c>
      <c r="B18" s="80">
        <v>10</v>
      </c>
      <c r="C18" s="80">
        <v>18</v>
      </c>
      <c r="D18" s="80">
        <v>10</v>
      </c>
      <c r="E18" s="80">
        <v>2022</v>
      </c>
      <c r="F18" s="80" t="s">
        <v>568</v>
      </c>
      <c r="G18" s="182" t="s">
        <v>2479</v>
      </c>
      <c r="H18" s="80" t="s">
        <v>2480</v>
      </c>
      <c r="I18" s="173"/>
      <c r="J18" s="83">
        <v>80679</v>
      </c>
      <c r="K18" s="81">
        <v>112802256</v>
      </c>
      <c r="L18" s="81">
        <v>449798</v>
      </c>
      <c r="M18" s="81">
        <v>627461592</v>
      </c>
      <c r="N18" s="81">
        <v>20700</v>
      </c>
      <c r="O18" s="81">
        <v>40959535</v>
      </c>
      <c r="P18" s="81">
        <v>6031</v>
      </c>
      <c r="Q18" s="81">
        <v>31304623</v>
      </c>
      <c r="R18" s="81">
        <v>0</v>
      </c>
      <c r="S18" s="81">
        <v>0</v>
      </c>
      <c r="T18" s="81">
        <v>0</v>
      </c>
      <c r="U18" s="81">
        <v>0</v>
      </c>
      <c r="V18" s="81">
        <v>127</v>
      </c>
      <c r="W18" s="81">
        <v>0</v>
      </c>
      <c r="X18" s="81">
        <v>0</v>
      </c>
      <c r="Y18" s="81">
        <v>778519</v>
      </c>
      <c r="Z18" s="81">
        <v>813306524.99999988</v>
      </c>
      <c r="AA18" s="81">
        <v>51475497</v>
      </c>
      <c r="AB18" s="81">
        <v>679790431</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2318</v>
      </c>
      <c r="B19" s="80">
        <v>11</v>
      </c>
      <c r="C19" s="80">
        <v>18</v>
      </c>
      <c r="D19" s="80">
        <v>11</v>
      </c>
      <c r="E19" s="80">
        <v>2022</v>
      </c>
      <c r="F19" s="80" t="s">
        <v>568</v>
      </c>
      <c r="G19" s="182" t="s">
        <v>2315</v>
      </c>
      <c r="H19" s="80" t="s">
        <v>2316</v>
      </c>
      <c r="I19" s="173"/>
      <c r="J19" s="83">
        <v>134173</v>
      </c>
      <c r="K19" s="81">
        <v>177182731</v>
      </c>
      <c r="L19" s="81">
        <v>621189</v>
      </c>
      <c r="M19" s="81">
        <v>819338599.99999988</v>
      </c>
      <c r="N19" s="81">
        <v>254300</v>
      </c>
      <c r="O19" s="81">
        <v>543593092</v>
      </c>
      <c r="P19" s="81">
        <v>5118</v>
      </c>
      <c r="Q19" s="81">
        <v>28739282</v>
      </c>
      <c r="R19" s="81">
        <v>0</v>
      </c>
      <c r="S19" s="81">
        <v>0</v>
      </c>
      <c r="T19" s="81">
        <v>2587</v>
      </c>
      <c r="U19" s="81">
        <v>1417</v>
      </c>
      <c r="V19" s="81">
        <v>663</v>
      </c>
      <c r="W19" s="81">
        <v>17701528.999999996</v>
      </c>
      <c r="X19" s="81">
        <v>8688799.0000000019</v>
      </c>
      <c r="Y19" s="81">
        <v>4065515.9999999995</v>
      </c>
      <c r="Z19" s="81">
        <v>1599309549</v>
      </c>
      <c r="AA19" s="81">
        <v>429256550</v>
      </c>
      <c r="AB19" s="81">
        <v>2119233725.9999998</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2438</v>
      </c>
      <c r="B20" s="80">
        <v>12</v>
      </c>
      <c r="C20" s="80">
        <v>18</v>
      </c>
      <c r="D20" s="80">
        <v>12</v>
      </c>
      <c r="E20" s="80">
        <v>2022</v>
      </c>
      <c r="F20" s="80" t="s">
        <v>568</v>
      </c>
      <c r="G20" s="182" t="s">
        <v>2435</v>
      </c>
      <c r="H20" s="80" t="s">
        <v>2436</v>
      </c>
      <c r="I20" s="173"/>
      <c r="J20" s="83">
        <v>14870</v>
      </c>
      <c r="K20" s="81">
        <v>21407040.000000004</v>
      </c>
      <c r="L20" s="81">
        <v>38665</v>
      </c>
      <c r="M20" s="81">
        <v>55399986</v>
      </c>
      <c r="N20" s="81">
        <v>4800</v>
      </c>
      <c r="O20" s="81">
        <v>8959173</v>
      </c>
      <c r="P20" s="81">
        <v>26</v>
      </c>
      <c r="Q20" s="81">
        <v>144383.99999999997</v>
      </c>
      <c r="R20" s="81">
        <v>0</v>
      </c>
      <c r="S20" s="81">
        <v>0</v>
      </c>
      <c r="T20" s="81">
        <v>0</v>
      </c>
      <c r="U20" s="81">
        <v>0</v>
      </c>
      <c r="V20" s="81">
        <v>0</v>
      </c>
      <c r="W20" s="81">
        <v>0</v>
      </c>
      <c r="X20" s="81">
        <v>0</v>
      </c>
      <c r="Y20" s="81">
        <v>0</v>
      </c>
      <c r="Z20" s="81">
        <v>85910583</v>
      </c>
      <c r="AA20" s="81">
        <v>10902333</v>
      </c>
      <c r="AB20" s="81">
        <v>149482725</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2306</v>
      </c>
      <c r="B21" s="80">
        <v>13</v>
      </c>
      <c r="C21" s="80">
        <v>18</v>
      </c>
      <c r="D21" s="80">
        <v>13</v>
      </c>
      <c r="E21" s="80">
        <v>2022</v>
      </c>
      <c r="F21" s="80" t="s">
        <v>568</v>
      </c>
      <c r="G21" s="182" t="s">
        <v>2304</v>
      </c>
      <c r="H21" s="80" t="s">
        <v>1674</v>
      </c>
      <c r="I21" s="173"/>
      <c r="J21" s="83">
        <v>69757</v>
      </c>
      <c r="K21" s="81">
        <v>94458007</v>
      </c>
      <c r="L21" s="81">
        <v>236955</v>
      </c>
      <c r="M21" s="81">
        <v>317242975</v>
      </c>
      <c r="N21" s="81">
        <v>500</v>
      </c>
      <c r="O21" s="81">
        <v>887835</v>
      </c>
      <c r="P21" s="81">
        <v>0</v>
      </c>
      <c r="Q21" s="81">
        <v>0</v>
      </c>
      <c r="R21" s="81">
        <v>0</v>
      </c>
      <c r="S21" s="81">
        <v>0</v>
      </c>
      <c r="T21" s="81">
        <v>0</v>
      </c>
      <c r="U21" s="81">
        <v>0</v>
      </c>
      <c r="V21" s="81">
        <v>0</v>
      </c>
      <c r="W21" s="81">
        <v>0</v>
      </c>
      <c r="X21" s="81">
        <v>0</v>
      </c>
      <c r="Y21" s="81">
        <v>0</v>
      </c>
      <c r="Z21" s="81">
        <v>412588817</v>
      </c>
      <c r="AA21" s="81">
        <v>149671783</v>
      </c>
      <c r="AB21" s="81">
        <v>811586956</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2558</v>
      </c>
      <c r="B22" s="80">
        <v>14</v>
      </c>
      <c r="C22" s="80">
        <v>18</v>
      </c>
      <c r="D22" s="80">
        <v>14</v>
      </c>
      <c r="E22" s="80">
        <v>2022</v>
      </c>
      <c r="F22" s="80" t="s">
        <v>568</v>
      </c>
      <c r="G22" s="182" t="s">
        <v>2555</v>
      </c>
      <c r="H22" s="80" t="s">
        <v>2556</v>
      </c>
      <c r="I22" s="173"/>
      <c r="J22" s="83">
        <v>437464</v>
      </c>
      <c r="K22" s="81">
        <v>643351734.00000012</v>
      </c>
      <c r="L22" s="81">
        <v>1318525</v>
      </c>
      <c r="M22" s="81">
        <v>1930757792</v>
      </c>
      <c r="N22" s="81">
        <v>22500</v>
      </c>
      <c r="O22" s="81">
        <v>41070375</v>
      </c>
      <c r="P22" s="81">
        <v>35741</v>
      </c>
      <c r="Q22" s="81">
        <v>218613879</v>
      </c>
      <c r="R22" s="81">
        <v>0</v>
      </c>
      <c r="S22" s="81">
        <v>0</v>
      </c>
      <c r="T22" s="81">
        <v>0</v>
      </c>
      <c r="U22" s="81">
        <v>0</v>
      </c>
      <c r="V22" s="81">
        <v>0</v>
      </c>
      <c r="W22" s="81">
        <v>0</v>
      </c>
      <c r="X22" s="81">
        <v>0</v>
      </c>
      <c r="Y22" s="81">
        <v>0</v>
      </c>
      <c r="Z22" s="81">
        <v>2833793780</v>
      </c>
      <c r="AA22" s="81">
        <v>1180393480</v>
      </c>
      <c r="AB22" s="81">
        <v>5710959506</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2566</v>
      </c>
      <c r="B23" s="80">
        <v>15</v>
      </c>
      <c r="C23" s="80">
        <v>18</v>
      </c>
      <c r="D23" s="80">
        <v>15</v>
      </c>
      <c r="E23" s="80">
        <v>2022</v>
      </c>
      <c r="F23" s="80" t="s">
        <v>568</v>
      </c>
      <c r="G23" s="182" t="s">
        <v>2563</v>
      </c>
      <c r="H23" s="80" t="s">
        <v>2564</v>
      </c>
      <c r="I23" s="173"/>
      <c r="J23" s="83">
        <v>856446</v>
      </c>
      <c r="K23" s="81">
        <v>1294732158</v>
      </c>
      <c r="L23" s="81">
        <v>1326744</v>
      </c>
      <c r="M23" s="81">
        <v>1994823266</v>
      </c>
      <c r="N23" s="81">
        <v>164900</v>
      </c>
      <c r="O23" s="81">
        <v>342959221</v>
      </c>
      <c r="P23" s="81">
        <v>22743</v>
      </c>
      <c r="Q23" s="81">
        <v>148348166</v>
      </c>
      <c r="R23" s="81">
        <v>1129.7254600000001</v>
      </c>
      <c r="S23" s="81">
        <v>5134535.2439399995</v>
      </c>
      <c r="T23" s="81">
        <v>0</v>
      </c>
      <c r="U23" s="81">
        <v>0</v>
      </c>
      <c r="V23" s="81">
        <v>137</v>
      </c>
      <c r="W23" s="81">
        <v>0</v>
      </c>
      <c r="X23" s="81">
        <v>0</v>
      </c>
      <c r="Y23" s="81">
        <v>837140.99999999988</v>
      </c>
      <c r="Z23" s="81">
        <v>3786834487.2439399</v>
      </c>
      <c r="AA23" s="81">
        <v>1941122843.0000002</v>
      </c>
      <c r="AB23" s="81">
        <v>9692334689</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2462</v>
      </c>
      <c r="B24" s="80">
        <v>16</v>
      </c>
      <c r="C24" s="80">
        <v>18</v>
      </c>
      <c r="D24" s="80">
        <v>16</v>
      </c>
      <c r="E24" s="80">
        <v>2022</v>
      </c>
      <c r="F24" s="80" t="s">
        <v>568</v>
      </c>
      <c r="G24" s="182" t="s">
        <v>2459</v>
      </c>
      <c r="H24" s="80" t="s">
        <v>2460</v>
      </c>
      <c r="I24" s="173"/>
      <c r="J24" s="83">
        <v>9270</v>
      </c>
      <c r="K24" s="81">
        <v>12612055</v>
      </c>
      <c r="L24" s="81">
        <v>28517</v>
      </c>
      <c r="M24" s="81">
        <v>38664406</v>
      </c>
      <c r="N24" s="81">
        <v>93600</v>
      </c>
      <c r="O24" s="81">
        <v>288520287</v>
      </c>
      <c r="P24" s="81">
        <v>0</v>
      </c>
      <c r="Q24" s="81">
        <v>0</v>
      </c>
      <c r="R24" s="81">
        <v>0</v>
      </c>
      <c r="S24" s="81">
        <v>0</v>
      </c>
      <c r="T24" s="81">
        <v>0</v>
      </c>
      <c r="U24" s="81">
        <v>0</v>
      </c>
      <c r="V24" s="81">
        <v>0</v>
      </c>
      <c r="W24" s="81">
        <v>0</v>
      </c>
      <c r="X24" s="81">
        <v>0</v>
      </c>
      <c r="Y24" s="81">
        <v>0</v>
      </c>
      <c r="Z24" s="81">
        <v>339796747.99999994</v>
      </c>
      <c r="AA24" s="81">
        <v>2767760</v>
      </c>
      <c r="AB24" s="81">
        <v>36111186</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2454</v>
      </c>
      <c r="B25" s="80">
        <v>17</v>
      </c>
      <c r="C25" s="80">
        <v>18</v>
      </c>
      <c r="D25" s="80">
        <v>17</v>
      </c>
      <c r="E25" s="80">
        <v>2022</v>
      </c>
      <c r="F25" s="80" t="s">
        <v>568</v>
      </c>
      <c r="G25" s="182" t="s">
        <v>2451</v>
      </c>
      <c r="H25" s="80" t="s">
        <v>2452</v>
      </c>
      <c r="I25" s="173"/>
      <c r="J25" s="83">
        <v>7258</v>
      </c>
      <c r="K25" s="81">
        <v>9933416.9999999981</v>
      </c>
      <c r="L25" s="81">
        <v>7117</v>
      </c>
      <c r="M25" s="81">
        <v>9717614</v>
      </c>
      <c r="N25" s="81">
        <v>3200</v>
      </c>
      <c r="O25" s="81">
        <v>5285068</v>
      </c>
      <c r="P25" s="81">
        <v>19215</v>
      </c>
      <c r="Q25" s="81">
        <v>112730657.99999999</v>
      </c>
      <c r="R25" s="81">
        <v>0</v>
      </c>
      <c r="S25" s="81">
        <v>0</v>
      </c>
      <c r="T25" s="81">
        <v>0</v>
      </c>
      <c r="U25" s="81">
        <v>0</v>
      </c>
      <c r="V25" s="81">
        <v>188</v>
      </c>
      <c r="W25" s="81">
        <v>0</v>
      </c>
      <c r="X25" s="81">
        <v>0</v>
      </c>
      <c r="Y25" s="81">
        <v>1150363</v>
      </c>
      <c r="Z25" s="81">
        <v>138817120</v>
      </c>
      <c r="AA25" s="81">
        <v>4097279</v>
      </c>
      <c r="AB25" s="81">
        <v>52874871.999999993</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2362</v>
      </c>
      <c r="B26" s="80">
        <v>18</v>
      </c>
      <c r="C26" s="80">
        <v>18</v>
      </c>
      <c r="D26" s="80">
        <v>18</v>
      </c>
      <c r="E26" s="80">
        <v>2022</v>
      </c>
      <c r="F26" s="80" t="s">
        <v>568</v>
      </c>
      <c r="G26" s="182" t="s">
        <v>2359</v>
      </c>
      <c r="H26" s="80" t="s">
        <v>2360</v>
      </c>
      <c r="I26" s="173"/>
      <c r="J26" s="83">
        <v>33515</v>
      </c>
      <c r="K26" s="81">
        <v>46236990</v>
      </c>
      <c r="L26" s="81">
        <v>23828</v>
      </c>
      <c r="M26" s="81">
        <v>32788157</v>
      </c>
      <c r="N26" s="81">
        <v>17700</v>
      </c>
      <c r="O26" s="81">
        <v>33092442.000000004</v>
      </c>
      <c r="P26" s="81">
        <v>19782</v>
      </c>
      <c r="Q26" s="81">
        <v>120134937.99999999</v>
      </c>
      <c r="R26" s="81">
        <v>0</v>
      </c>
      <c r="S26" s="81">
        <v>0</v>
      </c>
      <c r="T26" s="81">
        <v>0</v>
      </c>
      <c r="U26" s="81">
        <v>0</v>
      </c>
      <c r="V26" s="81">
        <v>0</v>
      </c>
      <c r="W26" s="81">
        <v>0</v>
      </c>
      <c r="X26" s="81">
        <v>0</v>
      </c>
      <c r="Y26" s="81">
        <v>0</v>
      </c>
      <c r="Z26" s="81">
        <v>232252526.99999997</v>
      </c>
      <c r="AA26" s="81">
        <v>16170836.999999998</v>
      </c>
      <c r="AB26" s="81">
        <v>227010130.99999997</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2422</v>
      </c>
      <c r="B27" s="80">
        <v>19</v>
      </c>
      <c r="C27" s="80">
        <v>18</v>
      </c>
      <c r="D27" s="80">
        <v>19</v>
      </c>
      <c r="E27" s="80">
        <v>2022</v>
      </c>
      <c r="F27" s="80" t="s">
        <v>568</v>
      </c>
      <c r="G27" s="182" t="s">
        <v>2419</v>
      </c>
      <c r="H27" s="80" t="s">
        <v>2420</v>
      </c>
      <c r="I27" s="173"/>
      <c r="J27" s="83">
        <v>10282</v>
      </c>
      <c r="K27" s="81">
        <v>14842884</v>
      </c>
      <c r="L27" s="81">
        <v>55869</v>
      </c>
      <c r="M27" s="81">
        <v>80296574</v>
      </c>
      <c r="N27" s="81">
        <v>100</v>
      </c>
      <c r="O27" s="81">
        <v>204946</v>
      </c>
      <c r="P27" s="81">
        <v>3824</v>
      </c>
      <c r="Q27" s="81">
        <v>19257497</v>
      </c>
      <c r="R27" s="81">
        <v>0</v>
      </c>
      <c r="S27" s="81">
        <v>0</v>
      </c>
      <c r="T27" s="81">
        <v>0</v>
      </c>
      <c r="U27" s="81">
        <v>0</v>
      </c>
      <c r="V27" s="81">
        <v>0</v>
      </c>
      <c r="W27" s="81">
        <v>0</v>
      </c>
      <c r="X27" s="81">
        <v>0</v>
      </c>
      <c r="Y27" s="81">
        <v>0</v>
      </c>
      <c r="Z27" s="81">
        <v>114601901</v>
      </c>
      <c r="AA27" s="81">
        <v>5032689</v>
      </c>
      <c r="AB27" s="81">
        <v>63592200</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2322</v>
      </c>
      <c r="B28" s="80">
        <v>20</v>
      </c>
      <c r="C28" s="80">
        <v>18</v>
      </c>
      <c r="D28" s="80">
        <v>20</v>
      </c>
      <c r="E28" s="80">
        <v>2022</v>
      </c>
      <c r="F28" s="80" t="s">
        <v>568</v>
      </c>
      <c r="G28" s="182" t="s">
        <v>2319</v>
      </c>
      <c r="H28" s="80" t="s">
        <v>2320</v>
      </c>
      <c r="I28" s="173"/>
      <c r="J28" s="83">
        <v>233439</v>
      </c>
      <c r="K28" s="81">
        <v>320378186.99999994</v>
      </c>
      <c r="L28" s="81">
        <v>804525</v>
      </c>
      <c r="M28" s="81">
        <v>1101484249</v>
      </c>
      <c r="N28" s="81">
        <v>58500</v>
      </c>
      <c r="O28" s="81">
        <v>121244734</v>
      </c>
      <c r="P28" s="81">
        <v>28581</v>
      </c>
      <c r="Q28" s="81">
        <v>167579319</v>
      </c>
      <c r="R28" s="81">
        <v>1888.84438</v>
      </c>
      <c r="S28" s="81">
        <v>11886901.8408</v>
      </c>
      <c r="T28" s="81">
        <v>0</v>
      </c>
      <c r="U28" s="81">
        <v>0</v>
      </c>
      <c r="V28" s="81">
        <v>0</v>
      </c>
      <c r="W28" s="81">
        <v>0</v>
      </c>
      <c r="X28" s="81">
        <v>0</v>
      </c>
      <c r="Y28" s="81">
        <v>0</v>
      </c>
      <c r="Z28" s="81">
        <v>1722573390.8408</v>
      </c>
      <c r="AA28" s="81">
        <v>468130841</v>
      </c>
      <c r="AB28" s="81">
        <v>2454493936</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2342</v>
      </c>
      <c r="B29" s="80">
        <v>21</v>
      </c>
      <c r="C29" s="80">
        <v>18</v>
      </c>
      <c r="D29" s="80">
        <v>21</v>
      </c>
      <c r="E29" s="80">
        <v>2022</v>
      </c>
      <c r="F29" s="80" t="s">
        <v>568</v>
      </c>
      <c r="G29" s="182" t="s">
        <v>2339</v>
      </c>
      <c r="H29" s="80" t="s">
        <v>2340</v>
      </c>
      <c r="I29" s="173"/>
      <c r="J29" s="83">
        <v>226942</v>
      </c>
      <c r="K29" s="81">
        <v>340124738.00000006</v>
      </c>
      <c r="L29" s="81">
        <v>44849</v>
      </c>
      <c r="M29" s="81">
        <v>66914289.000000007</v>
      </c>
      <c r="N29" s="81">
        <v>16400</v>
      </c>
      <c r="O29" s="81">
        <v>29061311</v>
      </c>
      <c r="P29" s="81">
        <v>416</v>
      </c>
      <c r="Q29" s="81">
        <v>2718526</v>
      </c>
      <c r="R29" s="81">
        <v>0</v>
      </c>
      <c r="S29" s="81">
        <v>0</v>
      </c>
      <c r="T29" s="81">
        <v>0</v>
      </c>
      <c r="U29" s="81">
        <v>0</v>
      </c>
      <c r="V29" s="81">
        <v>0</v>
      </c>
      <c r="W29" s="81">
        <v>0</v>
      </c>
      <c r="X29" s="81">
        <v>0</v>
      </c>
      <c r="Y29" s="81">
        <v>0</v>
      </c>
      <c r="Z29" s="81">
        <v>438818864</v>
      </c>
      <c r="AA29" s="81">
        <v>604682212</v>
      </c>
      <c r="AB29" s="81">
        <v>3481270668</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2410</v>
      </c>
      <c r="B30" s="80">
        <v>22</v>
      </c>
      <c r="C30" s="80">
        <v>18</v>
      </c>
      <c r="D30" s="80">
        <v>22</v>
      </c>
      <c r="E30" s="80">
        <v>2022</v>
      </c>
      <c r="F30" s="80" t="s">
        <v>568</v>
      </c>
      <c r="G30" s="182" t="s">
        <v>2407</v>
      </c>
      <c r="H30" s="80" t="s">
        <v>2408</v>
      </c>
      <c r="I30" s="173"/>
      <c r="J30" s="83">
        <v>34725</v>
      </c>
      <c r="K30" s="81">
        <v>47984353.999999993</v>
      </c>
      <c r="L30" s="81">
        <v>45967</v>
      </c>
      <c r="M30" s="81">
        <v>63381536</v>
      </c>
      <c r="N30" s="81">
        <v>9100</v>
      </c>
      <c r="O30" s="81">
        <v>15411501</v>
      </c>
      <c r="P30" s="81">
        <v>1210</v>
      </c>
      <c r="Q30" s="81">
        <v>6752078</v>
      </c>
      <c r="R30" s="81">
        <v>0</v>
      </c>
      <c r="S30" s="81">
        <v>0</v>
      </c>
      <c r="T30" s="81">
        <v>0</v>
      </c>
      <c r="U30" s="81">
        <v>0</v>
      </c>
      <c r="V30" s="81">
        <v>0</v>
      </c>
      <c r="W30" s="81">
        <v>0</v>
      </c>
      <c r="X30" s="81">
        <v>0</v>
      </c>
      <c r="Y30" s="81">
        <v>0</v>
      </c>
      <c r="Z30" s="81">
        <v>133529469.00000001</v>
      </c>
      <c r="AA30" s="81">
        <v>11640275</v>
      </c>
      <c r="AB30" s="81">
        <v>169810515</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2426</v>
      </c>
      <c r="B31" s="80">
        <v>23</v>
      </c>
      <c r="C31" s="80">
        <v>18</v>
      </c>
      <c r="D31" s="80">
        <v>23</v>
      </c>
      <c r="E31" s="80">
        <v>2022</v>
      </c>
      <c r="F31" s="80" t="s">
        <v>568</v>
      </c>
      <c r="G31" s="182" t="s">
        <v>2423</v>
      </c>
      <c r="H31" s="80" t="s">
        <v>2424</v>
      </c>
      <c r="I31" s="173"/>
      <c r="J31" s="83">
        <v>31195</v>
      </c>
      <c r="K31" s="81">
        <v>40561313</v>
      </c>
      <c r="L31" s="81">
        <v>62697</v>
      </c>
      <c r="M31" s="81">
        <v>81459403.999999985</v>
      </c>
      <c r="N31" s="81">
        <v>67700</v>
      </c>
      <c r="O31" s="81">
        <v>123375097</v>
      </c>
      <c r="P31" s="81">
        <v>13823</v>
      </c>
      <c r="Q31" s="81">
        <v>73946118</v>
      </c>
      <c r="R31" s="81">
        <v>0</v>
      </c>
      <c r="S31" s="81">
        <v>0</v>
      </c>
      <c r="T31" s="81">
        <v>62742</v>
      </c>
      <c r="U31" s="81">
        <v>4505</v>
      </c>
      <c r="V31" s="81">
        <v>1568</v>
      </c>
      <c r="W31" s="81">
        <v>438139768</v>
      </c>
      <c r="X31" s="81">
        <v>27621962</v>
      </c>
      <c r="Y31" s="81">
        <v>9614240</v>
      </c>
      <c r="Z31" s="81">
        <v>794717902.00000012</v>
      </c>
      <c r="AA31" s="81">
        <v>12314887</v>
      </c>
      <c r="AB31" s="81">
        <v>177687205</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2478</v>
      </c>
      <c r="B32" s="80">
        <v>24</v>
      </c>
      <c r="C32" s="80">
        <v>18</v>
      </c>
      <c r="D32" s="80">
        <v>24</v>
      </c>
      <c r="E32" s="80">
        <v>2022</v>
      </c>
      <c r="F32" s="80" t="s">
        <v>568</v>
      </c>
      <c r="G32" s="182" t="s">
        <v>2475</v>
      </c>
      <c r="H32" s="80" t="s">
        <v>2476</v>
      </c>
      <c r="I32" s="173"/>
      <c r="J32" s="83">
        <v>65183.000000000007</v>
      </c>
      <c r="K32" s="81">
        <v>94398479.000000015</v>
      </c>
      <c r="L32" s="81">
        <v>155357</v>
      </c>
      <c r="M32" s="81">
        <v>224392341</v>
      </c>
      <c r="N32" s="81">
        <v>0</v>
      </c>
      <c r="O32" s="81">
        <v>0</v>
      </c>
      <c r="P32" s="81">
        <v>1712</v>
      </c>
      <c r="Q32" s="81">
        <v>8842841</v>
      </c>
      <c r="R32" s="81">
        <v>0</v>
      </c>
      <c r="S32" s="81">
        <v>0</v>
      </c>
      <c r="T32" s="81">
        <v>0</v>
      </c>
      <c r="U32" s="81">
        <v>0</v>
      </c>
      <c r="V32" s="81">
        <v>0</v>
      </c>
      <c r="W32" s="81">
        <v>0</v>
      </c>
      <c r="X32" s="81">
        <v>0</v>
      </c>
      <c r="Y32" s="81">
        <v>0</v>
      </c>
      <c r="Z32" s="81">
        <v>327633661</v>
      </c>
      <c r="AA32" s="81">
        <v>166525783</v>
      </c>
      <c r="AB32" s="81">
        <v>911816372.99999988</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2434</v>
      </c>
      <c r="B33" s="80">
        <v>25</v>
      </c>
      <c r="C33" s="80">
        <v>18</v>
      </c>
      <c r="D33" s="80">
        <v>25</v>
      </c>
      <c r="E33" s="80">
        <v>2022</v>
      </c>
      <c r="F33" s="80" t="s">
        <v>568</v>
      </c>
      <c r="G33" s="182" t="s">
        <v>2431</v>
      </c>
      <c r="H33" s="80" t="s">
        <v>2432</v>
      </c>
      <c r="I33" s="173"/>
      <c r="J33" s="83">
        <v>31901</v>
      </c>
      <c r="K33" s="81">
        <v>46258258.000000007</v>
      </c>
      <c r="L33" s="81">
        <v>74943</v>
      </c>
      <c r="M33" s="81">
        <v>108187024.00000001</v>
      </c>
      <c r="N33" s="81">
        <v>10600</v>
      </c>
      <c r="O33" s="81">
        <v>22819098.999999996</v>
      </c>
      <c r="P33" s="81">
        <v>47</v>
      </c>
      <c r="Q33" s="81">
        <v>271153.00000000006</v>
      </c>
      <c r="R33" s="81">
        <v>0</v>
      </c>
      <c r="S33" s="81">
        <v>0</v>
      </c>
      <c r="T33" s="81">
        <v>0</v>
      </c>
      <c r="U33" s="81">
        <v>0</v>
      </c>
      <c r="V33" s="81">
        <v>0</v>
      </c>
      <c r="W33" s="81">
        <v>0</v>
      </c>
      <c r="X33" s="81">
        <v>0</v>
      </c>
      <c r="Y33" s="81">
        <v>0</v>
      </c>
      <c r="Z33" s="81">
        <v>177535534</v>
      </c>
      <c r="AA33" s="81">
        <v>15046697</v>
      </c>
      <c r="AB33" s="81">
        <v>196020781</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2314</v>
      </c>
      <c r="B34" s="80">
        <v>26</v>
      </c>
      <c r="C34" s="80">
        <v>18</v>
      </c>
      <c r="D34" s="80">
        <v>26</v>
      </c>
      <c r="E34" s="80">
        <v>2022</v>
      </c>
      <c r="F34" s="80" t="s">
        <v>568</v>
      </c>
      <c r="G34" s="182" t="s">
        <v>2311</v>
      </c>
      <c r="H34" s="80" t="s">
        <v>2312</v>
      </c>
      <c r="I34" s="173"/>
      <c r="J34" s="83">
        <v>271910</v>
      </c>
      <c r="K34" s="81">
        <v>396205269</v>
      </c>
      <c r="L34" s="81">
        <v>126698</v>
      </c>
      <c r="M34" s="81">
        <v>183661003</v>
      </c>
      <c r="N34" s="81">
        <v>44300</v>
      </c>
      <c r="O34" s="81">
        <v>77552881</v>
      </c>
      <c r="P34" s="81">
        <v>128</v>
      </c>
      <c r="Q34" s="81">
        <v>696143.00000000012</v>
      </c>
      <c r="R34" s="81">
        <v>0</v>
      </c>
      <c r="S34" s="81">
        <v>0</v>
      </c>
      <c r="T34" s="81">
        <v>0</v>
      </c>
      <c r="U34" s="81">
        <v>0</v>
      </c>
      <c r="V34" s="81">
        <v>283</v>
      </c>
      <c r="W34" s="81">
        <v>0</v>
      </c>
      <c r="X34" s="81">
        <v>0</v>
      </c>
      <c r="Y34" s="81">
        <v>1734375</v>
      </c>
      <c r="Z34" s="81">
        <v>659849671</v>
      </c>
      <c r="AA34" s="81">
        <v>872648900.00000012</v>
      </c>
      <c r="AB34" s="81">
        <v>3289378328</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2374</v>
      </c>
      <c r="B35" s="80">
        <v>27</v>
      </c>
      <c r="C35" s="80">
        <v>18</v>
      </c>
      <c r="D35" s="80">
        <v>27</v>
      </c>
      <c r="E35" s="80">
        <v>2022</v>
      </c>
      <c r="F35" s="80" t="s">
        <v>568</v>
      </c>
      <c r="G35" s="182" t="s">
        <v>2371</v>
      </c>
      <c r="H35" s="80" t="s">
        <v>2372</v>
      </c>
      <c r="I35" s="173"/>
      <c r="J35" s="83">
        <v>41445</v>
      </c>
      <c r="K35" s="81">
        <v>62267099</v>
      </c>
      <c r="L35" s="81">
        <v>716860</v>
      </c>
      <c r="M35" s="81">
        <v>1071131400</v>
      </c>
      <c r="N35" s="81">
        <v>0</v>
      </c>
      <c r="O35" s="81">
        <v>0</v>
      </c>
      <c r="P35" s="81">
        <v>11025</v>
      </c>
      <c r="Q35" s="81">
        <v>70111299</v>
      </c>
      <c r="R35" s="81">
        <v>0</v>
      </c>
      <c r="S35" s="81">
        <v>0</v>
      </c>
      <c r="T35" s="81">
        <v>0</v>
      </c>
      <c r="U35" s="81">
        <v>0</v>
      </c>
      <c r="V35" s="81">
        <v>31</v>
      </c>
      <c r="W35" s="81">
        <v>0</v>
      </c>
      <c r="X35" s="81">
        <v>0</v>
      </c>
      <c r="Y35" s="81">
        <v>192300</v>
      </c>
      <c r="Z35" s="81">
        <v>1203702097.9999998</v>
      </c>
      <c r="AA35" s="81">
        <v>14303321</v>
      </c>
      <c r="AB35" s="81">
        <v>263175205.00000003</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2386</v>
      </c>
      <c r="B36" s="80">
        <v>28</v>
      </c>
      <c r="C36" s="80">
        <v>18</v>
      </c>
      <c r="D36" s="80">
        <v>28</v>
      </c>
      <c r="E36" s="80">
        <v>2022</v>
      </c>
      <c r="F36" s="80" t="s">
        <v>568</v>
      </c>
      <c r="G36" s="182" t="s">
        <v>2383</v>
      </c>
      <c r="H36" s="80" t="s">
        <v>2384</v>
      </c>
      <c r="I36" s="173"/>
      <c r="J36" s="83">
        <v>33922</v>
      </c>
      <c r="K36" s="81">
        <v>44539381.999999993</v>
      </c>
      <c r="L36" s="81">
        <v>180657</v>
      </c>
      <c r="M36" s="81">
        <v>236910877</v>
      </c>
      <c r="N36" s="81">
        <v>300</v>
      </c>
      <c r="O36" s="81">
        <v>586006</v>
      </c>
      <c r="P36" s="81">
        <v>5605</v>
      </c>
      <c r="Q36" s="81">
        <v>33901019.999999993</v>
      </c>
      <c r="R36" s="81">
        <v>0</v>
      </c>
      <c r="S36" s="81">
        <v>0</v>
      </c>
      <c r="T36" s="81">
        <v>0</v>
      </c>
      <c r="U36" s="81">
        <v>386</v>
      </c>
      <c r="V36" s="81">
        <v>638</v>
      </c>
      <c r="W36" s="81">
        <v>0</v>
      </c>
      <c r="X36" s="81">
        <v>2365480</v>
      </c>
      <c r="Y36" s="81">
        <v>3910254</v>
      </c>
      <c r="Z36" s="81">
        <v>322213019</v>
      </c>
      <c r="AA36" s="81">
        <v>54540054.000000007</v>
      </c>
      <c r="AB36" s="81">
        <v>399330044</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2474</v>
      </c>
      <c r="B37" s="80">
        <v>29</v>
      </c>
      <c r="C37" s="80">
        <v>18</v>
      </c>
      <c r="D37" s="80">
        <v>29</v>
      </c>
      <c r="E37" s="80">
        <v>2022</v>
      </c>
      <c r="F37" s="80" t="s">
        <v>568</v>
      </c>
      <c r="G37" s="182" t="s">
        <v>2471</v>
      </c>
      <c r="H37" s="80" t="s">
        <v>2472</v>
      </c>
      <c r="I37" s="173"/>
      <c r="J37" s="83">
        <v>107336</v>
      </c>
      <c r="K37" s="81">
        <v>147940359</v>
      </c>
      <c r="L37" s="81">
        <v>222119</v>
      </c>
      <c r="M37" s="81">
        <v>305267252</v>
      </c>
      <c r="N37" s="81">
        <v>24400</v>
      </c>
      <c r="O37" s="81">
        <v>44204911</v>
      </c>
      <c r="P37" s="81">
        <v>36043</v>
      </c>
      <c r="Q37" s="81">
        <v>211461187</v>
      </c>
      <c r="R37" s="81">
        <v>0</v>
      </c>
      <c r="S37" s="81">
        <v>0</v>
      </c>
      <c r="T37" s="81">
        <v>0</v>
      </c>
      <c r="U37" s="81">
        <v>0</v>
      </c>
      <c r="V37" s="81">
        <v>717</v>
      </c>
      <c r="W37" s="81">
        <v>0</v>
      </c>
      <c r="X37" s="81">
        <v>0</v>
      </c>
      <c r="Y37" s="81">
        <v>4395172</v>
      </c>
      <c r="Z37" s="81">
        <v>713268880.99999988</v>
      </c>
      <c r="AA37" s="81">
        <v>51724983.999999993</v>
      </c>
      <c r="AB37" s="81">
        <v>699056102</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2430</v>
      </c>
      <c r="B38" s="80">
        <v>30</v>
      </c>
      <c r="C38" s="80">
        <v>18</v>
      </c>
      <c r="D38" s="80">
        <v>30</v>
      </c>
      <c r="E38" s="80">
        <v>2022</v>
      </c>
      <c r="F38" s="80" t="s">
        <v>568</v>
      </c>
      <c r="G38" s="182" t="s">
        <v>2427</v>
      </c>
      <c r="H38" s="80" t="s">
        <v>2428</v>
      </c>
      <c r="I38" s="173"/>
      <c r="J38" s="83">
        <v>28399</v>
      </c>
      <c r="K38" s="81">
        <v>39577940.000000007</v>
      </c>
      <c r="L38" s="81">
        <v>48194</v>
      </c>
      <c r="M38" s="81">
        <v>66988592.000000015</v>
      </c>
      <c r="N38" s="81">
        <v>4900</v>
      </c>
      <c r="O38" s="81">
        <v>10878163</v>
      </c>
      <c r="P38" s="81">
        <v>7213</v>
      </c>
      <c r="Q38" s="81">
        <v>42320857</v>
      </c>
      <c r="R38" s="81">
        <v>0</v>
      </c>
      <c r="S38" s="81">
        <v>0</v>
      </c>
      <c r="T38" s="81">
        <v>0</v>
      </c>
      <c r="U38" s="81">
        <v>0</v>
      </c>
      <c r="V38" s="81">
        <v>0</v>
      </c>
      <c r="W38" s="81">
        <v>0</v>
      </c>
      <c r="X38" s="81">
        <v>0</v>
      </c>
      <c r="Y38" s="81">
        <v>0</v>
      </c>
      <c r="Z38" s="81">
        <v>159765552.00000003</v>
      </c>
      <c r="AA38" s="81">
        <v>11287416</v>
      </c>
      <c r="AB38" s="81">
        <v>171723038</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2458</v>
      </c>
      <c r="B39" s="80">
        <v>31</v>
      </c>
      <c r="C39" s="80">
        <v>18</v>
      </c>
      <c r="D39" s="80">
        <v>31</v>
      </c>
      <c r="E39" s="80">
        <v>2022</v>
      </c>
      <c r="F39" s="80" t="s">
        <v>568</v>
      </c>
      <c r="G39" s="182" t="s">
        <v>2455</v>
      </c>
      <c r="H39" s="80" t="s">
        <v>2456</v>
      </c>
      <c r="I39" s="173"/>
      <c r="J39" s="83">
        <v>9764</v>
      </c>
      <c r="K39" s="81">
        <v>14412346</v>
      </c>
      <c r="L39" s="81">
        <v>46563</v>
      </c>
      <c r="M39" s="81">
        <v>68283082</v>
      </c>
      <c r="N39" s="81">
        <v>0</v>
      </c>
      <c r="O39" s="81">
        <v>0</v>
      </c>
      <c r="P39" s="81">
        <v>1732</v>
      </c>
      <c r="Q39" s="81">
        <v>11012236.000000002</v>
      </c>
      <c r="R39" s="81">
        <v>0</v>
      </c>
      <c r="S39" s="81">
        <v>0</v>
      </c>
      <c r="T39" s="81">
        <v>0</v>
      </c>
      <c r="U39" s="81">
        <v>0</v>
      </c>
      <c r="V39" s="81">
        <v>0</v>
      </c>
      <c r="W39" s="81">
        <v>0</v>
      </c>
      <c r="X39" s="81">
        <v>0</v>
      </c>
      <c r="Y39" s="81">
        <v>0</v>
      </c>
      <c r="Z39" s="81">
        <v>93707663.999999985</v>
      </c>
      <c r="AA39" s="81">
        <v>3542376</v>
      </c>
      <c r="AB39" s="81">
        <v>46133185</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2394</v>
      </c>
      <c r="B40" s="80">
        <v>32</v>
      </c>
      <c r="C40" s="80">
        <v>18</v>
      </c>
      <c r="D40" s="80">
        <v>32</v>
      </c>
      <c r="E40" s="80">
        <v>2022</v>
      </c>
      <c r="F40" s="80" t="s">
        <v>568</v>
      </c>
      <c r="G40" s="182" t="s">
        <v>2391</v>
      </c>
      <c r="H40" s="80" t="s">
        <v>2392</v>
      </c>
      <c r="I40" s="173"/>
      <c r="J40" s="83">
        <v>48110</v>
      </c>
      <c r="K40" s="81">
        <v>71547087</v>
      </c>
      <c r="L40" s="81">
        <v>220867</v>
      </c>
      <c r="M40" s="81">
        <v>326593841</v>
      </c>
      <c r="N40" s="81">
        <v>0</v>
      </c>
      <c r="O40" s="81">
        <v>0</v>
      </c>
      <c r="P40" s="81">
        <v>4396</v>
      </c>
      <c r="Q40" s="81">
        <v>27956851</v>
      </c>
      <c r="R40" s="81">
        <v>0</v>
      </c>
      <c r="S40" s="81">
        <v>0</v>
      </c>
      <c r="T40" s="81">
        <v>0</v>
      </c>
      <c r="U40" s="81">
        <v>0</v>
      </c>
      <c r="V40" s="81">
        <v>589</v>
      </c>
      <c r="W40" s="81">
        <v>0</v>
      </c>
      <c r="X40" s="81">
        <v>0</v>
      </c>
      <c r="Y40" s="81">
        <v>3614201</v>
      </c>
      <c r="Z40" s="81">
        <v>429711980.00000006</v>
      </c>
      <c r="AA40" s="81">
        <v>20693654</v>
      </c>
      <c r="AB40" s="81">
        <v>282620327</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1800</v>
      </c>
      <c r="B41" s="80">
        <v>33</v>
      </c>
      <c r="C41" s="80">
        <v>18</v>
      </c>
      <c r="D41" s="80">
        <v>33</v>
      </c>
      <c r="E41" s="80">
        <v>2022</v>
      </c>
      <c r="F41" s="80" t="s">
        <v>568</v>
      </c>
      <c r="G41" s="182" t="s">
        <v>1781</v>
      </c>
      <c r="H41" s="80" t="s">
        <v>1782</v>
      </c>
      <c r="I41" s="173"/>
      <c r="J41" s="83">
        <v>215292</v>
      </c>
      <c r="K41" s="81">
        <v>312984199.00000006</v>
      </c>
      <c r="L41" s="81">
        <v>429081</v>
      </c>
      <c r="M41" s="81">
        <v>621655442</v>
      </c>
      <c r="N41" s="81">
        <v>5200</v>
      </c>
      <c r="O41" s="81">
        <v>9390139.9999999981</v>
      </c>
      <c r="P41" s="81">
        <v>14776</v>
      </c>
      <c r="Q41" s="81">
        <v>87774231</v>
      </c>
      <c r="R41" s="81">
        <v>0</v>
      </c>
      <c r="S41" s="81">
        <v>0</v>
      </c>
      <c r="T41" s="81">
        <v>0</v>
      </c>
      <c r="U41" s="81">
        <v>0</v>
      </c>
      <c r="V41" s="81">
        <v>0</v>
      </c>
      <c r="W41" s="81">
        <v>0</v>
      </c>
      <c r="X41" s="81">
        <v>0</v>
      </c>
      <c r="Y41" s="81">
        <v>0</v>
      </c>
      <c r="Z41" s="81">
        <v>1031804012.0000001</v>
      </c>
      <c r="AA41" s="81">
        <v>584666560</v>
      </c>
      <c r="AB41" s="81">
        <v>2676348819</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2562</v>
      </c>
      <c r="B42" s="80">
        <v>34</v>
      </c>
      <c r="C42" s="80">
        <v>18</v>
      </c>
      <c r="D42" s="80">
        <v>34</v>
      </c>
      <c r="E42" s="80">
        <v>2022</v>
      </c>
      <c r="F42" s="80" t="s">
        <v>568</v>
      </c>
      <c r="G42" s="182" t="s">
        <v>2559</v>
      </c>
      <c r="H42" s="80" t="s">
        <v>2560</v>
      </c>
      <c r="I42" s="173"/>
      <c r="J42" s="83">
        <v>247087</v>
      </c>
      <c r="K42" s="81">
        <v>376882253.00000006</v>
      </c>
      <c r="L42" s="81">
        <v>643582</v>
      </c>
      <c r="M42" s="81">
        <v>975259177.99999988</v>
      </c>
      <c r="N42" s="81">
        <v>0</v>
      </c>
      <c r="O42" s="81">
        <v>0</v>
      </c>
      <c r="P42" s="81">
        <v>1454</v>
      </c>
      <c r="Q42" s="81">
        <v>7906662</v>
      </c>
      <c r="R42" s="81">
        <v>0</v>
      </c>
      <c r="S42" s="81">
        <v>0</v>
      </c>
      <c r="T42" s="81">
        <v>0</v>
      </c>
      <c r="U42" s="81">
        <v>120</v>
      </c>
      <c r="V42" s="81">
        <v>446</v>
      </c>
      <c r="W42" s="81">
        <v>0</v>
      </c>
      <c r="X42" s="81">
        <v>736085</v>
      </c>
      <c r="Y42" s="81">
        <v>2736834</v>
      </c>
      <c r="Z42" s="81">
        <v>1363521012</v>
      </c>
      <c r="AA42" s="81">
        <v>592133636</v>
      </c>
      <c r="AB42" s="81">
        <v>2922869307</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2442</v>
      </c>
      <c r="B43" s="80">
        <v>35</v>
      </c>
      <c r="C43" s="80">
        <v>18</v>
      </c>
      <c r="D43" s="80">
        <v>35</v>
      </c>
      <c r="E43" s="80">
        <v>2022</v>
      </c>
      <c r="F43" s="80" t="s">
        <v>568</v>
      </c>
      <c r="G43" s="182" t="s">
        <v>2439</v>
      </c>
      <c r="H43" s="80" t="s">
        <v>2440</v>
      </c>
      <c r="I43" s="173"/>
      <c r="J43" s="83">
        <v>12661</v>
      </c>
      <c r="K43" s="81">
        <v>15388995.999999998</v>
      </c>
      <c r="L43" s="81">
        <v>140130</v>
      </c>
      <c r="M43" s="81">
        <v>170298622</v>
      </c>
      <c r="N43" s="81">
        <v>84300</v>
      </c>
      <c r="O43" s="81">
        <v>175751146</v>
      </c>
      <c r="P43" s="81">
        <v>27266</v>
      </c>
      <c r="Q43" s="81">
        <v>165731983</v>
      </c>
      <c r="R43" s="81">
        <v>0</v>
      </c>
      <c r="S43" s="81">
        <v>0</v>
      </c>
      <c r="T43" s="81">
        <v>181727</v>
      </c>
      <c r="U43" s="81">
        <v>16670</v>
      </c>
      <c r="V43" s="81">
        <v>6252</v>
      </c>
      <c r="W43" s="81">
        <v>1271068391</v>
      </c>
      <c r="X43" s="81">
        <v>102222402</v>
      </c>
      <c r="Y43" s="81">
        <v>38339226</v>
      </c>
      <c r="Z43" s="81">
        <v>1938800766</v>
      </c>
      <c r="AA43" s="81">
        <v>8661122</v>
      </c>
      <c r="AB43" s="81">
        <v>115958721</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2511</v>
      </c>
      <c r="B44" s="80">
        <v>36</v>
      </c>
      <c r="C44" s="80">
        <v>18</v>
      </c>
      <c r="D44" s="80">
        <v>36</v>
      </c>
      <c r="E44" s="80">
        <v>2022</v>
      </c>
      <c r="F44" s="80" t="s">
        <v>568</v>
      </c>
      <c r="G44" s="182" t="s">
        <v>2508</v>
      </c>
      <c r="H44" s="80" t="s">
        <v>2509</v>
      </c>
      <c r="I44" s="173"/>
      <c r="J44" s="83">
        <v>103020</v>
      </c>
      <c r="K44" s="81">
        <v>153741512</v>
      </c>
      <c r="L44" s="81">
        <v>92408</v>
      </c>
      <c r="M44" s="81">
        <v>137379618</v>
      </c>
      <c r="N44" s="81">
        <v>18700</v>
      </c>
      <c r="O44" s="81">
        <v>43978587</v>
      </c>
      <c r="P44" s="81">
        <v>438</v>
      </c>
      <c r="Q44" s="81">
        <v>3905207</v>
      </c>
      <c r="R44" s="81">
        <v>0</v>
      </c>
      <c r="S44" s="81">
        <v>0</v>
      </c>
      <c r="T44" s="81">
        <v>0</v>
      </c>
      <c r="U44" s="81">
        <v>0</v>
      </c>
      <c r="V44" s="81">
        <v>0</v>
      </c>
      <c r="W44" s="81">
        <v>0</v>
      </c>
      <c r="X44" s="81">
        <v>0</v>
      </c>
      <c r="Y44" s="81">
        <v>0</v>
      </c>
      <c r="Z44" s="81">
        <v>339004924</v>
      </c>
      <c r="AA44" s="81">
        <v>258647907.00000003</v>
      </c>
      <c r="AB44" s="81">
        <v>1271311695</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1665</v>
      </c>
      <c r="B45" s="80">
        <v>37</v>
      </c>
      <c r="C45" s="80">
        <v>18</v>
      </c>
      <c r="D45" s="80">
        <v>37</v>
      </c>
      <c r="E45" s="80">
        <v>2022</v>
      </c>
      <c r="F45" s="80" t="s">
        <v>568</v>
      </c>
      <c r="G45" s="182" t="s">
        <v>1662</v>
      </c>
      <c r="H45" s="80" t="s">
        <v>1663</v>
      </c>
      <c r="I45" s="173"/>
      <c r="J45" s="83">
        <v>578661</v>
      </c>
      <c r="K45" s="81">
        <v>885276951</v>
      </c>
      <c r="L45" s="81">
        <v>1852620</v>
      </c>
      <c r="M45" s="81">
        <v>2814300093</v>
      </c>
      <c r="N45" s="81">
        <v>283600</v>
      </c>
      <c r="O45" s="81">
        <v>557409118.99999988</v>
      </c>
      <c r="P45" s="81">
        <v>4352</v>
      </c>
      <c r="Q45" s="81">
        <v>26151635</v>
      </c>
      <c r="R45" s="81">
        <v>0</v>
      </c>
      <c r="S45" s="81">
        <v>0</v>
      </c>
      <c r="T45" s="81">
        <v>0</v>
      </c>
      <c r="U45" s="81">
        <v>0</v>
      </c>
      <c r="V45" s="81">
        <v>2077</v>
      </c>
      <c r="W45" s="81">
        <v>0</v>
      </c>
      <c r="X45" s="81">
        <v>0</v>
      </c>
      <c r="Y45" s="81">
        <v>12735183.000000002</v>
      </c>
      <c r="Z45" s="81">
        <v>4295872981</v>
      </c>
      <c r="AA45" s="81">
        <v>1342236386</v>
      </c>
      <c r="AB45" s="81">
        <v>6789404329</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2470</v>
      </c>
      <c r="B46" s="80">
        <v>38</v>
      </c>
      <c r="C46" s="80">
        <v>18</v>
      </c>
      <c r="D46" s="80">
        <v>38</v>
      </c>
      <c r="E46" s="80">
        <v>2022</v>
      </c>
      <c r="F46" s="80" t="s">
        <v>568</v>
      </c>
      <c r="G46" s="182" t="s">
        <v>2467</v>
      </c>
      <c r="H46" s="80" t="s">
        <v>2468</v>
      </c>
      <c r="I46" s="173"/>
      <c r="J46" s="83">
        <v>84828</v>
      </c>
      <c r="K46" s="81">
        <v>127277396</v>
      </c>
      <c r="L46" s="81">
        <v>299150</v>
      </c>
      <c r="M46" s="81">
        <v>446239979</v>
      </c>
      <c r="N46" s="81">
        <v>21900</v>
      </c>
      <c r="O46" s="81">
        <v>38606230</v>
      </c>
      <c r="P46" s="81">
        <v>11001</v>
      </c>
      <c r="Q46" s="81">
        <v>69957280</v>
      </c>
      <c r="R46" s="81">
        <v>0</v>
      </c>
      <c r="S46" s="81">
        <v>0</v>
      </c>
      <c r="T46" s="81">
        <v>0</v>
      </c>
      <c r="U46" s="81">
        <v>0</v>
      </c>
      <c r="V46" s="81">
        <v>0</v>
      </c>
      <c r="W46" s="81">
        <v>0</v>
      </c>
      <c r="X46" s="81">
        <v>0</v>
      </c>
      <c r="Y46" s="81">
        <v>0</v>
      </c>
      <c r="Z46" s="81">
        <v>682080885</v>
      </c>
      <c r="AA46" s="81">
        <v>51668420.000000007</v>
      </c>
      <c r="AB46" s="81">
        <v>682271335</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2554</v>
      </c>
      <c r="B47" s="80">
        <v>39</v>
      </c>
      <c r="C47" s="80">
        <v>18</v>
      </c>
      <c r="D47" s="80">
        <v>39</v>
      </c>
      <c r="E47" s="80">
        <v>2022</v>
      </c>
      <c r="F47" s="80" t="s">
        <v>568</v>
      </c>
      <c r="G47" s="182" t="s">
        <v>2551</v>
      </c>
      <c r="H47" s="80" t="s">
        <v>2552</v>
      </c>
      <c r="I47" s="173"/>
      <c r="J47" s="83">
        <v>349627</v>
      </c>
      <c r="K47" s="81">
        <v>518593781.00000006</v>
      </c>
      <c r="L47" s="81">
        <v>946243</v>
      </c>
      <c r="M47" s="81">
        <v>1397458992</v>
      </c>
      <c r="N47" s="81">
        <v>35100</v>
      </c>
      <c r="O47" s="81">
        <v>69276498</v>
      </c>
      <c r="P47" s="81">
        <v>18444</v>
      </c>
      <c r="Q47" s="81">
        <v>110659198.99999999</v>
      </c>
      <c r="R47" s="81">
        <v>0</v>
      </c>
      <c r="S47" s="81">
        <v>0</v>
      </c>
      <c r="T47" s="81">
        <v>0</v>
      </c>
      <c r="U47" s="81">
        <v>0</v>
      </c>
      <c r="V47" s="81">
        <v>0</v>
      </c>
      <c r="W47" s="81">
        <v>0</v>
      </c>
      <c r="X47" s="81">
        <v>0</v>
      </c>
      <c r="Y47" s="81">
        <v>0</v>
      </c>
      <c r="Z47" s="81">
        <v>2095988470.0000002</v>
      </c>
      <c r="AA47" s="81">
        <v>891588695.00000012</v>
      </c>
      <c r="AB47" s="81">
        <v>4925065832</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2330</v>
      </c>
      <c r="B48" s="80">
        <v>40</v>
      </c>
      <c r="C48" s="80">
        <v>18</v>
      </c>
      <c r="D48" s="80">
        <v>40</v>
      </c>
      <c r="E48" s="80">
        <v>2022</v>
      </c>
      <c r="F48" s="80" t="s">
        <v>568</v>
      </c>
      <c r="G48" s="182" t="s">
        <v>2327</v>
      </c>
      <c r="H48" s="80" t="s">
        <v>2328</v>
      </c>
      <c r="I48" s="173"/>
      <c r="J48" s="83">
        <v>82765</v>
      </c>
      <c r="K48" s="81">
        <v>109431633</v>
      </c>
      <c r="L48" s="81">
        <v>446219</v>
      </c>
      <c r="M48" s="81">
        <v>589170240</v>
      </c>
      <c r="N48" s="81">
        <v>36100</v>
      </c>
      <c r="O48" s="81">
        <v>63784158.000000007</v>
      </c>
      <c r="P48" s="81">
        <v>7210</v>
      </c>
      <c r="Q48" s="81">
        <v>40359384</v>
      </c>
      <c r="R48" s="81">
        <v>0</v>
      </c>
      <c r="S48" s="81">
        <v>0</v>
      </c>
      <c r="T48" s="81">
        <v>0</v>
      </c>
      <c r="U48" s="81">
        <v>0</v>
      </c>
      <c r="V48" s="81">
        <v>1857</v>
      </c>
      <c r="W48" s="81">
        <v>0</v>
      </c>
      <c r="X48" s="81">
        <v>245</v>
      </c>
      <c r="Y48" s="81">
        <v>11384426</v>
      </c>
      <c r="Z48" s="81">
        <v>814130086</v>
      </c>
      <c r="AA48" s="81">
        <v>34311163</v>
      </c>
      <c r="AB48" s="81">
        <v>539585393</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2354</v>
      </c>
      <c r="B49" s="80">
        <v>41</v>
      </c>
      <c r="C49" s="80">
        <v>18</v>
      </c>
      <c r="D49" s="80">
        <v>41</v>
      </c>
      <c r="E49" s="80">
        <v>2022</v>
      </c>
      <c r="F49" s="80" t="s">
        <v>568</v>
      </c>
      <c r="G49" s="182" t="s">
        <v>2351</v>
      </c>
      <c r="H49" s="80" t="s">
        <v>2352</v>
      </c>
      <c r="I49" s="173"/>
      <c r="J49" s="83">
        <v>33475</v>
      </c>
      <c r="K49" s="81">
        <v>46824150</v>
      </c>
      <c r="L49" s="81">
        <v>77312</v>
      </c>
      <c r="M49" s="81">
        <v>107865433.00000001</v>
      </c>
      <c r="N49" s="81">
        <v>22100</v>
      </c>
      <c r="O49" s="81">
        <v>53187059</v>
      </c>
      <c r="P49" s="81">
        <v>49</v>
      </c>
      <c r="Q49" s="81">
        <v>253376</v>
      </c>
      <c r="R49" s="81">
        <v>0</v>
      </c>
      <c r="S49" s="81">
        <v>0</v>
      </c>
      <c r="T49" s="81">
        <v>0</v>
      </c>
      <c r="U49" s="81">
        <v>0</v>
      </c>
      <c r="V49" s="81">
        <v>0</v>
      </c>
      <c r="W49" s="81">
        <v>0</v>
      </c>
      <c r="X49" s="81">
        <v>0</v>
      </c>
      <c r="Y49" s="81">
        <v>0</v>
      </c>
      <c r="Z49" s="81">
        <v>208130018.00000003</v>
      </c>
      <c r="AA49" s="81">
        <v>16856441</v>
      </c>
      <c r="AB49" s="81">
        <v>262530740</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1691</v>
      </c>
      <c r="B50" s="80">
        <v>42</v>
      </c>
      <c r="C50" s="80">
        <v>18</v>
      </c>
      <c r="D50" s="80">
        <v>42</v>
      </c>
      <c r="E50" s="80">
        <v>2022</v>
      </c>
      <c r="F50" s="80" t="s">
        <v>568</v>
      </c>
      <c r="G50" s="182" t="s">
        <v>1688</v>
      </c>
      <c r="H50" s="80" t="s">
        <v>1689</v>
      </c>
      <c r="I50" s="173"/>
      <c r="J50" s="83">
        <v>86535</v>
      </c>
      <c r="K50" s="81">
        <v>128042726.99999999</v>
      </c>
      <c r="L50" s="81">
        <v>9244</v>
      </c>
      <c r="M50" s="81">
        <v>13592789</v>
      </c>
      <c r="N50" s="81">
        <v>0</v>
      </c>
      <c r="O50" s="81">
        <v>0</v>
      </c>
      <c r="P50" s="81">
        <v>1516</v>
      </c>
      <c r="Q50" s="81">
        <v>9904543</v>
      </c>
      <c r="R50" s="81">
        <v>0</v>
      </c>
      <c r="S50" s="81">
        <v>0</v>
      </c>
      <c r="T50" s="81">
        <v>0</v>
      </c>
      <c r="U50" s="81">
        <v>0</v>
      </c>
      <c r="V50" s="81">
        <v>14</v>
      </c>
      <c r="W50" s="81">
        <v>0</v>
      </c>
      <c r="X50" s="81">
        <v>0</v>
      </c>
      <c r="Y50" s="81">
        <v>86093</v>
      </c>
      <c r="Z50" s="81">
        <v>151626152</v>
      </c>
      <c r="AA50" s="81">
        <v>201274890</v>
      </c>
      <c r="AB50" s="81">
        <v>1346588181</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2538</v>
      </c>
      <c r="B51" s="80">
        <v>43</v>
      </c>
      <c r="C51" s="80">
        <v>18</v>
      </c>
      <c r="D51" s="80">
        <v>43</v>
      </c>
      <c r="E51" s="80">
        <v>2022</v>
      </c>
      <c r="F51" s="80" t="s">
        <v>568</v>
      </c>
      <c r="G51" s="182" t="s">
        <v>2535</v>
      </c>
      <c r="H51" s="80" t="s">
        <v>2536</v>
      </c>
      <c r="I51" s="173"/>
      <c r="J51" s="83">
        <v>264361</v>
      </c>
      <c r="K51" s="81">
        <v>382172569</v>
      </c>
      <c r="L51" s="81">
        <v>460120</v>
      </c>
      <c r="M51" s="81">
        <v>663034708</v>
      </c>
      <c r="N51" s="81">
        <v>13000</v>
      </c>
      <c r="O51" s="81">
        <v>21634653</v>
      </c>
      <c r="P51" s="81">
        <v>13212</v>
      </c>
      <c r="Q51" s="81">
        <v>79909327</v>
      </c>
      <c r="R51" s="81">
        <v>0</v>
      </c>
      <c r="S51" s="81">
        <v>0</v>
      </c>
      <c r="T51" s="81">
        <v>0</v>
      </c>
      <c r="U51" s="81">
        <v>0</v>
      </c>
      <c r="V51" s="81">
        <v>70</v>
      </c>
      <c r="W51" s="81">
        <v>0</v>
      </c>
      <c r="X51" s="81">
        <v>0</v>
      </c>
      <c r="Y51" s="81">
        <v>428014</v>
      </c>
      <c r="Z51" s="81">
        <v>1147179271.0000002</v>
      </c>
      <c r="AA51" s="81">
        <v>642908887</v>
      </c>
      <c r="AB51" s="81">
        <v>3267202208</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2542</v>
      </c>
      <c r="B52" s="80">
        <v>44</v>
      </c>
      <c r="C52" s="80">
        <v>18</v>
      </c>
      <c r="D52" s="80">
        <v>44</v>
      </c>
      <c r="E52" s="80">
        <v>2022</v>
      </c>
      <c r="F52" s="80" t="s">
        <v>568</v>
      </c>
      <c r="G52" s="182" t="s">
        <v>2539</v>
      </c>
      <c r="H52" s="80" t="s">
        <v>2540</v>
      </c>
      <c r="I52" s="173"/>
      <c r="J52" s="83">
        <v>231220</v>
      </c>
      <c r="K52" s="81">
        <v>353140072</v>
      </c>
      <c r="L52" s="81">
        <v>147361</v>
      </c>
      <c r="M52" s="81">
        <v>223804254</v>
      </c>
      <c r="N52" s="81">
        <v>31500</v>
      </c>
      <c r="O52" s="81">
        <v>56370138</v>
      </c>
      <c r="P52" s="81">
        <v>411</v>
      </c>
      <c r="Q52" s="81">
        <v>2646308</v>
      </c>
      <c r="R52" s="81">
        <v>0</v>
      </c>
      <c r="S52" s="81">
        <v>0</v>
      </c>
      <c r="T52" s="81">
        <v>0</v>
      </c>
      <c r="U52" s="81">
        <v>0</v>
      </c>
      <c r="V52" s="81">
        <v>3</v>
      </c>
      <c r="W52" s="81">
        <v>0</v>
      </c>
      <c r="X52" s="81">
        <v>0</v>
      </c>
      <c r="Y52" s="81">
        <v>17660</v>
      </c>
      <c r="Z52" s="81">
        <v>635978431.99999988</v>
      </c>
      <c r="AA52" s="81">
        <v>637369077</v>
      </c>
      <c r="AB52" s="81">
        <v>3177553644</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2503</v>
      </c>
      <c r="B53" s="80">
        <v>45</v>
      </c>
      <c r="C53" s="80">
        <v>18</v>
      </c>
      <c r="D53" s="80">
        <v>45</v>
      </c>
      <c r="E53" s="80">
        <v>2022</v>
      </c>
      <c r="F53" s="80" t="s">
        <v>568</v>
      </c>
      <c r="G53" s="182" t="s">
        <v>2500</v>
      </c>
      <c r="H53" s="80" t="s">
        <v>2501</v>
      </c>
      <c r="I53" s="173"/>
      <c r="J53" s="83">
        <v>47523</v>
      </c>
      <c r="K53" s="81">
        <v>68733573</v>
      </c>
      <c r="L53" s="81">
        <v>92150</v>
      </c>
      <c r="M53" s="81">
        <v>132809266.00000001</v>
      </c>
      <c r="N53" s="81">
        <v>0</v>
      </c>
      <c r="O53" s="81">
        <v>0</v>
      </c>
      <c r="P53" s="81">
        <v>669</v>
      </c>
      <c r="Q53" s="81">
        <v>3370247</v>
      </c>
      <c r="R53" s="81">
        <v>0</v>
      </c>
      <c r="S53" s="81">
        <v>0</v>
      </c>
      <c r="T53" s="81">
        <v>0</v>
      </c>
      <c r="U53" s="81">
        <v>0</v>
      </c>
      <c r="V53" s="81">
        <v>0</v>
      </c>
      <c r="W53" s="81">
        <v>0</v>
      </c>
      <c r="X53" s="81">
        <v>0</v>
      </c>
      <c r="Y53" s="81">
        <v>0</v>
      </c>
      <c r="Z53" s="81">
        <v>204913086</v>
      </c>
      <c r="AA53" s="81">
        <v>73905287</v>
      </c>
      <c r="AB53" s="81">
        <v>473430855.99999994</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2522</v>
      </c>
      <c r="B54" s="80">
        <v>46</v>
      </c>
      <c r="C54" s="80">
        <v>18</v>
      </c>
      <c r="D54" s="80">
        <v>46</v>
      </c>
      <c r="E54" s="80">
        <v>2022</v>
      </c>
      <c r="F54" s="80" t="s">
        <v>568</v>
      </c>
      <c r="G54" s="182" t="s">
        <v>2520</v>
      </c>
      <c r="H54" s="80" t="s">
        <v>2495</v>
      </c>
      <c r="I54" s="173"/>
      <c r="J54" s="83">
        <v>81614</v>
      </c>
      <c r="K54" s="81">
        <v>119223225</v>
      </c>
      <c r="L54" s="81">
        <v>198879</v>
      </c>
      <c r="M54" s="81">
        <v>289607782</v>
      </c>
      <c r="N54" s="81">
        <v>7300</v>
      </c>
      <c r="O54" s="81">
        <v>13188794</v>
      </c>
      <c r="P54" s="81">
        <v>354</v>
      </c>
      <c r="Q54" s="81">
        <v>1838866</v>
      </c>
      <c r="R54" s="81">
        <v>0</v>
      </c>
      <c r="S54" s="81">
        <v>0</v>
      </c>
      <c r="T54" s="81">
        <v>0</v>
      </c>
      <c r="U54" s="81">
        <v>0</v>
      </c>
      <c r="V54" s="81">
        <v>0</v>
      </c>
      <c r="W54" s="81">
        <v>0</v>
      </c>
      <c r="X54" s="81">
        <v>0</v>
      </c>
      <c r="Y54" s="81">
        <v>0</v>
      </c>
      <c r="Z54" s="81">
        <v>423858666.99999994</v>
      </c>
      <c r="AA54" s="81">
        <v>182797383</v>
      </c>
      <c r="AB54" s="81">
        <v>1038803468</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1683</v>
      </c>
      <c r="B55" s="80">
        <v>47</v>
      </c>
      <c r="C55" s="80">
        <v>18</v>
      </c>
      <c r="D55" s="80">
        <v>47</v>
      </c>
      <c r="E55" s="80">
        <v>2022</v>
      </c>
      <c r="F55" s="80" t="s">
        <v>568</v>
      </c>
      <c r="G55" s="182" t="s">
        <v>1680</v>
      </c>
      <c r="H55" s="80" t="s">
        <v>1681</v>
      </c>
      <c r="I55" s="173"/>
      <c r="J55" s="83">
        <v>46312</v>
      </c>
      <c r="K55" s="81">
        <v>67099581</v>
      </c>
      <c r="L55" s="81">
        <v>183014</v>
      </c>
      <c r="M55" s="81">
        <v>263618026.99999997</v>
      </c>
      <c r="N55" s="81">
        <v>0</v>
      </c>
      <c r="O55" s="81">
        <v>0</v>
      </c>
      <c r="P55" s="81">
        <v>9881</v>
      </c>
      <c r="Q55" s="81">
        <v>59761039</v>
      </c>
      <c r="R55" s="81">
        <v>0</v>
      </c>
      <c r="S55" s="81">
        <v>0</v>
      </c>
      <c r="T55" s="81">
        <v>0</v>
      </c>
      <c r="U55" s="81">
        <v>0</v>
      </c>
      <c r="V55" s="81">
        <v>2</v>
      </c>
      <c r="W55" s="81">
        <v>0</v>
      </c>
      <c r="X55" s="81">
        <v>0</v>
      </c>
      <c r="Y55" s="81">
        <v>14717.000000000002</v>
      </c>
      <c r="Z55" s="81">
        <v>390493364</v>
      </c>
      <c r="AA55" s="81">
        <v>83090288</v>
      </c>
      <c r="AB55" s="81">
        <v>556466487</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1695</v>
      </c>
      <c r="B56" s="80">
        <v>48</v>
      </c>
      <c r="C56" s="80">
        <v>18</v>
      </c>
      <c r="D56" s="80">
        <v>48</v>
      </c>
      <c r="E56" s="80">
        <v>2022</v>
      </c>
      <c r="F56" s="80" t="s">
        <v>568</v>
      </c>
      <c r="G56" s="182" t="s">
        <v>1692</v>
      </c>
      <c r="H56" s="80" t="s">
        <v>1693</v>
      </c>
      <c r="I56" s="173"/>
      <c r="J56" s="83">
        <v>127144</v>
      </c>
      <c r="K56" s="81">
        <v>187902270</v>
      </c>
      <c r="L56" s="81">
        <v>194938</v>
      </c>
      <c r="M56" s="81">
        <v>286765721.00000006</v>
      </c>
      <c r="N56" s="81">
        <v>23800</v>
      </c>
      <c r="O56" s="81">
        <v>44683936</v>
      </c>
      <c r="P56" s="81">
        <v>6251</v>
      </c>
      <c r="Q56" s="81">
        <v>36981985</v>
      </c>
      <c r="R56" s="81">
        <v>0</v>
      </c>
      <c r="S56" s="81">
        <v>0</v>
      </c>
      <c r="T56" s="81">
        <v>0</v>
      </c>
      <c r="U56" s="81">
        <v>0</v>
      </c>
      <c r="V56" s="81">
        <v>0</v>
      </c>
      <c r="W56" s="81">
        <v>0</v>
      </c>
      <c r="X56" s="81">
        <v>0</v>
      </c>
      <c r="Y56" s="81">
        <v>0</v>
      </c>
      <c r="Z56" s="81">
        <v>556333912</v>
      </c>
      <c r="AA56" s="81">
        <v>315481093</v>
      </c>
      <c r="AB56" s="81">
        <v>1755721661</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1679</v>
      </c>
      <c r="B57" s="80">
        <v>49</v>
      </c>
      <c r="C57" s="80">
        <v>18</v>
      </c>
      <c r="D57" s="80">
        <v>49</v>
      </c>
      <c r="E57" s="80">
        <v>2022</v>
      </c>
      <c r="F57" s="80" t="s">
        <v>568</v>
      </c>
      <c r="G57" s="182" t="s">
        <v>1676</v>
      </c>
      <c r="H57" s="80" t="s">
        <v>1677</v>
      </c>
      <c r="I57" s="173"/>
      <c r="J57" s="83">
        <v>60318</v>
      </c>
      <c r="K57" s="81">
        <v>90820587</v>
      </c>
      <c r="L57" s="81">
        <v>379656</v>
      </c>
      <c r="M57" s="81">
        <v>568171322</v>
      </c>
      <c r="N57" s="81">
        <v>15700</v>
      </c>
      <c r="O57" s="81">
        <v>38440737.999999993</v>
      </c>
      <c r="P57" s="81">
        <v>170</v>
      </c>
      <c r="Q57" s="81">
        <v>984407</v>
      </c>
      <c r="R57" s="81">
        <v>0</v>
      </c>
      <c r="S57" s="81">
        <v>0</v>
      </c>
      <c r="T57" s="81">
        <v>0</v>
      </c>
      <c r="U57" s="81">
        <v>0</v>
      </c>
      <c r="V57" s="81">
        <v>84</v>
      </c>
      <c r="W57" s="81">
        <v>0</v>
      </c>
      <c r="X57" s="81">
        <v>0</v>
      </c>
      <c r="Y57" s="81">
        <v>516069</v>
      </c>
      <c r="Z57" s="81">
        <v>698933123.00000012</v>
      </c>
      <c r="AA57" s="81">
        <v>41415562</v>
      </c>
      <c r="AB57" s="81">
        <v>490944666.00000006</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2406</v>
      </c>
      <c r="B58" s="80">
        <v>50</v>
      </c>
      <c r="C58" s="80">
        <v>18</v>
      </c>
      <c r="D58" s="80">
        <v>50</v>
      </c>
      <c r="E58" s="80">
        <v>2022</v>
      </c>
      <c r="F58" s="80" t="s">
        <v>568</v>
      </c>
      <c r="G58" s="182" t="s">
        <v>2403</v>
      </c>
      <c r="H58" s="80" t="s">
        <v>2404</v>
      </c>
      <c r="I58" s="173"/>
      <c r="J58" s="83">
        <v>51469</v>
      </c>
      <c r="K58" s="81">
        <v>75167345</v>
      </c>
      <c r="L58" s="81">
        <v>118446</v>
      </c>
      <c r="M58" s="81">
        <v>172221713</v>
      </c>
      <c r="N58" s="81">
        <v>62900</v>
      </c>
      <c r="O58" s="81">
        <v>133024829.99999999</v>
      </c>
      <c r="P58" s="81">
        <v>545</v>
      </c>
      <c r="Q58" s="81">
        <v>3158810</v>
      </c>
      <c r="R58" s="81">
        <v>0</v>
      </c>
      <c r="S58" s="81">
        <v>0</v>
      </c>
      <c r="T58" s="81">
        <v>0</v>
      </c>
      <c r="U58" s="81">
        <v>0</v>
      </c>
      <c r="V58" s="81">
        <v>0</v>
      </c>
      <c r="W58" s="81">
        <v>0</v>
      </c>
      <c r="X58" s="81">
        <v>0</v>
      </c>
      <c r="Y58" s="81">
        <v>0</v>
      </c>
      <c r="Z58" s="81">
        <v>383572698</v>
      </c>
      <c r="AA58" s="81">
        <v>73776751</v>
      </c>
      <c r="AB58" s="81">
        <v>418527340</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2515</v>
      </c>
      <c r="B59" s="80">
        <v>51</v>
      </c>
      <c r="C59" s="80">
        <v>18</v>
      </c>
      <c r="D59" s="80">
        <v>51</v>
      </c>
      <c r="E59" s="80">
        <v>2022</v>
      </c>
      <c r="F59" s="80" t="s">
        <v>568</v>
      </c>
      <c r="G59" s="182" t="s">
        <v>2512</v>
      </c>
      <c r="H59" s="80" t="s">
        <v>2513</v>
      </c>
      <c r="I59" s="173"/>
      <c r="J59" s="83">
        <v>330233</v>
      </c>
      <c r="K59" s="81">
        <v>476531343</v>
      </c>
      <c r="L59" s="81">
        <v>273282</v>
      </c>
      <c r="M59" s="81">
        <v>393002004</v>
      </c>
      <c r="N59" s="81">
        <v>74200</v>
      </c>
      <c r="O59" s="81">
        <v>152517801.00000003</v>
      </c>
      <c r="P59" s="81">
        <v>1240</v>
      </c>
      <c r="Q59" s="81">
        <v>7321527</v>
      </c>
      <c r="R59" s="81">
        <v>0</v>
      </c>
      <c r="S59" s="81">
        <v>0</v>
      </c>
      <c r="T59" s="81">
        <v>0</v>
      </c>
      <c r="U59" s="81">
        <v>0</v>
      </c>
      <c r="V59" s="81">
        <v>0</v>
      </c>
      <c r="W59" s="81">
        <v>0</v>
      </c>
      <c r="X59" s="81">
        <v>0</v>
      </c>
      <c r="Y59" s="81">
        <v>2208.0000000000005</v>
      </c>
      <c r="Z59" s="81">
        <v>1029374883.0000001</v>
      </c>
      <c r="AA59" s="81">
        <v>820833756</v>
      </c>
      <c r="AB59" s="81">
        <v>3998303047.0000005</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2346</v>
      </c>
      <c r="B60" s="80">
        <v>52</v>
      </c>
      <c r="C60" s="80">
        <v>18</v>
      </c>
      <c r="D60" s="80">
        <v>52</v>
      </c>
      <c r="E60" s="80">
        <v>2022</v>
      </c>
      <c r="F60" s="80" t="s">
        <v>568</v>
      </c>
      <c r="G60" s="182" t="s">
        <v>2343</v>
      </c>
      <c r="H60" s="80" t="s">
        <v>2344</v>
      </c>
      <c r="I60" s="173"/>
      <c r="J60" s="83">
        <v>396170</v>
      </c>
      <c r="K60" s="81">
        <v>601566912</v>
      </c>
      <c r="L60" s="81">
        <v>802434</v>
      </c>
      <c r="M60" s="81">
        <v>1212715604.9999998</v>
      </c>
      <c r="N60" s="81">
        <v>5600</v>
      </c>
      <c r="O60" s="81">
        <v>10817993</v>
      </c>
      <c r="P60" s="81">
        <v>12282</v>
      </c>
      <c r="Q60" s="81">
        <v>80238380</v>
      </c>
      <c r="R60" s="81">
        <v>0</v>
      </c>
      <c r="S60" s="81">
        <v>0</v>
      </c>
      <c r="T60" s="81">
        <v>4573</v>
      </c>
      <c r="U60" s="81">
        <v>2072</v>
      </c>
      <c r="V60" s="81">
        <v>2603</v>
      </c>
      <c r="W60" s="81">
        <v>31627503</v>
      </c>
      <c r="X60" s="81">
        <v>12703541.999999998</v>
      </c>
      <c r="Y60" s="81">
        <v>15962822.000000002</v>
      </c>
      <c r="Z60" s="81">
        <v>1965632756.9999995</v>
      </c>
      <c r="AA60" s="81">
        <v>1058046764.9999999</v>
      </c>
      <c r="AB60" s="81">
        <v>5265769585</v>
      </c>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2414</v>
      </c>
      <c r="B61" s="80">
        <v>53</v>
      </c>
      <c r="C61" s="80">
        <v>18</v>
      </c>
      <c r="D61" s="80">
        <v>53</v>
      </c>
      <c r="E61" s="80">
        <v>2022</v>
      </c>
      <c r="F61" s="80" t="s">
        <v>568</v>
      </c>
      <c r="G61" s="182" t="s">
        <v>2411</v>
      </c>
      <c r="H61" s="80" t="s">
        <v>2412</v>
      </c>
      <c r="I61" s="173"/>
      <c r="J61" s="83">
        <v>17721</v>
      </c>
      <c r="K61" s="81">
        <v>24246764</v>
      </c>
      <c r="L61" s="81">
        <v>15275</v>
      </c>
      <c r="M61" s="81">
        <v>20833503</v>
      </c>
      <c r="N61" s="81">
        <v>98300</v>
      </c>
      <c r="O61" s="81">
        <v>279968474</v>
      </c>
      <c r="P61" s="81">
        <v>970</v>
      </c>
      <c r="Q61" s="81">
        <v>5121281</v>
      </c>
      <c r="R61" s="81">
        <v>0</v>
      </c>
      <c r="S61" s="81">
        <v>0</v>
      </c>
      <c r="T61" s="81">
        <v>0</v>
      </c>
      <c r="U61" s="81">
        <v>0</v>
      </c>
      <c r="V61" s="81">
        <v>0</v>
      </c>
      <c r="W61" s="81">
        <v>0</v>
      </c>
      <c r="X61" s="81">
        <v>0</v>
      </c>
      <c r="Y61" s="81">
        <v>0</v>
      </c>
      <c r="Z61" s="81">
        <v>330170022</v>
      </c>
      <c r="AA61" s="81">
        <v>6817154</v>
      </c>
      <c r="AB61" s="81">
        <v>97523143</v>
      </c>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2519</v>
      </c>
      <c r="B62" s="80">
        <v>54</v>
      </c>
      <c r="C62" s="80">
        <v>18</v>
      </c>
      <c r="D62" s="80">
        <v>54</v>
      </c>
      <c r="E62" s="80">
        <v>2022</v>
      </c>
      <c r="F62" s="80" t="s">
        <v>568</v>
      </c>
      <c r="G62" s="182" t="s">
        <v>2516</v>
      </c>
      <c r="H62" s="80" t="s">
        <v>2517</v>
      </c>
      <c r="I62" s="173"/>
      <c r="J62" s="83">
        <v>199421</v>
      </c>
      <c r="K62" s="81">
        <v>304751692</v>
      </c>
      <c r="L62" s="81">
        <v>447236</v>
      </c>
      <c r="M62" s="81">
        <v>679728890</v>
      </c>
      <c r="N62" s="81">
        <v>0</v>
      </c>
      <c r="O62" s="81">
        <v>0</v>
      </c>
      <c r="P62" s="81">
        <v>5000</v>
      </c>
      <c r="Q62" s="81">
        <v>43920538</v>
      </c>
      <c r="R62" s="81">
        <v>0</v>
      </c>
      <c r="S62" s="81">
        <v>0</v>
      </c>
      <c r="T62" s="81">
        <v>0</v>
      </c>
      <c r="U62" s="81">
        <v>258</v>
      </c>
      <c r="V62" s="81">
        <v>451</v>
      </c>
      <c r="W62" s="81">
        <v>0</v>
      </c>
      <c r="X62" s="81">
        <v>1582301</v>
      </c>
      <c r="Y62" s="81">
        <v>2763570</v>
      </c>
      <c r="Z62" s="81">
        <v>1032746990.9999999</v>
      </c>
      <c r="AA62" s="81">
        <v>493321913.00000006</v>
      </c>
      <c r="AB62" s="81">
        <v>2580091483</v>
      </c>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1687</v>
      </c>
      <c r="B63" s="80">
        <v>55</v>
      </c>
      <c r="C63" s="80">
        <v>18</v>
      </c>
      <c r="D63" s="80">
        <v>55</v>
      </c>
      <c r="E63" s="80">
        <v>2022</v>
      </c>
      <c r="F63" s="80" t="s">
        <v>568</v>
      </c>
      <c r="G63" s="182" t="s">
        <v>1684</v>
      </c>
      <c r="H63" s="80" t="s">
        <v>1685</v>
      </c>
      <c r="I63" s="173"/>
      <c r="J63" s="83">
        <v>51830</v>
      </c>
      <c r="K63" s="81">
        <v>75858823</v>
      </c>
      <c r="L63" s="81">
        <v>117611</v>
      </c>
      <c r="M63" s="81">
        <v>171341939.00000003</v>
      </c>
      <c r="N63" s="81">
        <v>0</v>
      </c>
      <c r="O63" s="81">
        <v>0</v>
      </c>
      <c r="P63" s="81">
        <v>513</v>
      </c>
      <c r="Q63" s="81">
        <v>2581147</v>
      </c>
      <c r="R63" s="81">
        <v>0</v>
      </c>
      <c r="S63" s="81">
        <v>0</v>
      </c>
      <c r="T63" s="81">
        <v>0</v>
      </c>
      <c r="U63" s="81">
        <v>0</v>
      </c>
      <c r="V63" s="81">
        <v>0</v>
      </c>
      <c r="W63" s="81">
        <v>0</v>
      </c>
      <c r="X63" s="81">
        <v>0</v>
      </c>
      <c r="Y63" s="81">
        <v>0</v>
      </c>
      <c r="Z63" s="81">
        <v>249781909</v>
      </c>
      <c r="AA63" s="81">
        <v>90657812</v>
      </c>
      <c r="AB63" s="81">
        <v>557684532</v>
      </c>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2382</v>
      </c>
      <c r="B64" s="80">
        <v>56</v>
      </c>
      <c r="C64" s="80">
        <v>18</v>
      </c>
      <c r="D64" s="80">
        <v>56</v>
      </c>
      <c r="E64" s="80">
        <v>2022</v>
      </c>
      <c r="F64" s="80" t="s">
        <v>568</v>
      </c>
      <c r="G64" s="182" t="s">
        <v>2379</v>
      </c>
      <c r="H64" s="80" t="s">
        <v>2380</v>
      </c>
      <c r="I64" s="173"/>
      <c r="J64" s="83">
        <v>46311</v>
      </c>
      <c r="K64" s="81">
        <v>68509779.999999985</v>
      </c>
      <c r="L64" s="81">
        <v>156191</v>
      </c>
      <c r="M64" s="81">
        <v>230144760.00000003</v>
      </c>
      <c r="N64" s="81">
        <v>5700</v>
      </c>
      <c r="O64" s="81">
        <v>9953213</v>
      </c>
      <c r="P64" s="81">
        <v>139</v>
      </c>
      <c r="Q64" s="81">
        <v>701013</v>
      </c>
      <c r="R64" s="81">
        <v>0</v>
      </c>
      <c r="S64" s="81">
        <v>0</v>
      </c>
      <c r="T64" s="81">
        <v>0</v>
      </c>
      <c r="U64" s="81">
        <v>0</v>
      </c>
      <c r="V64" s="81">
        <v>0</v>
      </c>
      <c r="W64" s="81">
        <v>0</v>
      </c>
      <c r="X64" s="81">
        <v>0</v>
      </c>
      <c r="Y64" s="81">
        <v>0</v>
      </c>
      <c r="Z64" s="81">
        <v>309308766</v>
      </c>
      <c r="AA64" s="81">
        <v>99873550</v>
      </c>
      <c r="AB64" s="81">
        <v>446712113</v>
      </c>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2350</v>
      </c>
      <c r="B65" s="80">
        <v>57</v>
      </c>
      <c r="C65" s="80">
        <v>18</v>
      </c>
      <c r="D65" s="80">
        <v>57</v>
      </c>
      <c r="E65" s="80">
        <v>2022</v>
      </c>
      <c r="F65" s="80" t="s">
        <v>568</v>
      </c>
      <c r="G65" s="182" t="s">
        <v>2347</v>
      </c>
      <c r="H65" s="80" t="s">
        <v>2348</v>
      </c>
      <c r="I65" s="173"/>
      <c r="J65" s="83">
        <v>269384</v>
      </c>
      <c r="K65" s="81">
        <v>379914999</v>
      </c>
      <c r="L65" s="81">
        <v>663822</v>
      </c>
      <c r="M65" s="81">
        <v>933729195</v>
      </c>
      <c r="N65" s="81">
        <v>34800</v>
      </c>
      <c r="O65" s="81">
        <v>76870055</v>
      </c>
      <c r="P65" s="81">
        <v>3977</v>
      </c>
      <c r="Q65" s="81">
        <v>23291895</v>
      </c>
      <c r="R65" s="81">
        <v>2885.1946800000001</v>
      </c>
      <c r="S65" s="81">
        <v>18557572.149580006</v>
      </c>
      <c r="T65" s="81">
        <v>0</v>
      </c>
      <c r="U65" s="81">
        <v>0</v>
      </c>
      <c r="V65" s="81">
        <v>106</v>
      </c>
      <c r="W65" s="81">
        <v>0</v>
      </c>
      <c r="X65" s="81">
        <v>0</v>
      </c>
      <c r="Y65" s="81">
        <v>651218</v>
      </c>
      <c r="Z65" s="81">
        <v>1433014934.14958</v>
      </c>
      <c r="AA65" s="81">
        <v>724082848</v>
      </c>
      <c r="AB65" s="81">
        <v>3450503617.9999995</v>
      </c>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1669</v>
      </c>
      <c r="B66" s="80">
        <v>58</v>
      </c>
      <c r="C66" s="80">
        <v>18</v>
      </c>
      <c r="D66" s="80">
        <v>58</v>
      </c>
      <c r="E66" s="80">
        <v>2022</v>
      </c>
      <c r="F66" s="80" t="s">
        <v>568</v>
      </c>
      <c r="G66" s="182" t="s">
        <v>1666</v>
      </c>
      <c r="H66" s="80" t="s">
        <v>1667</v>
      </c>
      <c r="I66" s="173"/>
      <c r="J66" s="83">
        <v>1700659</v>
      </c>
      <c r="K66" s="81">
        <v>2410435754</v>
      </c>
      <c r="L66" s="81">
        <v>1404373</v>
      </c>
      <c r="M66" s="81">
        <v>1984289229</v>
      </c>
      <c r="N66" s="81">
        <v>96900</v>
      </c>
      <c r="O66" s="81">
        <v>188102259</v>
      </c>
      <c r="P66" s="81">
        <v>32708</v>
      </c>
      <c r="Q66" s="81">
        <v>178369080</v>
      </c>
      <c r="R66" s="81">
        <v>0</v>
      </c>
      <c r="S66" s="81">
        <v>0</v>
      </c>
      <c r="T66" s="81">
        <v>0</v>
      </c>
      <c r="U66" s="81">
        <v>0</v>
      </c>
      <c r="V66" s="81">
        <v>2162</v>
      </c>
      <c r="W66" s="81">
        <v>0</v>
      </c>
      <c r="X66" s="81">
        <v>0</v>
      </c>
      <c r="Y66" s="81">
        <v>13259592.000000002</v>
      </c>
      <c r="Z66" s="81">
        <v>4774455914.000001</v>
      </c>
      <c r="AA66" s="81">
        <v>4090671282.0000005</v>
      </c>
      <c r="AB66" s="81">
        <v>20129215707</v>
      </c>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2507</v>
      </c>
      <c r="B67" s="80">
        <v>59</v>
      </c>
      <c r="C67" s="80">
        <v>18</v>
      </c>
      <c r="D67" s="80">
        <v>59</v>
      </c>
      <c r="E67" s="80">
        <v>2022</v>
      </c>
      <c r="F67" s="80" t="s">
        <v>568</v>
      </c>
      <c r="G67" s="182" t="s">
        <v>2504</v>
      </c>
      <c r="H67" s="80" t="s">
        <v>2505</v>
      </c>
      <c r="I67" s="173"/>
      <c r="J67" s="83">
        <v>55113</v>
      </c>
      <c r="K67" s="81">
        <v>82426261</v>
      </c>
      <c r="L67" s="81">
        <v>209065</v>
      </c>
      <c r="M67" s="81">
        <v>310564438</v>
      </c>
      <c r="N67" s="81">
        <v>110400</v>
      </c>
      <c r="O67" s="81">
        <v>237825437</v>
      </c>
      <c r="P67" s="81">
        <v>8942</v>
      </c>
      <c r="Q67" s="81">
        <v>51751029</v>
      </c>
      <c r="R67" s="81">
        <v>0</v>
      </c>
      <c r="S67" s="81">
        <v>0</v>
      </c>
      <c r="T67" s="81">
        <v>0</v>
      </c>
      <c r="U67" s="81">
        <v>0</v>
      </c>
      <c r="V67" s="81">
        <v>64</v>
      </c>
      <c r="W67" s="81">
        <v>0</v>
      </c>
      <c r="X67" s="81">
        <v>0</v>
      </c>
      <c r="Y67" s="81">
        <v>393429</v>
      </c>
      <c r="Z67" s="81">
        <v>682960594</v>
      </c>
      <c r="AA67" s="81">
        <v>26365482</v>
      </c>
      <c r="AB67" s="81">
        <v>375209221</v>
      </c>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2370</v>
      </c>
      <c r="B68" s="80">
        <v>60</v>
      </c>
      <c r="C68" s="80">
        <v>18</v>
      </c>
      <c r="D68" s="80">
        <v>60</v>
      </c>
      <c r="E68" s="80">
        <v>2022</v>
      </c>
      <c r="F68" s="80" t="s">
        <v>568</v>
      </c>
      <c r="G68" s="182" t="s">
        <v>2367</v>
      </c>
      <c r="H68" s="80" t="s">
        <v>2368</v>
      </c>
      <c r="I68" s="173"/>
      <c r="J68" s="83">
        <v>42491</v>
      </c>
      <c r="K68" s="81">
        <v>56070397</v>
      </c>
      <c r="L68" s="81">
        <v>51884</v>
      </c>
      <c r="M68" s="81">
        <v>68343584</v>
      </c>
      <c r="N68" s="81">
        <v>28900</v>
      </c>
      <c r="O68" s="81">
        <v>53728029</v>
      </c>
      <c r="P68" s="81">
        <v>11789</v>
      </c>
      <c r="Q68" s="81">
        <v>81400710</v>
      </c>
      <c r="R68" s="81">
        <v>0</v>
      </c>
      <c r="S68" s="81">
        <v>0</v>
      </c>
      <c r="T68" s="81">
        <v>0</v>
      </c>
      <c r="U68" s="81">
        <v>0</v>
      </c>
      <c r="V68" s="81">
        <v>0</v>
      </c>
      <c r="W68" s="81">
        <v>0</v>
      </c>
      <c r="X68" s="81">
        <v>0</v>
      </c>
      <c r="Y68" s="81">
        <v>0</v>
      </c>
      <c r="Z68" s="81">
        <v>259542720.00000003</v>
      </c>
      <c r="AA68" s="81">
        <v>17653904</v>
      </c>
      <c r="AB68" s="81">
        <v>259453508</v>
      </c>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2450</v>
      </c>
      <c r="B69" s="80">
        <v>61</v>
      </c>
      <c r="C69" s="80">
        <v>18</v>
      </c>
      <c r="D69" s="80">
        <v>61</v>
      </c>
      <c r="E69" s="80">
        <v>2022</v>
      </c>
      <c r="F69" s="80" t="s">
        <v>568</v>
      </c>
      <c r="G69" s="182" t="s">
        <v>2447</v>
      </c>
      <c r="H69" s="80" t="s">
        <v>2448</v>
      </c>
      <c r="I69" s="173"/>
      <c r="J69" s="83">
        <v>13811</v>
      </c>
      <c r="K69" s="81">
        <v>17896865</v>
      </c>
      <c r="L69" s="81">
        <v>20502</v>
      </c>
      <c r="M69" s="81">
        <v>26490422</v>
      </c>
      <c r="N69" s="81">
        <v>127800</v>
      </c>
      <c r="O69" s="81">
        <v>301162862</v>
      </c>
      <c r="P69" s="81">
        <v>7046</v>
      </c>
      <c r="Q69" s="81">
        <v>43359898</v>
      </c>
      <c r="R69" s="81">
        <v>0</v>
      </c>
      <c r="S69" s="81">
        <v>0</v>
      </c>
      <c r="T69" s="81">
        <v>0</v>
      </c>
      <c r="U69" s="81">
        <v>0</v>
      </c>
      <c r="V69" s="81">
        <v>0</v>
      </c>
      <c r="W69" s="81">
        <v>0</v>
      </c>
      <c r="X69" s="81">
        <v>0</v>
      </c>
      <c r="Y69" s="81">
        <v>0</v>
      </c>
      <c r="Z69" s="81">
        <v>388910047</v>
      </c>
      <c r="AA69" s="81">
        <v>4241083</v>
      </c>
      <c r="AB69" s="81">
        <v>62578434.000000007</v>
      </c>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2358</v>
      </c>
      <c r="B70" s="80">
        <v>62</v>
      </c>
      <c r="C70" s="80">
        <v>18</v>
      </c>
      <c r="D70" s="80">
        <v>62</v>
      </c>
      <c r="E70" s="80">
        <v>2022</v>
      </c>
      <c r="F70" s="80" t="s">
        <v>568</v>
      </c>
      <c r="G70" s="182" t="s">
        <v>2355</v>
      </c>
      <c r="H70" s="80" t="s">
        <v>2356</v>
      </c>
      <c r="I70" s="173"/>
      <c r="J70" s="83">
        <v>17156</v>
      </c>
      <c r="K70" s="81">
        <v>21732327</v>
      </c>
      <c r="L70" s="81">
        <v>58141</v>
      </c>
      <c r="M70" s="81">
        <v>73631985</v>
      </c>
      <c r="N70" s="81">
        <v>1800</v>
      </c>
      <c r="O70" s="81">
        <v>3544667</v>
      </c>
      <c r="P70" s="81">
        <v>2111</v>
      </c>
      <c r="Q70" s="81">
        <v>12303364</v>
      </c>
      <c r="R70" s="81">
        <v>0</v>
      </c>
      <c r="S70" s="81">
        <v>0</v>
      </c>
      <c r="T70" s="81">
        <v>125134</v>
      </c>
      <c r="U70" s="81">
        <v>16450</v>
      </c>
      <c r="V70" s="81">
        <v>1010</v>
      </c>
      <c r="W70" s="81">
        <v>874425093</v>
      </c>
      <c r="X70" s="81">
        <v>100871400</v>
      </c>
      <c r="Y70" s="81">
        <v>6196018.0000000009</v>
      </c>
      <c r="Z70" s="81">
        <v>1092704854</v>
      </c>
      <c r="AA70" s="81">
        <v>30643063.999999996</v>
      </c>
      <c r="AB70" s="81">
        <v>268020219.99999997</v>
      </c>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2490</v>
      </c>
      <c r="B71" s="80">
        <v>63</v>
      </c>
      <c r="C71" s="80">
        <v>18</v>
      </c>
      <c r="D71" s="80">
        <v>63</v>
      </c>
      <c r="E71" s="80">
        <v>2022</v>
      </c>
      <c r="F71" s="80" t="s">
        <v>568</v>
      </c>
      <c r="G71" s="182" t="s">
        <v>2487</v>
      </c>
      <c r="H71" s="80" t="s">
        <v>2488</v>
      </c>
      <c r="I71" s="173"/>
      <c r="J71" s="83">
        <v>82124</v>
      </c>
      <c r="K71" s="81">
        <v>105190973</v>
      </c>
      <c r="L71" s="81">
        <v>216941</v>
      </c>
      <c r="M71" s="81">
        <v>277539531</v>
      </c>
      <c r="N71" s="81">
        <v>43900</v>
      </c>
      <c r="O71" s="81">
        <v>91049876</v>
      </c>
      <c r="P71" s="81">
        <v>4670</v>
      </c>
      <c r="Q71" s="81">
        <v>24982098.999999996</v>
      </c>
      <c r="R71" s="81">
        <v>0</v>
      </c>
      <c r="S71" s="81">
        <v>0</v>
      </c>
      <c r="T71" s="81">
        <v>0</v>
      </c>
      <c r="U71" s="81">
        <v>0</v>
      </c>
      <c r="V71" s="81">
        <v>59</v>
      </c>
      <c r="W71" s="81">
        <v>0</v>
      </c>
      <c r="X71" s="81">
        <v>0</v>
      </c>
      <c r="Y71" s="81">
        <v>360071.00000000006</v>
      </c>
      <c r="Z71" s="81">
        <v>499122550</v>
      </c>
      <c r="AA71" s="81">
        <v>182502537</v>
      </c>
      <c r="AB71" s="81">
        <v>806577485</v>
      </c>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2326</v>
      </c>
      <c r="B72" s="80">
        <v>64</v>
      </c>
      <c r="C72" s="80">
        <v>18</v>
      </c>
      <c r="D72" s="80">
        <v>64</v>
      </c>
      <c r="E72" s="80">
        <v>2022</v>
      </c>
      <c r="F72" s="80" t="s">
        <v>568</v>
      </c>
      <c r="G72" s="182" t="s">
        <v>2323</v>
      </c>
      <c r="H72" s="80" t="s">
        <v>2324</v>
      </c>
      <c r="I72" s="173"/>
      <c r="J72" s="83">
        <v>59179</v>
      </c>
      <c r="K72" s="81">
        <v>90988649.000000015</v>
      </c>
      <c r="L72" s="81">
        <v>381948</v>
      </c>
      <c r="M72" s="81">
        <v>583965633.99999988</v>
      </c>
      <c r="N72" s="81">
        <v>0</v>
      </c>
      <c r="O72" s="81">
        <v>0</v>
      </c>
      <c r="P72" s="81">
        <v>767</v>
      </c>
      <c r="Q72" s="81">
        <v>4787946</v>
      </c>
      <c r="R72" s="81">
        <v>0</v>
      </c>
      <c r="S72" s="81">
        <v>0</v>
      </c>
      <c r="T72" s="81">
        <v>0</v>
      </c>
      <c r="U72" s="81">
        <v>0</v>
      </c>
      <c r="V72" s="81">
        <v>66</v>
      </c>
      <c r="W72" s="81">
        <v>0</v>
      </c>
      <c r="X72" s="81">
        <v>0</v>
      </c>
      <c r="Y72" s="81">
        <v>404221</v>
      </c>
      <c r="Z72" s="81">
        <v>680146450</v>
      </c>
      <c r="AA72" s="81">
        <v>128414454</v>
      </c>
      <c r="AB72" s="81">
        <v>846249409</v>
      </c>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2466</v>
      </c>
      <c r="B73" s="80">
        <v>65</v>
      </c>
      <c r="C73" s="80">
        <v>18</v>
      </c>
      <c r="D73" s="80">
        <v>65</v>
      </c>
      <c r="E73" s="80">
        <v>2022</v>
      </c>
      <c r="F73" s="80" t="s">
        <v>568</v>
      </c>
      <c r="G73" s="182" t="s">
        <v>2463</v>
      </c>
      <c r="H73" s="80" t="s">
        <v>2464</v>
      </c>
      <c r="I73" s="173"/>
      <c r="J73" s="83">
        <v>5940</v>
      </c>
      <c r="K73" s="81">
        <v>7826891</v>
      </c>
      <c r="L73" s="81">
        <v>7085</v>
      </c>
      <c r="M73" s="81">
        <v>9304508</v>
      </c>
      <c r="N73" s="81">
        <v>61900</v>
      </c>
      <c r="O73" s="81">
        <v>156842812</v>
      </c>
      <c r="P73" s="81">
        <v>1617</v>
      </c>
      <c r="Q73" s="81">
        <v>9952687</v>
      </c>
      <c r="R73" s="81">
        <v>0</v>
      </c>
      <c r="S73" s="81">
        <v>0</v>
      </c>
      <c r="T73" s="81">
        <v>0</v>
      </c>
      <c r="U73" s="81">
        <v>0</v>
      </c>
      <c r="V73" s="81">
        <v>0</v>
      </c>
      <c r="W73" s="81">
        <v>0</v>
      </c>
      <c r="X73" s="81">
        <v>0</v>
      </c>
      <c r="Y73" s="81">
        <v>0</v>
      </c>
      <c r="Z73" s="81">
        <v>183926898.00000003</v>
      </c>
      <c r="AA73" s="81">
        <v>2136978</v>
      </c>
      <c r="AB73" s="81">
        <v>30850788</v>
      </c>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2378</v>
      </c>
      <c r="B74" s="80">
        <v>66</v>
      </c>
      <c r="C74" s="80">
        <v>18</v>
      </c>
      <c r="D74" s="80">
        <v>66</v>
      </c>
      <c r="E74" s="80">
        <v>2022</v>
      </c>
      <c r="F74" s="80" t="s">
        <v>568</v>
      </c>
      <c r="G74" s="182" t="s">
        <v>2375</v>
      </c>
      <c r="H74" s="80" t="s">
        <v>2376</v>
      </c>
      <c r="I74" s="173"/>
      <c r="J74" s="83">
        <v>124305</v>
      </c>
      <c r="K74" s="81">
        <v>190710516.99999997</v>
      </c>
      <c r="L74" s="81">
        <v>458111</v>
      </c>
      <c r="M74" s="81">
        <v>698934134</v>
      </c>
      <c r="N74" s="81">
        <v>400</v>
      </c>
      <c r="O74" s="81">
        <v>819010.99999999988</v>
      </c>
      <c r="P74" s="81">
        <v>7964</v>
      </c>
      <c r="Q74" s="81">
        <v>49340436.000000007</v>
      </c>
      <c r="R74" s="81">
        <v>0</v>
      </c>
      <c r="S74" s="81">
        <v>0</v>
      </c>
      <c r="T74" s="81">
        <v>0</v>
      </c>
      <c r="U74" s="81">
        <v>0</v>
      </c>
      <c r="V74" s="81">
        <v>165</v>
      </c>
      <c r="W74" s="81">
        <v>0</v>
      </c>
      <c r="X74" s="81">
        <v>0</v>
      </c>
      <c r="Y74" s="81">
        <v>1013496.9999999999</v>
      </c>
      <c r="Z74" s="81">
        <v>940817595</v>
      </c>
      <c r="AA74" s="81">
        <v>324497489</v>
      </c>
      <c r="AB74" s="81">
        <v>1675117948.9999998</v>
      </c>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2526</v>
      </c>
      <c r="B75" s="80">
        <v>67</v>
      </c>
      <c r="C75" s="80">
        <v>18</v>
      </c>
      <c r="D75" s="80">
        <v>67</v>
      </c>
      <c r="E75" s="80">
        <v>2022</v>
      </c>
      <c r="F75" s="80" t="s">
        <v>568</v>
      </c>
      <c r="G75" s="182" t="s">
        <v>2523</v>
      </c>
      <c r="H75" s="80" t="s">
        <v>2524</v>
      </c>
      <c r="I75" s="173"/>
      <c r="J75" s="83">
        <v>91995</v>
      </c>
      <c r="K75" s="81">
        <v>135582983</v>
      </c>
      <c r="L75" s="81">
        <v>205708</v>
      </c>
      <c r="M75" s="81">
        <v>302166761</v>
      </c>
      <c r="N75" s="81">
        <v>4500</v>
      </c>
      <c r="O75" s="81">
        <v>8581248</v>
      </c>
      <c r="P75" s="81">
        <v>1131</v>
      </c>
      <c r="Q75" s="81">
        <v>5842082</v>
      </c>
      <c r="R75" s="81">
        <v>0</v>
      </c>
      <c r="S75" s="81">
        <v>0</v>
      </c>
      <c r="T75" s="81">
        <v>0</v>
      </c>
      <c r="U75" s="81">
        <v>0</v>
      </c>
      <c r="V75" s="81">
        <v>0</v>
      </c>
      <c r="W75" s="81">
        <v>0</v>
      </c>
      <c r="X75" s="81">
        <v>0</v>
      </c>
      <c r="Y75" s="81">
        <v>0</v>
      </c>
      <c r="Z75" s="81">
        <v>452173074</v>
      </c>
      <c r="AA75" s="81">
        <v>192364013</v>
      </c>
      <c r="AB75" s="81">
        <v>1069804237</v>
      </c>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2303</v>
      </c>
      <c r="B76" s="80">
        <v>68</v>
      </c>
      <c r="C76" s="80">
        <v>18</v>
      </c>
      <c r="D76" s="80">
        <v>68</v>
      </c>
      <c r="E76" s="80">
        <v>2022</v>
      </c>
      <c r="F76" s="80" t="s">
        <v>568</v>
      </c>
      <c r="G76" s="182" t="s">
        <v>2300</v>
      </c>
      <c r="H76" s="80" t="s">
        <v>2301</v>
      </c>
      <c r="I76" s="173"/>
      <c r="J76" s="83">
        <v>61133</v>
      </c>
      <c r="K76" s="81">
        <v>84715772</v>
      </c>
      <c r="L76" s="81">
        <v>345268</v>
      </c>
      <c r="M76" s="81">
        <v>477077262.99999994</v>
      </c>
      <c r="N76" s="81">
        <v>0</v>
      </c>
      <c r="O76" s="81">
        <v>0</v>
      </c>
      <c r="P76" s="81">
        <v>4289</v>
      </c>
      <c r="Q76" s="81">
        <v>21666649</v>
      </c>
      <c r="R76" s="81">
        <v>0</v>
      </c>
      <c r="S76" s="81">
        <v>0</v>
      </c>
      <c r="T76" s="81">
        <v>0</v>
      </c>
      <c r="U76" s="81">
        <v>0</v>
      </c>
      <c r="V76" s="81">
        <v>0</v>
      </c>
      <c r="W76" s="81">
        <v>0</v>
      </c>
      <c r="X76" s="81">
        <v>0</v>
      </c>
      <c r="Y76" s="81">
        <v>0</v>
      </c>
      <c r="Z76" s="81">
        <v>583459683.99999988</v>
      </c>
      <c r="AA76" s="81">
        <v>142540450</v>
      </c>
      <c r="AB76" s="81">
        <v>775528547</v>
      </c>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1640</v>
      </c>
      <c r="B77" s="80">
        <v>69</v>
      </c>
      <c r="C77" s="80">
        <v>18</v>
      </c>
      <c r="D77" s="80">
        <v>69</v>
      </c>
      <c r="E77" s="80">
        <v>2022</v>
      </c>
      <c r="F77" s="80" t="s">
        <v>568</v>
      </c>
      <c r="G77" s="182" t="s">
        <v>1637</v>
      </c>
      <c r="H77" s="80" t="s">
        <v>1638</v>
      </c>
      <c r="I77" s="173"/>
      <c r="J77" s="83">
        <v>1082933</v>
      </c>
      <c r="K77" s="81">
        <v>1602330410</v>
      </c>
      <c r="L77" s="81">
        <v>2131477</v>
      </c>
      <c r="M77" s="81">
        <v>3138537327</v>
      </c>
      <c r="N77" s="81">
        <v>14100</v>
      </c>
      <c r="O77" s="81">
        <v>27961835.999999996</v>
      </c>
      <c r="P77" s="81">
        <v>70467</v>
      </c>
      <c r="Q77" s="81">
        <v>406788478</v>
      </c>
      <c r="R77" s="81">
        <v>201.57521</v>
      </c>
      <c r="S77" s="81">
        <v>1034601.0443599999</v>
      </c>
      <c r="T77" s="81">
        <v>3025</v>
      </c>
      <c r="U77" s="81">
        <v>1242</v>
      </c>
      <c r="V77" s="81">
        <v>494</v>
      </c>
      <c r="W77" s="81">
        <v>20385483</v>
      </c>
      <c r="X77" s="81">
        <v>7614227</v>
      </c>
      <c r="Y77" s="81">
        <v>3030680</v>
      </c>
      <c r="Z77" s="81">
        <v>5207683042.0443611</v>
      </c>
      <c r="AA77" s="81">
        <v>2708113105</v>
      </c>
      <c r="AB77" s="81">
        <v>13540824443</v>
      </c>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2418</v>
      </c>
      <c r="B78" s="80">
        <v>70</v>
      </c>
      <c r="C78" s="80">
        <v>18</v>
      </c>
      <c r="D78" s="80">
        <v>70</v>
      </c>
      <c r="E78" s="80">
        <v>2022</v>
      </c>
      <c r="F78" s="80" t="s">
        <v>568</v>
      </c>
      <c r="G78" s="182" t="s">
        <v>2415</v>
      </c>
      <c r="H78" s="80" t="s">
        <v>2416</v>
      </c>
      <c r="I78" s="173"/>
      <c r="J78" s="83">
        <v>11891</v>
      </c>
      <c r="K78" s="81">
        <v>17554712</v>
      </c>
      <c r="L78" s="81">
        <v>64279</v>
      </c>
      <c r="M78" s="81">
        <v>94336325</v>
      </c>
      <c r="N78" s="81">
        <v>200</v>
      </c>
      <c r="O78" s="81">
        <v>323591</v>
      </c>
      <c r="P78" s="81">
        <v>1324</v>
      </c>
      <c r="Q78" s="81">
        <v>8418313</v>
      </c>
      <c r="R78" s="81">
        <v>0</v>
      </c>
      <c r="S78" s="81">
        <v>0</v>
      </c>
      <c r="T78" s="81">
        <v>0</v>
      </c>
      <c r="U78" s="81">
        <v>0</v>
      </c>
      <c r="V78" s="81">
        <v>0</v>
      </c>
      <c r="W78" s="81">
        <v>0</v>
      </c>
      <c r="X78" s="81">
        <v>0</v>
      </c>
      <c r="Y78" s="81">
        <v>0</v>
      </c>
      <c r="Z78" s="81">
        <v>120632940.99999999</v>
      </c>
      <c r="AA78" s="81">
        <v>4685904</v>
      </c>
      <c r="AB78" s="81">
        <v>61364763</v>
      </c>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2338</v>
      </c>
      <c r="B79" s="80">
        <v>71</v>
      </c>
      <c r="C79" s="80">
        <v>18</v>
      </c>
      <c r="D79" s="80">
        <v>71</v>
      </c>
      <c r="E79" s="80">
        <v>2022</v>
      </c>
      <c r="F79" s="80" t="s">
        <v>568</v>
      </c>
      <c r="G79" s="182" t="s">
        <v>2335</v>
      </c>
      <c r="H79" s="80" t="s">
        <v>2336</v>
      </c>
      <c r="I79" s="173"/>
      <c r="J79" s="83">
        <v>54427</v>
      </c>
      <c r="K79" s="81">
        <v>75383907.999999985</v>
      </c>
      <c r="L79" s="81">
        <v>780761</v>
      </c>
      <c r="M79" s="81">
        <v>1076479351</v>
      </c>
      <c r="N79" s="81">
        <v>0</v>
      </c>
      <c r="O79" s="81">
        <v>0</v>
      </c>
      <c r="P79" s="81">
        <v>5978</v>
      </c>
      <c r="Q79" s="81">
        <v>38016973</v>
      </c>
      <c r="R79" s="81">
        <v>0</v>
      </c>
      <c r="S79" s="81">
        <v>0</v>
      </c>
      <c r="T79" s="81">
        <v>0</v>
      </c>
      <c r="U79" s="81">
        <v>0</v>
      </c>
      <c r="V79" s="81">
        <v>1675</v>
      </c>
      <c r="W79" s="81">
        <v>0</v>
      </c>
      <c r="X79" s="81">
        <v>0</v>
      </c>
      <c r="Y79" s="81">
        <v>10272326</v>
      </c>
      <c r="Z79" s="81">
        <v>1200152558</v>
      </c>
      <c r="AA79" s="81">
        <v>11634194</v>
      </c>
      <c r="AB79" s="81">
        <v>203638568</v>
      </c>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2534</v>
      </c>
      <c r="B80" s="80">
        <v>72</v>
      </c>
      <c r="C80" s="80">
        <v>18</v>
      </c>
      <c r="D80" s="80">
        <v>72</v>
      </c>
      <c r="E80" s="80">
        <v>2022</v>
      </c>
      <c r="F80" s="80" t="s">
        <v>568</v>
      </c>
      <c r="G80" s="182" t="s">
        <v>2531</v>
      </c>
      <c r="H80" s="80" t="s">
        <v>2532</v>
      </c>
      <c r="I80" s="173"/>
      <c r="J80" s="83">
        <v>84603</v>
      </c>
      <c r="K80" s="81">
        <v>124989126</v>
      </c>
      <c r="L80" s="81">
        <v>275705</v>
      </c>
      <c r="M80" s="81">
        <v>405913038.99999994</v>
      </c>
      <c r="N80" s="81">
        <v>200</v>
      </c>
      <c r="O80" s="81">
        <v>330737</v>
      </c>
      <c r="P80" s="81">
        <v>2100</v>
      </c>
      <c r="Q80" s="81">
        <v>12521759</v>
      </c>
      <c r="R80" s="81">
        <v>0</v>
      </c>
      <c r="S80" s="81">
        <v>0</v>
      </c>
      <c r="T80" s="81">
        <v>0</v>
      </c>
      <c r="U80" s="81">
        <v>0</v>
      </c>
      <c r="V80" s="81">
        <v>0</v>
      </c>
      <c r="W80" s="81">
        <v>0</v>
      </c>
      <c r="X80" s="81">
        <v>0</v>
      </c>
      <c r="Y80" s="81">
        <v>0</v>
      </c>
      <c r="Z80" s="81">
        <v>543754661</v>
      </c>
      <c r="AA80" s="81">
        <v>223681918.99999997</v>
      </c>
      <c r="AB80" s="81">
        <v>1379640158</v>
      </c>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2334</v>
      </c>
      <c r="B81" s="80">
        <v>73</v>
      </c>
      <c r="C81" s="80">
        <v>18</v>
      </c>
      <c r="D81" s="80">
        <v>73</v>
      </c>
      <c r="E81" s="80">
        <v>2022</v>
      </c>
      <c r="F81" s="80" t="s">
        <v>568</v>
      </c>
      <c r="G81" s="182" t="s">
        <v>2331</v>
      </c>
      <c r="H81" s="80" t="s">
        <v>2332</v>
      </c>
      <c r="I81" s="173"/>
      <c r="J81" s="83">
        <v>149491</v>
      </c>
      <c r="K81" s="81">
        <v>221131410.00000003</v>
      </c>
      <c r="L81" s="81">
        <v>378603</v>
      </c>
      <c r="M81" s="81">
        <v>557944598</v>
      </c>
      <c r="N81" s="81">
        <v>400</v>
      </c>
      <c r="O81" s="81">
        <v>711850</v>
      </c>
      <c r="P81" s="81">
        <v>4000</v>
      </c>
      <c r="Q81" s="81">
        <v>24949133.000000004</v>
      </c>
      <c r="R81" s="81">
        <v>1.5540700000000001</v>
      </c>
      <c r="S81" s="81">
        <v>9771.7067100000004</v>
      </c>
      <c r="T81" s="81">
        <v>0</v>
      </c>
      <c r="U81" s="81">
        <v>0</v>
      </c>
      <c r="V81" s="81">
        <v>0</v>
      </c>
      <c r="W81" s="81">
        <v>0</v>
      </c>
      <c r="X81" s="81">
        <v>0</v>
      </c>
      <c r="Y81" s="81">
        <v>0</v>
      </c>
      <c r="Z81" s="81">
        <v>804746762.70670998</v>
      </c>
      <c r="AA81" s="81">
        <v>400420448</v>
      </c>
      <c r="AB81" s="81">
        <v>2150257084</v>
      </c>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2486</v>
      </c>
      <c r="B82" s="80">
        <v>74</v>
      </c>
      <c r="C82" s="80">
        <v>18</v>
      </c>
      <c r="D82" s="80">
        <v>74</v>
      </c>
      <c r="E82" s="80">
        <v>2022</v>
      </c>
      <c r="F82" s="80" t="s">
        <v>568</v>
      </c>
      <c r="G82" s="182" t="s">
        <v>2483</v>
      </c>
      <c r="H82" s="80" t="s">
        <v>2484</v>
      </c>
      <c r="I82" s="173"/>
      <c r="J82" s="83">
        <v>55707</v>
      </c>
      <c r="K82" s="81">
        <v>81041618</v>
      </c>
      <c r="L82" s="81">
        <v>142847</v>
      </c>
      <c r="M82" s="81">
        <v>207092318.99999997</v>
      </c>
      <c r="N82" s="81">
        <v>2000</v>
      </c>
      <c r="O82" s="81">
        <v>3293082</v>
      </c>
      <c r="P82" s="81">
        <v>8667</v>
      </c>
      <c r="Q82" s="81">
        <v>51683252</v>
      </c>
      <c r="R82" s="81">
        <v>0</v>
      </c>
      <c r="S82" s="81">
        <v>0</v>
      </c>
      <c r="T82" s="81">
        <v>0</v>
      </c>
      <c r="U82" s="81">
        <v>0</v>
      </c>
      <c r="V82" s="81">
        <v>0</v>
      </c>
      <c r="W82" s="81">
        <v>0</v>
      </c>
      <c r="X82" s="81">
        <v>0</v>
      </c>
      <c r="Y82" s="81">
        <v>0</v>
      </c>
      <c r="Z82" s="81">
        <v>343110270.99999994</v>
      </c>
      <c r="AA82" s="81">
        <v>127638188.99999999</v>
      </c>
      <c r="AB82" s="81">
        <v>869101568</v>
      </c>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2530</v>
      </c>
      <c r="B83" s="80">
        <v>75</v>
      </c>
      <c r="C83" s="80">
        <v>18</v>
      </c>
      <c r="D83" s="80">
        <v>75</v>
      </c>
      <c r="E83" s="80">
        <v>2022</v>
      </c>
      <c r="F83" s="80" t="s">
        <v>568</v>
      </c>
      <c r="G83" s="182" t="s">
        <v>2527</v>
      </c>
      <c r="H83" s="80" t="s">
        <v>2528</v>
      </c>
      <c r="I83" s="173"/>
      <c r="J83" s="83">
        <v>88203</v>
      </c>
      <c r="K83" s="81">
        <v>132784548</v>
      </c>
      <c r="L83" s="81">
        <v>233932</v>
      </c>
      <c r="M83" s="81">
        <v>349777564.00000006</v>
      </c>
      <c r="N83" s="81">
        <v>29000</v>
      </c>
      <c r="O83" s="81">
        <v>54736242</v>
      </c>
      <c r="P83" s="81">
        <v>832</v>
      </c>
      <c r="Q83" s="81">
        <v>4527305.9999999991</v>
      </c>
      <c r="R83" s="81">
        <v>46.069760000000002</v>
      </c>
      <c r="S83" s="81">
        <v>257472.57818999997</v>
      </c>
      <c r="T83" s="81">
        <v>0</v>
      </c>
      <c r="U83" s="81">
        <v>0</v>
      </c>
      <c r="V83" s="81">
        <v>63</v>
      </c>
      <c r="W83" s="81">
        <v>0</v>
      </c>
      <c r="X83" s="81">
        <v>0</v>
      </c>
      <c r="Y83" s="81">
        <v>387297</v>
      </c>
      <c r="Z83" s="81">
        <v>542470429.57818997</v>
      </c>
      <c r="AA83" s="81">
        <v>192569512</v>
      </c>
      <c r="AB83" s="81">
        <v>1116770271</v>
      </c>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2446</v>
      </c>
      <c r="B84" s="80">
        <v>76</v>
      </c>
      <c r="C84" s="80">
        <v>18</v>
      </c>
      <c r="D84" s="80">
        <v>76</v>
      </c>
      <c r="E84" s="80">
        <v>2022</v>
      </c>
      <c r="F84" s="80" t="s">
        <v>568</v>
      </c>
      <c r="G84" s="182" t="s">
        <v>2443</v>
      </c>
      <c r="H84" s="80" t="s">
        <v>2444</v>
      </c>
      <c r="I84" s="173"/>
      <c r="J84" s="83">
        <v>14246</v>
      </c>
      <c r="K84" s="81">
        <v>20373750</v>
      </c>
      <c r="L84" s="81">
        <v>38640</v>
      </c>
      <c r="M84" s="81">
        <v>55034087</v>
      </c>
      <c r="N84" s="81">
        <v>100</v>
      </c>
      <c r="O84" s="81">
        <v>168942</v>
      </c>
      <c r="P84" s="81">
        <v>259</v>
      </c>
      <c r="Q84" s="81">
        <v>1302827.9999999998</v>
      </c>
      <c r="R84" s="81">
        <v>0</v>
      </c>
      <c r="S84" s="81">
        <v>0</v>
      </c>
      <c r="T84" s="81">
        <v>0</v>
      </c>
      <c r="U84" s="81">
        <v>0</v>
      </c>
      <c r="V84" s="81">
        <v>0</v>
      </c>
      <c r="W84" s="81">
        <v>0</v>
      </c>
      <c r="X84" s="81">
        <v>0</v>
      </c>
      <c r="Y84" s="81">
        <v>0</v>
      </c>
      <c r="Z84" s="81">
        <v>76879607</v>
      </c>
      <c r="AA84" s="81">
        <v>11622523</v>
      </c>
      <c r="AB84" s="81">
        <v>127376205</v>
      </c>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2494</v>
      </c>
      <c r="B85" s="80">
        <v>77</v>
      </c>
      <c r="C85" s="80">
        <v>18</v>
      </c>
      <c r="D85" s="80">
        <v>77</v>
      </c>
      <c r="E85" s="80">
        <v>2022</v>
      </c>
      <c r="F85" s="80" t="s">
        <v>568</v>
      </c>
      <c r="G85" s="182" t="s">
        <v>2491</v>
      </c>
      <c r="H85" s="80" t="s">
        <v>2492</v>
      </c>
      <c r="I85" s="173"/>
      <c r="J85" s="83">
        <v>54215</v>
      </c>
      <c r="K85" s="81">
        <v>79182709</v>
      </c>
      <c r="L85" s="81">
        <v>235175</v>
      </c>
      <c r="M85" s="81">
        <v>341980063</v>
      </c>
      <c r="N85" s="81">
        <v>1400</v>
      </c>
      <c r="O85" s="81">
        <v>2272286.0000000005</v>
      </c>
      <c r="P85" s="81">
        <v>1185</v>
      </c>
      <c r="Q85" s="81">
        <v>7107091.0000000009</v>
      </c>
      <c r="R85" s="81">
        <v>0</v>
      </c>
      <c r="S85" s="81">
        <v>0</v>
      </c>
      <c r="T85" s="81">
        <v>0</v>
      </c>
      <c r="U85" s="81">
        <v>0</v>
      </c>
      <c r="V85" s="81">
        <v>0</v>
      </c>
      <c r="W85" s="81">
        <v>0</v>
      </c>
      <c r="X85" s="81">
        <v>0</v>
      </c>
      <c r="Y85" s="81">
        <v>0</v>
      </c>
      <c r="Z85" s="81">
        <v>430542149.00000006</v>
      </c>
      <c r="AA85" s="81">
        <v>65923855</v>
      </c>
      <c r="AB85" s="81">
        <v>498853197.00000006</v>
      </c>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2299</v>
      </c>
      <c r="B86" s="80">
        <v>78</v>
      </c>
      <c r="C86" s="80">
        <v>18</v>
      </c>
      <c r="D86" s="80">
        <v>78</v>
      </c>
      <c r="E86" s="80">
        <v>2022</v>
      </c>
      <c r="F86" s="80" t="s">
        <v>568</v>
      </c>
      <c r="G86" s="182" t="s">
        <v>2296</v>
      </c>
      <c r="H86" s="80" t="s">
        <v>2297</v>
      </c>
      <c r="I86" s="173"/>
      <c r="J86" s="83">
        <v>91638</v>
      </c>
      <c r="K86" s="81">
        <v>126429206.00000001</v>
      </c>
      <c r="L86" s="81">
        <v>240767</v>
      </c>
      <c r="M86" s="81">
        <v>331373131</v>
      </c>
      <c r="N86" s="81">
        <v>2600</v>
      </c>
      <c r="O86" s="81">
        <v>4550681</v>
      </c>
      <c r="P86" s="81">
        <v>19101</v>
      </c>
      <c r="Q86" s="81">
        <v>115530769</v>
      </c>
      <c r="R86" s="81">
        <v>0</v>
      </c>
      <c r="S86" s="81">
        <v>0</v>
      </c>
      <c r="T86" s="81">
        <v>160780</v>
      </c>
      <c r="U86" s="81">
        <v>11870</v>
      </c>
      <c r="V86" s="81">
        <v>2603</v>
      </c>
      <c r="W86" s="81">
        <v>1122372904</v>
      </c>
      <c r="X86" s="81">
        <v>72785859</v>
      </c>
      <c r="Y86" s="81">
        <v>15960124</v>
      </c>
      <c r="Z86" s="81">
        <v>1789002674</v>
      </c>
      <c r="AA86" s="81">
        <v>264816637.99999997</v>
      </c>
      <c r="AB86" s="81">
        <v>1212938116</v>
      </c>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2397</v>
      </c>
      <c r="B190" s="80">
        <v>182</v>
      </c>
      <c r="C190" s="80">
        <v>16</v>
      </c>
      <c r="D190" s="80">
        <v>2</v>
      </c>
      <c r="E190" s="80">
        <v>2021</v>
      </c>
      <c r="F190" s="80" t="s">
        <v>75</v>
      </c>
      <c r="G190" s="182" t="s">
        <v>2395</v>
      </c>
      <c r="H190" s="80" t="s">
        <v>2396</v>
      </c>
      <c r="I190" s="173"/>
      <c r="J190" s="83"/>
      <c r="K190" s="81"/>
      <c r="L190" s="81"/>
      <c r="M190" s="81"/>
      <c r="N190" s="81"/>
      <c r="O190" s="81"/>
      <c r="P190" s="81"/>
      <c r="Q190" s="81"/>
      <c r="R190" s="81"/>
      <c r="S190" s="81"/>
      <c r="T190" s="81"/>
      <c r="U190" s="81"/>
      <c r="V190" s="81"/>
      <c r="W190" s="81"/>
      <c r="X190" s="81"/>
      <c r="Y190" s="81"/>
      <c r="Z190" s="81"/>
      <c r="AA190" s="81"/>
      <c r="AB190" s="81"/>
      <c r="AC190" s="82"/>
      <c r="AD190" s="81">
        <v>4947519.5544029688</v>
      </c>
      <c r="AE190" s="81">
        <v>123108.69687850543</v>
      </c>
      <c r="AF190" s="81">
        <v>274198.64753168152</v>
      </c>
      <c r="AG190" s="81">
        <v>4897485.4801618448</v>
      </c>
      <c r="AH190" s="81">
        <v>8044420.5236035269</v>
      </c>
      <c r="AI190" s="81">
        <v>0</v>
      </c>
      <c r="AJ190" s="81">
        <v>0</v>
      </c>
      <c r="AK190" s="81">
        <v>563515.87035889796</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2365</v>
      </c>
      <c r="B191" s="80">
        <v>183</v>
      </c>
      <c r="C191" s="80">
        <v>16</v>
      </c>
      <c r="D191" s="80">
        <v>3</v>
      </c>
      <c r="E191" s="80">
        <v>2021</v>
      </c>
      <c r="F191" s="80" t="s">
        <v>75</v>
      </c>
      <c r="G191" s="182" t="s">
        <v>2363</v>
      </c>
      <c r="H191" s="80" t="s">
        <v>2364</v>
      </c>
      <c r="I191" s="173"/>
      <c r="J191" s="83"/>
      <c r="K191" s="81"/>
      <c r="L191" s="81"/>
      <c r="M191" s="81"/>
      <c r="N191" s="81"/>
      <c r="O191" s="81"/>
      <c r="P191" s="81"/>
      <c r="Q191" s="81"/>
      <c r="R191" s="81"/>
      <c r="S191" s="81"/>
      <c r="T191" s="81"/>
      <c r="U191" s="81"/>
      <c r="V191" s="81"/>
      <c r="W191" s="81"/>
      <c r="X191" s="81"/>
      <c r="Y191" s="81"/>
      <c r="Z191" s="81"/>
      <c r="AA191" s="81"/>
      <c r="AB191" s="81"/>
      <c r="AC191" s="82"/>
      <c r="AD191" s="81">
        <v>11023082.208258914</v>
      </c>
      <c r="AE191" s="81">
        <v>341788.61896532431</v>
      </c>
      <c r="AF191" s="81">
        <v>904855.53685454896</v>
      </c>
      <c r="AG191" s="81">
        <v>10333896.460203947</v>
      </c>
      <c r="AH191" s="81">
        <v>9302662.2616254706</v>
      </c>
      <c r="AI191" s="81">
        <v>0</v>
      </c>
      <c r="AJ191" s="81">
        <v>0</v>
      </c>
      <c r="AK191" s="81">
        <v>546057.77328046015</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2389</v>
      </c>
      <c r="B192" s="80">
        <v>184</v>
      </c>
      <c r="C192" s="80">
        <v>16</v>
      </c>
      <c r="D192" s="80">
        <v>4</v>
      </c>
      <c r="E192" s="80">
        <v>2021</v>
      </c>
      <c r="F192" s="80" t="s">
        <v>75</v>
      </c>
      <c r="G192" s="182" t="s">
        <v>2387</v>
      </c>
      <c r="H192" s="80" t="s">
        <v>2388</v>
      </c>
      <c r="I192" s="173"/>
      <c r="J192" s="83"/>
      <c r="K192" s="81"/>
      <c r="L192" s="81"/>
      <c r="M192" s="81"/>
      <c r="N192" s="81"/>
      <c r="O192" s="81"/>
      <c r="P192" s="81"/>
      <c r="Q192" s="81"/>
      <c r="R192" s="81"/>
      <c r="S192" s="81"/>
      <c r="T192" s="81"/>
      <c r="U192" s="81"/>
      <c r="V192" s="81"/>
      <c r="W192" s="81"/>
      <c r="X192" s="81"/>
      <c r="Y192" s="81"/>
      <c r="Z192" s="81"/>
      <c r="AA192" s="81"/>
      <c r="AB192" s="81"/>
      <c r="AC192" s="82"/>
      <c r="AD192" s="81">
        <v>6152276.1016110834</v>
      </c>
      <c r="AE192" s="81">
        <v>69653.604812838603</v>
      </c>
      <c r="AF192" s="81">
        <v>239923.81659022131</v>
      </c>
      <c r="AG192" s="81">
        <v>5726083.4362277417</v>
      </c>
      <c r="AH192" s="81">
        <v>7091487.4426016137</v>
      </c>
      <c r="AI192" s="81">
        <v>0</v>
      </c>
      <c r="AJ192" s="81">
        <v>0</v>
      </c>
      <c r="AK192" s="81">
        <v>578217.42579337186</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2498</v>
      </c>
      <c r="B193" s="80">
        <v>185</v>
      </c>
      <c r="C193" s="80">
        <v>16</v>
      </c>
      <c r="D193" s="80">
        <v>5</v>
      </c>
      <c r="E193" s="80">
        <v>2021</v>
      </c>
      <c r="F193" s="80" t="s">
        <v>75</v>
      </c>
      <c r="G193" s="182" t="s">
        <v>2496</v>
      </c>
      <c r="H193" s="80" t="s">
        <v>2497</v>
      </c>
      <c r="I193" s="173"/>
      <c r="J193" s="83"/>
      <c r="K193" s="81"/>
      <c r="L193" s="81"/>
      <c r="M193" s="81"/>
      <c r="N193" s="81"/>
      <c r="O193" s="81"/>
      <c r="P193" s="81"/>
      <c r="Q193" s="81"/>
      <c r="R193" s="81"/>
      <c r="S193" s="81"/>
      <c r="T193" s="81"/>
      <c r="U193" s="81"/>
      <c r="V193" s="81"/>
      <c r="W193" s="81"/>
      <c r="X193" s="81"/>
      <c r="Y193" s="81"/>
      <c r="Z193" s="81"/>
      <c r="AA193" s="81"/>
      <c r="AB193" s="81"/>
      <c r="AC193" s="82"/>
      <c r="AD193" s="81">
        <v>13086573.180861019</v>
      </c>
      <c r="AE193" s="81">
        <v>372565.79318495066</v>
      </c>
      <c r="AF193" s="81">
        <v>198794.01946046911</v>
      </c>
      <c r="AG193" s="81">
        <v>17434239.921126347</v>
      </c>
      <c r="AH193" s="81">
        <v>10907845.655351995</v>
      </c>
      <c r="AI193" s="81">
        <v>0</v>
      </c>
      <c r="AJ193" s="81">
        <v>0</v>
      </c>
      <c r="AK193" s="81">
        <v>807272.91001798795</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2549</v>
      </c>
      <c r="B194" s="80">
        <v>186</v>
      </c>
      <c r="C194" s="80">
        <v>16</v>
      </c>
      <c r="D194" s="80">
        <v>6</v>
      </c>
      <c r="E194" s="80">
        <v>2021</v>
      </c>
      <c r="F194" s="80" t="s">
        <v>75</v>
      </c>
      <c r="G194" s="182" t="s">
        <v>2547</v>
      </c>
      <c r="H194" s="80" t="s">
        <v>2548</v>
      </c>
      <c r="I194" s="173"/>
      <c r="J194" s="83"/>
      <c r="K194" s="81"/>
      <c r="L194" s="81"/>
      <c r="M194" s="81"/>
      <c r="N194" s="81"/>
      <c r="O194" s="81"/>
      <c r="P194" s="81"/>
      <c r="Q194" s="81"/>
      <c r="R194" s="81"/>
      <c r="S194" s="81"/>
      <c r="T194" s="81"/>
      <c r="U194" s="81"/>
      <c r="V194" s="81"/>
      <c r="W194" s="81"/>
      <c r="X194" s="81"/>
      <c r="Y194" s="81"/>
      <c r="Z194" s="81"/>
      <c r="AA194" s="81"/>
      <c r="AB194" s="81"/>
      <c r="AC194" s="82"/>
      <c r="AD194" s="81">
        <v>283304325.4310385</v>
      </c>
      <c r="AE194" s="81">
        <v>3097155.6372592417</v>
      </c>
      <c r="AF194" s="81">
        <v>5333163.6944912048</v>
      </c>
      <c r="AG194" s="81">
        <v>176228638.4608444</v>
      </c>
      <c r="AH194" s="81">
        <v>188056255.05811051</v>
      </c>
      <c r="AI194" s="81">
        <v>0</v>
      </c>
      <c r="AJ194" s="81">
        <v>0</v>
      </c>
      <c r="AK194" s="81">
        <v>12700043.673180548</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2401</v>
      </c>
      <c r="B195" s="80">
        <v>187</v>
      </c>
      <c r="C195" s="80">
        <v>16</v>
      </c>
      <c r="D195" s="80">
        <v>7</v>
      </c>
      <c r="E195" s="80">
        <v>2021</v>
      </c>
      <c r="F195" s="80" t="s">
        <v>75</v>
      </c>
      <c r="G195" s="182" t="s">
        <v>2399</v>
      </c>
      <c r="H195" s="80" t="s">
        <v>2400</v>
      </c>
      <c r="I195" s="173"/>
      <c r="J195" s="83"/>
      <c r="K195" s="81"/>
      <c r="L195" s="81"/>
      <c r="M195" s="81"/>
      <c r="N195" s="81"/>
      <c r="O195" s="81"/>
      <c r="P195" s="81"/>
      <c r="Q195" s="81"/>
      <c r="R195" s="81"/>
      <c r="S195" s="81"/>
      <c r="T195" s="81"/>
      <c r="U195" s="81"/>
      <c r="V195" s="81"/>
      <c r="W195" s="81"/>
      <c r="X195" s="81"/>
      <c r="Y195" s="81"/>
      <c r="Z195" s="81"/>
      <c r="AA195" s="81"/>
      <c r="AB195" s="81"/>
      <c r="AC195" s="82"/>
      <c r="AD195" s="81">
        <v>3574956.488778851</v>
      </c>
      <c r="AE195" s="81">
        <v>299672.48582267767</v>
      </c>
      <c r="AF195" s="81">
        <v>329038.37703801779</v>
      </c>
      <c r="AG195" s="81">
        <v>8730593.0980601814</v>
      </c>
      <c r="AH195" s="81">
        <v>9228648.0417418275</v>
      </c>
      <c r="AI195" s="81">
        <v>0</v>
      </c>
      <c r="AJ195" s="81">
        <v>0</v>
      </c>
      <c r="AK195" s="81">
        <v>567191.2592175164</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2309</v>
      </c>
      <c r="B196" s="80">
        <v>188</v>
      </c>
      <c r="C196" s="80">
        <v>16</v>
      </c>
      <c r="D196" s="80">
        <v>8</v>
      </c>
      <c r="E196" s="80">
        <v>2021</v>
      </c>
      <c r="F196" s="80" t="s">
        <v>75</v>
      </c>
      <c r="G196" s="182" t="s">
        <v>2307</v>
      </c>
      <c r="H196" s="80" t="s">
        <v>2308</v>
      </c>
      <c r="I196" s="173"/>
      <c r="J196" s="83"/>
      <c r="K196" s="81"/>
      <c r="L196" s="81"/>
      <c r="M196" s="81"/>
      <c r="N196" s="81"/>
      <c r="O196" s="81"/>
      <c r="P196" s="81"/>
      <c r="Q196" s="81"/>
      <c r="R196" s="81"/>
      <c r="S196" s="81"/>
      <c r="T196" s="81"/>
      <c r="U196" s="81"/>
      <c r="V196" s="81"/>
      <c r="W196" s="81"/>
      <c r="X196" s="81"/>
      <c r="Y196" s="81"/>
      <c r="Z196" s="81"/>
      <c r="AA196" s="81"/>
      <c r="AB196" s="81"/>
      <c r="AC196" s="82"/>
      <c r="AD196" s="81">
        <v>33420313.381399587</v>
      </c>
      <c r="AE196" s="81">
        <v>447078.95182194078</v>
      </c>
      <c r="AF196" s="81">
        <v>1597207.1218720446</v>
      </c>
      <c r="AG196" s="81">
        <v>11997828.941084245</v>
      </c>
      <c r="AH196" s="81">
        <v>16940004.575868957</v>
      </c>
      <c r="AI196" s="81">
        <v>0</v>
      </c>
      <c r="AJ196" s="81">
        <v>0</v>
      </c>
      <c r="AK196" s="81">
        <v>1216553.7122027176</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2545</v>
      </c>
      <c r="B197" s="80">
        <v>189</v>
      </c>
      <c r="C197" s="80">
        <v>16</v>
      </c>
      <c r="D197" s="80">
        <v>9</v>
      </c>
      <c r="E197" s="80">
        <v>2021</v>
      </c>
      <c r="F197" s="80" t="s">
        <v>75</v>
      </c>
      <c r="G197" s="182" t="s">
        <v>2543</v>
      </c>
      <c r="H197" s="80" t="s">
        <v>2544</v>
      </c>
      <c r="I197" s="173"/>
      <c r="J197" s="83"/>
      <c r="K197" s="81"/>
      <c r="L197" s="81"/>
      <c r="M197" s="81"/>
      <c r="N197" s="81"/>
      <c r="O197" s="81"/>
      <c r="P197" s="81"/>
      <c r="Q197" s="81"/>
      <c r="R197" s="81"/>
      <c r="S197" s="81"/>
      <c r="T197" s="81"/>
      <c r="U197" s="81"/>
      <c r="V197" s="81"/>
      <c r="W197" s="81"/>
      <c r="X197" s="81"/>
      <c r="Y197" s="81"/>
      <c r="Z197" s="81"/>
      <c r="AA197" s="81"/>
      <c r="AB197" s="81"/>
      <c r="AC197" s="82"/>
      <c r="AD197" s="81">
        <v>124554000.59357746</v>
      </c>
      <c r="AE197" s="81">
        <v>7258553.5620076684</v>
      </c>
      <c r="AF197" s="81">
        <v>3324658.6013216381</v>
      </c>
      <c r="AG197" s="81">
        <v>249071156.33840972</v>
      </c>
      <c r="AH197" s="81">
        <v>185391743.14229935</v>
      </c>
      <c r="AI197" s="81">
        <v>0</v>
      </c>
      <c r="AJ197" s="81">
        <v>0</v>
      </c>
      <c r="AK197" s="81">
        <v>12916104.032512192</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2481</v>
      </c>
      <c r="B198" s="80">
        <v>190</v>
      </c>
      <c r="C198" s="80">
        <v>16</v>
      </c>
      <c r="D198" s="80">
        <v>10</v>
      </c>
      <c r="E198" s="80">
        <v>2021</v>
      </c>
      <c r="F198" s="80" t="s">
        <v>75</v>
      </c>
      <c r="G198" s="182" t="s">
        <v>2479</v>
      </c>
      <c r="H198" s="80" t="s">
        <v>2480</v>
      </c>
      <c r="I198" s="173"/>
      <c r="J198" s="83"/>
      <c r="K198" s="81"/>
      <c r="L198" s="81"/>
      <c r="M198" s="81"/>
      <c r="N198" s="81"/>
      <c r="O198" s="81"/>
      <c r="P198" s="81"/>
      <c r="Q198" s="81"/>
      <c r="R198" s="81"/>
      <c r="S198" s="81"/>
      <c r="T198" s="81"/>
      <c r="U198" s="81"/>
      <c r="V198" s="81"/>
      <c r="W198" s="81"/>
      <c r="X198" s="81"/>
      <c r="Y198" s="81"/>
      <c r="Z198" s="81"/>
      <c r="AA198" s="81"/>
      <c r="AB198" s="81"/>
      <c r="AC198" s="82"/>
      <c r="AD198" s="81">
        <v>5478732.8751162654</v>
      </c>
      <c r="AE198" s="81">
        <v>372565.79318495066</v>
      </c>
      <c r="AF198" s="81">
        <v>1007680.0296789295</v>
      </c>
      <c r="AG198" s="81">
        <v>12974631.409617214</v>
      </c>
      <c r="AH198" s="81">
        <v>19521250.494311035</v>
      </c>
      <c r="AI198" s="81">
        <v>0</v>
      </c>
      <c r="AJ198" s="81">
        <v>0</v>
      </c>
      <c r="AK198" s="81">
        <v>1406230.0300849925</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2317</v>
      </c>
      <c r="B199" s="80">
        <v>191</v>
      </c>
      <c r="C199" s="80">
        <v>16</v>
      </c>
      <c r="D199" s="80">
        <v>11</v>
      </c>
      <c r="E199" s="80">
        <v>2021</v>
      </c>
      <c r="F199" s="80" t="s">
        <v>75</v>
      </c>
      <c r="G199" s="182" t="s">
        <v>2315</v>
      </c>
      <c r="H199" s="80" t="s">
        <v>2316</v>
      </c>
      <c r="I199" s="173"/>
      <c r="J199" s="83"/>
      <c r="K199" s="81"/>
      <c r="L199" s="81"/>
      <c r="M199" s="81"/>
      <c r="N199" s="81"/>
      <c r="O199" s="81"/>
      <c r="P199" s="81"/>
      <c r="Q199" s="81"/>
      <c r="R199" s="81"/>
      <c r="S199" s="81"/>
      <c r="T199" s="81"/>
      <c r="U199" s="81"/>
      <c r="V199" s="81"/>
      <c r="W199" s="81"/>
      <c r="X199" s="81"/>
      <c r="Y199" s="81"/>
      <c r="Z199" s="81"/>
      <c r="AA199" s="81"/>
      <c r="AB199" s="81"/>
      <c r="AC199" s="82"/>
      <c r="AD199" s="81">
        <v>57052055.999166809</v>
      </c>
      <c r="AE199" s="81">
        <v>1767257.7407164399</v>
      </c>
      <c r="AF199" s="81">
        <v>3228689.0746855498</v>
      </c>
      <c r="AG199" s="81">
        <v>41665677.709492452</v>
      </c>
      <c r="AH199" s="81">
        <v>37020987.608050048</v>
      </c>
      <c r="AI199" s="81">
        <v>0</v>
      </c>
      <c r="AJ199" s="81">
        <v>0</v>
      </c>
      <c r="AK199" s="81">
        <v>2633022.3255367191</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2437</v>
      </c>
      <c r="B200" s="80">
        <v>192</v>
      </c>
      <c r="C200" s="80">
        <v>16</v>
      </c>
      <c r="D200" s="80">
        <v>12</v>
      </c>
      <c r="E200" s="80">
        <v>2021</v>
      </c>
      <c r="F200" s="80" t="s">
        <v>75</v>
      </c>
      <c r="G200" s="182" t="s">
        <v>2435</v>
      </c>
      <c r="H200" s="80" t="s">
        <v>2436</v>
      </c>
      <c r="I200" s="173"/>
      <c r="J200" s="83"/>
      <c r="K200" s="81"/>
      <c r="L200" s="81"/>
      <c r="M200" s="81"/>
      <c r="N200" s="81"/>
      <c r="O200" s="81"/>
      <c r="P200" s="81"/>
      <c r="Q200" s="81"/>
      <c r="R200" s="81"/>
      <c r="S200" s="81"/>
      <c r="T200" s="81"/>
      <c r="U200" s="81"/>
      <c r="V200" s="81"/>
      <c r="W200" s="81"/>
      <c r="X200" s="81"/>
      <c r="Y200" s="81"/>
      <c r="Z200" s="81"/>
      <c r="AA200" s="81"/>
      <c r="AB200" s="81"/>
      <c r="AC200" s="82"/>
      <c r="AD200" s="81">
        <v>579390.78998703498</v>
      </c>
      <c r="AE200" s="81">
        <v>160365.27619700046</v>
      </c>
      <c r="AF200" s="81">
        <v>75404.628071212413</v>
      </c>
      <c r="AG200" s="81">
        <v>2135492.2932755225</v>
      </c>
      <c r="AH200" s="81">
        <v>3302884.5623076009</v>
      </c>
      <c r="AI200" s="81">
        <v>0</v>
      </c>
      <c r="AJ200" s="81">
        <v>0</v>
      </c>
      <c r="AK200" s="81">
        <v>223804.92871230398</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2305</v>
      </c>
      <c r="B201" s="80">
        <v>193</v>
      </c>
      <c r="C201" s="80">
        <v>16</v>
      </c>
      <c r="D201" s="80">
        <v>13</v>
      </c>
      <c r="E201" s="80">
        <v>2021</v>
      </c>
      <c r="F201" s="80" t="s">
        <v>75</v>
      </c>
      <c r="G201" s="182" t="s">
        <v>2304</v>
      </c>
      <c r="H201" s="80" t="s">
        <v>1674</v>
      </c>
      <c r="I201" s="173"/>
      <c r="J201" s="83"/>
      <c r="K201" s="81"/>
      <c r="L201" s="81"/>
      <c r="M201" s="81"/>
      <c r="N201" s="81"/>
      <c r="O201" s="81"/>
      <c r="P201" s="81"/>
      <c r="Q201" s="81"/>
      <c r="R201" s="81"/>
      <c r="S201" s="81"/>
      <c r="T201" s="81"/>
      <c r="U201" s="81"/>
      <c r="V201" s="81"/>
      <c r="W201" s="81"/>
      <c r="X201" s="81"/>
      <c r="Y201" s="81"/>
      <c r="Z201" s="81"/>
      <c r="AA201" s="81"/>
      <c r="AB201" s="81"/>
      <c r="AC201" s="82"/>
      <c r="AD201" s="81">
        <v>9950373.2011456396</v>
      </c>
      <c r="AE201" s="81">
        <v>419541.48015174875</v>
      </c>
      <c r="AF201" s="81">
        <v>418152.93748581433</v>
      </c>
      <c r="AG201" s="81">
        <v>20937255.670348026</v>
      </c>
      <c r="AH201" s="81">
        <v>18744101.185532775</v>
      </c>
      <c r="AI201" s="81">
        <v>0</v>
      </c>
      <c r="AJ201" s="81">
        <v>0</v>
      </c>
      <c r="AK201" s="81">
        <v>1254488.9757791727</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2557</v>
      </c>
      <c r="B202" s="80">
        <v>194</v>
      </c>
      <c r="C202" s="80">
        <v>16</v>
      </c>
      <c r="D202" s="80">
        <v>14</v>
      </c>
      <c r="E202" s="80">
        <v>2021</v>
      </c>
      <c r="F202" s="80" t="s">
        <v>75</v>
      </c>
      <c r="G202" s="182" t="s">
        <v>2555</v>
      </c>
      <c r="H202" s="80" t="s">
        <v>2556</v>
      </c>
      <c r="I202" s="173"/>
      <c r="J202" s="83"/>
      <c r="K202" s="81"/>
      <c r="L202" s="81"/>
      <c r="M202" s="81"/>
      <c r="N202" s="81"/>
      <c r="O202" s="81"/>
      <c r="P202" s="81"/>
      <c r="Q202" s="81"/>
      <c r="R202" s="81"/>
      <c r="S202" s="81"/>
      <c r="T202" s="81"/>
      <c r="U202" s="81"/>
      <c r="V202" s="81"/>
      <c r="W202" s="81"/>
      <c r="X202" s="81"/>
      <c r="Y202" s="81"/>
      <c r="Z202" s="81"/>
      <c r="AA202" s="81"/>
      <c r="AB202" s="81"/>
      <c r="AC202" s="82"/>
      <c r="AD202" s="81">
        <v>112999168.01616269</v>
      </c>
      <c r="AE202" s="81">
        <v>2857417.6486010998</v>
      </c>
      <c r="AF202" s="81">
        <v>8513868.0058587119</v>
      </c>
      <c r="AG202" s="81">
        <v>153533138.34713703</v>
      </c>
      <c r="AH202" s="81">
        <v>129557266.01757561</v>
      </c>
      <c r="AI202" s="81">
        <v>0</v>
      </c>
      <c r="AJ202" s="81">
        <v>0</v>
      </c>
      <c r="AK202" s="81">
        <v>8732723.9280775134</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2565</v>
      </c>
      <c r="B203" s="80">
        <v>195</v>
      </c>
      <c r="C203" s="80">
        <v>16</v>
      </c>
      <c r="D203" s="80">
        <v>15</v>
      </c>
      <c r="E203" s="80">
        <v>2021</v>
      </c>
      <c r="F203" s="80" t="s">
        <v>75</v>
      </c>
      <c r="G203" s="182" t="s">
        <v>2563</v>
      </c>
      <c r="H203" s="80" t="s">
        <v>2564</v>
      </c>
      <c r="I203" s="173"/>
      <c r="J203" s="83"/>
      <c r="K203" s="81"/>
      <c r="L203" s="81"/>
      <c r="M203" s="81"/>
      <c r="N203" s="81"/>
      <c r="O203" s="81"/>
      <c r="P203" s="81"/>
      <c r="Q203" s="81"/>
      <c r="R203" s="81"/>
      <c r="S203" s="81"/>
      <c r="T203" s="81"/>
      <c r="U203" s="81"/>
      <c r="V203" s="81"/>
      <c r="W203" s="81"/>
      <c r="X203" s="81"/>
      <c r="Y203" s="81"/>
      <c r="Z203" s="81"/>
      <c r="AA203" s="81"/>
      <c r="AB203" s="81"/>
      <c r="AC203" s="82"/>
      <c r="AD203" s="81">
        <v>305474650.62007344</v>
      </c>
      <c r="AE203" s="81">
        <v>6212129.6385403723</v>
      </c>
      <c r="AF203" s="81">
        <v>4160964.4762932668</v>
      </c>
      <c r="AG203" s="81">
        <v>376250837.74140215</v>
      </c>
      <c r="AH203" s="81">
        <v>317507125.63460344</v>
      </c>
      <c r="AI203" s="81">
        <v>0</v>
      </c>
      <c r="AJ203" s="81">
        <v>0</v>
      </c>
      <c r="AK203" s="81">
        <v>20295366.013403449</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2461</v>
      </c>
      <c r="B204" s="80">
        <v>196</v>
      </c>
      <c r="C204" s="80">
        <v>16</v>
      </c>
      <c r="D204" s="80">
        <v>16</v>
      </c>
      <c r="E204" s="80">
        <v>2021</v>
      </c>
      <c r="F204" s="80" t="s">
        <v>75</v>
      </c>
      <c r="G204" s="182" t="s">
        <v>2459</v>
      </c>
      <c r="H204" s="80" t="s">
        <v>2460</v>
      </c>
      <c r="I204" s="173"/>
      <c r="J204" s="83"/>
      <c r="K204" s="81"/>
      <c r="L204" s="81"/>
      <c r="M204" s="81"/>
      <c r="N204" s="81"/>
      <c r="O204" s="81"/>
      <c r="P204" s="81"/>
      <c r="Q204" s="81"/>
      <c r="R204" s="81"/>
      <c r="S204" s="81"/>
      <c r="T204" s="81"/>
      <c r="U204" s="81"/>
      <c r="V204" s="81"/>
      <c r="W204" s="81"/>
      <c r="X204" s="81"/>
      <c r="Y204" s="81"/>
      <c r="Z204" s="81"/>
      <c r="AA204" s="81"/>
      <c r="AB204" s="81"/>
      <c r="AC204" s="82"/>
      <c r="AD204" s="81">
        <v>0</v>
      </c>
      <c r="AE204" s="81">
        <v>6479.4050988687068</v>
      </c>
      <c r="AF204" s="81">
        <v>89114.560447796495</v>
      </c>
      <c r="AG204" s="81">
        <v>1064377.8622635095</v>
      </c>
      <c r="AH204" s="81">
        <v>1225860.5168228492</v>
      </c>
      <c r="AI204" s="81">
        <v>0</v>
      </c>
      <c r="AJ204" s="81">
        <v>0</v>
      </c>
      <c r="AK204" s="81">
        <v>66550.791118556081</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2453</v>
      </c>
      <c r="B205" s="80">
        <v>197</v>
      </c>
      <c r="C205" s="80">
        <v>16</v>
      </c>
      <c r="D205" s="80">
        <v>17</v>
      </c>
      <c r="E205" s="80">
        <v>2021</v>
      </c>
      <c r="F205" s="80" t="s">
        <v>75</v>
      </c>
      <c r="G205" s="182" t="s">
        <v>2451</v>
      </c>
      <c r="H205" s="80" t="s">
        <v>2452</v>
      </c>
      <c r="I205" s="173"/>
      <c r="J205" s="83"/>
      <c r="K205" s="81"/>
      <c r="L205" s="81"/>
      <c r="M205" s="81"/>
      <c r="N205" s="81"/>
      <c r="O205" s="81"/>
      <c r="P205" s="81"/>
      <c r="Q205" s="81"/>
      <c r="R205" s="81"/>
      <c r="S205" s="81"/>
      <c r="T205" s="81"/>
      <c r="U205" s="81"/>
      <c r="V205" s="81"/>
      <c r="W205" s="81"/>
      <c r="X205" s="81"/>
      <c r="Y205" s="81"/>
      <c r="Z205" s="81"/>
      <c r="AA205" s="81"/>
      <c r="AB205" s="81"/>
      <c r="AC205" s="82"/>
      <c r="AD205" s="81">
        <v>0</v>
      </c>
      <c r="AE205" s="81">
        <v>22677.917846040476</v>
      </c>
      <c r="AF205" s="81">
        <v>534687.362686779</v>
      </c>
      <c r="AG205" s="81">
        <v>1771717.5808563484</v>
      </c>
      <c r="AH205" s="81">
        <v>1734708.2785228998</v>
      </c>
      <c r="AI205" s="81">
        <v>0</v>
      </c>
      <c r="AJ205" s="81">
        <v>0</v>
      </c>
      <c r="AK205" s="81">
        <v>93591.152006963486</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2361</v>
      </c>
      <c r="B206" s="80">
        <v>198</v>
      </c>
      <c r="C206" s="80">
        <v>16</v>
      </c>
      <c r="D206" s="80">
        <v>18</v>
      </c>
      <c r="E206" s="80">
        <v>2021</v>
      </c>
      <c r="F206" s="80" t="s">
        <v>75</v>
      </c>
      <c r="G206" s="182" t="s">
        <v>2359</v>
      </c>
      <c r="H206" s="80" t="s">
        <v>2360</v>
      </c>
      <c r="I206" s="173"/>
      <c r="J206" s="83"/>
      <c r="K206" s="81"/>
      <c r="L206" s="81"/>
      <c r="M206" s="81"/>
      <c r="N206" s="81"/>
      <c r="O206" s="81"/>
      <c r="P206" s="81"/>
      <c r="Q206" s="81"/>
      <c r="R206" s="81"/>
      <c r="S206" s="81"/>
      <c r="T206" s="81"/>
      <c r="U206" s="81"/>
      <c r="V206" s="81"/>
      <c r="W206" s="81"/>
      <c r="X206" s="81"/>
      <c r="Y206" s="81"/>
      <c r="Z206" s="81"/>
      <c r="AA206" s="81"/>
      <c r="AB206" s="81"/>
      <c r="AC206" s="82"/>
      <c r="AD206" s="81">
        <v>17567059.720562149</v>
      </c>
      <c r="AE206" s="81">
        <v>276994.56797663722</v>
      </c>
      <c r="AF206" s="81">
        <v>500412.53174531873</v>
      </c>
      <c r="AG206" s="81">
        <v>5530722.9425211484</v>
      </c>
      <c r="AH206" s="81">
        <v>7063732.1101452485</v>
      </c>
      <c r="AI206" s="81">
        <v>0</v>
      </c>
      <c r="AJ206" s="81">
        <v>0</v>
      </c>
      <c r="AK206" s="81">
        <v>457717.17678580881</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2421</v>
      </c>
      <c r="B207" s="80">
        <v>199</v>
      </c>
      <c r="C207" s="80">
        <v>16</v>
      </c>
      <c r="D207" s="80">
        <v>19</v>
      </c>
      <c r="E207" s="80">
        <v>2021</v>
      </c>
      <c r="F207" s="80" t="s">
        <v>75</v>
      </c>
      <c r="G207" s="182" t="s">
        <v>2419</v>
      </c>
      <c r="H207" s="80" t="s">
        <v>2420</v>
      </c>
      <c r="I207" s="173"/>
      <c r="J207" s="83"/>
      <c r="K207" s="81"/>
      <c r="L207" s="81"/>
      <c r="M207" s="81"/>
      <c r="N207" s="81"/>
      <c r="O207" s="81"/>
      <c r="P207" s="81"/>
      <c r="Q207" s="81"/>
      <c r="R207" s="81"/>
      <c r="S207" s="81"/>
      <c r="T207" s="81"/>
      <c r="U207" s="81"/>
      <c r="V207" s="81"/>
      <c r="W207" s="81"/>
      <c r="X207" s="81"/>
      <c r="Y207" s="81"/>
      <c r="Z207" s="81"/>
      <c r="AA207" s="81"/>
      <c r="AB207" s="81"/>
      <c r="AC207" s="82"/>
      <c r="AD207" s="81">
        <v>239282.23529318644</v>
      </c>
      <c r="AE207" s="81">
        <v>192762.30169134404</v>
      </c>
      <c r="AF207" s="81">
        <v>54839.729506336305</v>
      </c>
      <c r="AG207" s="81">
        <v>1845819.8370898839</v>
      </c>
      <c r="AH207" s="81">
        <v>2188045.375310218</v>
      </c>
      <c r="AI207" s="81">
        <v>0</v>
      </c>
      <c r="AJ207" s="81">
        <v>0</v>
      </c>
      <c r="AK207" s="81">
        <v>123519.31842714254</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2321</v>
      </c>
      <c r="B208" s="80">
        <v>200</v>
      </c>
      <c r="C208" s="80">
        <v>16</v>
      </c>
      <c r="D208" s="80">
        <v>20</v>
      </c>
      <c r="E208" s="80">
        <v>2021</v>
      </c>
      <c r="F208" s="80" t="s">
        <v>75</v>
      </c>
      <c r="G208" s="182" t="s">
        <v>2319</v>
      </c>
      <c r="H208" s="80" t="s">
        <v>2320</v>
      </c>
      <c r="I208" s="173"/>
      <c r="J208" s="83"/>
      <c r="K208" s="81"/>
      <c r="L208" s="81"/>
      <c r="M208" s="81"/>
      <c r="N208" s="81"/>
      <c r="O208" s="81"/>
      <c r="P208" s="81"/>
      <c r="Q208" s="81"/>
      <c r="R208" s="81"/>
      <c r="S208" s="81"/>
      <c r="T208" s="81"/>
      <c r="U208" s="81"/>
      <c r="V208" s="81"/>
      <c r="W208" s="81"/>
      <c r="X208" s="81"/>
      <c r="Y208" s="81"/>
      <c r="Z208" s="81"/>
      <c r="AA208" s="81"/>
      <c r="AB208" s="81"/>
      <c r="AC208" s="82"/>
      <c r="AD208" s="81">
        <v>59137270.279557668</v>
      </c>
      <c r="AE208" s="81">
        <v>1917903.9092651373</v>
      </c>
      <c r="AF208" s="81">
        <v>2988765.2580953287</v>
      </c>
      <c r="AG208" s="81">
        <v>57025054.456079803</v>
      </c>
      <c r="AH208" s="81">
        <v>55006443.039775476</v>
      </c>
      <c r="AI208" s="81">
        <v>0</v>
      </c>
      <c r="AJ208" s="81">
        <v>0</v>
      </c>
      <c r="AK208" s="81">
        <v>3468648.2353211921</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2341</v>
      </c>
      <c r="B209" s="80">
        <v>201</v>
      </c>
      <c r="C209" s="80">
        <v>16</v>
      </c>
      <c r="D209" s="80">
        <v>21</v>
      </c>
      <c r="E209" s="80">
        <v>2021</v>
      </c>
      <c r="F209" s="80" t="s">
        <v>75</v>
      </c>
      <c r="G209" s="182" t="s">
        <v>2339</v>
      </c>
      <c r="H209" s="80" t="s">
        <v>2340</v>
      </c>
      <c r="I209" s="173"/>
      <c r="J209" s="83"/>
      <c r="K209" s="81"/>
      <c r="L209" s="81"/>
      <c r="M209" s="81"/>
      <c r="N209" s="81"/>
      <c r="O209" s="81"/>
      <c r="P209" s="81"/>
      <c r="Q209" s="81"/>
      <c r="R209" s="81"/>
      <c r="S209" s="81"/>
      <c r="T209" s="81"/>
      <c r="U209" s="81"/>
      <c r="V209" s="81"/>
      <c r="W209" s="81"/>
      <c r="X209" s="81"/>
      <c r="Y209" s="81"/>
      <c r="Z209" s="81"/>
      <c r="AA209" s="81"/>
      <c r="AB209" s="81"/>
      <c r="AC209" s="82"/>
      <c r="AD209" s="81">
        <v>113258888.2635338</v>
      </c>
      <c r="AE209" s="81">
        <v>1798034.9149360664</v>
      </c>
      <c r="AF209" s="81">
        <v>774611.17927700025</v>
      </c>
      <c r="AG209" s="81">
        <v>100954219.26506934</v>
      </c>
      <c r="AH209" s="81">
        <v>96667197.056781426</v>
      </c>
      <c r="AI209" s="81">
        <v>0</v>
      </c>
      <c r="AJ209" s="81">
        <v>0</v>
      </c>
      <c r="AK209" s="81">
        <v>6313136.6841162816</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2409</v>
      </c>
      <c r="B210" s="80">
        <v>202</v>
      </c>
      <c r="C210" s="80">
        <v>16</v>
      </c>
      <c r="D210" s="80">
        <v>22</v>
      </c>
      <c r="E210" s="80">
        <v>2021</v>
      </c>
      <c r="F210" s="80" t="s">
        <v>75</v>
      </c>
      <c r="G210" s="182" t="s">
        <v>2407</v>
      </c>
      <c r="H210" s="80" t="s">
        <v>2408</v>
      </c>
      <c r="I210" s="173"/>
      <c r="J210" s="83"/>
      <c r="K210" s="81"/>
      <c r="L210" s="81"/>
      <c r="M210" s="81"/>
      <c r="N210" s="81"/>
      <c r="O210" s="81"/>
      <c r="P210" s="81"/>
      <c r="Q210" s="81"/>
      <c r="R210" s="81"/>
      <c r="S210" s="81"/>
      <c r="T210" s="81"/>
      <c r="U210" s="81"/>
      <c r="V210" s="81"/>
      <c r="W210" s="81"/>
      <c r="X210" s="81"/>
      <c r="Y210" s="81"/>
      <c r="Z210" s="81"/>
      <c r="AA210" s="81"/>
      <c r="AB210" s="81"/>
      <c r="AC210" s="82"/>
      <c r="AD210" s="81">
        <v>2348941.2711985703</v>
      </c>
      <c r="AE210" s="81">
        <v>194382.1529660612</v>
      </c>
      <c r="AF210" s="81">
        <v>68549.66188292038</v>
      </c>
      <c r="AG210" s="81">
        <v>3024719.3680779482</v>
      </c>
      <c r="AH210" s="81">
        <v>4829427.8474077526</v>
      </c>
      <c r="AI210" s="81">
        <v>0</v>
      </c>
      <c r="AJ210" s="81">
        <v>0</v>
      </c>
      <c r="AK210" s="81">
        <v>309388.98356299149</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2425</v>
      </c>
      <c r="B211" s="80">
        <v>203</v>
      </c>
      <c r="C211" s="80">
        <v>16</v>
      </c>
      <c r="D211" s="80">
        <v>23</v>
      </c>
      <c r="E211" s="80">
        <v>2021</v>
      </c>
      <c r="F211" s="80" t="s">
        <v>75</v>
      </c>
      <c r="G211" s="182" t="s">
        <v>2423</v>
      </c>
      <c r="H211" s="80" t="s">
        <v>2424</v>
      </c>
      <c r="I211" s="173"/>
      <c r="J211" s="83"/>
      <c r="K211" s="81"/>
      <c r="L211" s="81"/>
      <c r="M211" s="81"/>
      <c r="N211" s="81"/>
      <c r="O211" s="81"/>
      <c r="P211" s="81"/>
      <c r="Q211" s="81"/>
      <c r="R211" s="81"/>
      <c r="S211" s="81"/>
      <c r="T211" s="81"/>
      <c r="U211" s="81"/>
      <c r="V211" s="81"/>
      <c r="W211" s="81"/>
      <c r="X211" s="81"/>
      <c r="Y211" s="81"/>
      <c r="Z211" s="81"/>
      <c r="AA211" s="81"/>
      <c r="AB211" s="81"/>
      <c r="AC211" s="82"/>
      <c r="AD211" s="81">
        <v>530217.66910631233</v>
      </c>
      <c r="AE211" s="81">
        <v>429260.58780005184</v>
      </c>
      <c r="AF211" s="81">
        <v>198794.01946046911</v>
      </c>
      <c r="AG211" s="81">
        <v>7713371.2170361932</v>
      </c>
      <c r="AH211" s="81">
        <v>5500181.7151032751</v>
      </c>
      <c r="AI211" s="81">
        <v>0</v>
      </c>
      <c r="AJ211" s="81">
        <v>0</v>
      </c>
      <c r="AK211" s="81">
        <v>354018.70541764447</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2477</v>
      </c>
      <c r="B212" s="80">
        <v>204</v>
      </c>
      <c r="C212" s="80">
        <v>16</v>
      </c>
      <c r="D212" s="80">
        <v>24</v>
      </c>
      <c r="E212" s="80">
        <v>2021</v>
      </c>
      <c r="F212" s="80" t="s">
        <v>75</v>
      </c>
      <c r="G212" s="182" t="s">
        <v>2475</v>
      </c>
      <c r="H212" s="80" t="s">
        <v>2476</v>
      </c>
      <c r="I212" s="173"/>
      <c r="J212" s="83"/>
      <c r="K212" s="81"/>
      <c r="L212" s="81"/>
      <c r="M212" s="81"/>
      <c r="N212" s="81"/>
      <c r="O212" s="81"/>
      <c r="P212" s="81"/>
      <c r="Q212" s="81"/>
      <c r="R212" s="81"/>
      <c r="S212" s="81"/>
      <c r="T212" s="81"/>
      <c r="U212" s="81"/>
      <c r="V212" s="81"/>
      <c r="W212" s="81"/>
      <c r="X212" s="81"/>
      <c r="Y212" s="81"/>
      <c r="Z212" s="81"/>
      <c r="AA212" s="81"/>
      <c r="AB212" s="81"/>
      <c r="AC212" s="82"/>
      <c r="AD212" s="81">
        <v>5512470.3789626425</v>
      </c>
      <c r="AE212" s="81">
        <v>332069.51131702127</v>
      </c>
      <c r="AF212" s="81">
        <v>541542.32887507102</v>
      </c>
      <c r="AG212" s="81">
        <v>16801002.458767045</v>
      </c>
      <c r="AH212" s="81">
        <v>18387907.752342738</v>
      </c>
      <c r="AI212" s="81">
        <v>0</v>
      </c>
      <c r="AJ212" s="81">
        <v>0</v>
      </c>
      <c r="AK212" s="81">
        <v>1446528.0436419882</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2433</v>
      </c>
      <c r="B213" s="80">
        <v>205</v>
      </c>
      <c r="C213" s="80">
        <v>16</v>
      </c>
      <c r="D213" s="80">
        <v>25</v>
      </c>
      <c r="E213" s="80">
        <v>2021</v>
      </c>
      <c r="F213" s="80" t="s">
        <v>75</v>
      </c>
      <c r="G213" s="182" t="s">
        <v>2431</v>
      </c>
      <c r="H213" s="80" t="s">
        <v>2432</v>
      </c>
      <c r="I213" s="173"/>
      <c r="J213" s="83"/>
      <c r="K213" s="81"/>
      <c r="L213" s="81"/>
      <c r="M213" s="81"/>
      <c r="N213" s="81"/>
      <c r="O213" s="81"/>
      <c r="P213" s="81"/>
      <c r="Q213" s="81"/>
      <c r="R213" s="81"/>
      <c r="S213" s="81"/>
      <c r="T213" s="81"/>
      <c r="U213" s="81"/>
      <c r="V213" s="81"/>
      <c r="W213" s="81"/>
      <c r="X213" s="81"/>
      <c r="Y213" s="81"/>
      <c r="Z213" s="81"/>
      <c r="AA213" s="81"/>
      <c r="AB213" s="81"/>
      <c r="AC213" s="82"/>
      <c r="AD213" s="81">
        <v>1211454.5671096481</v>
      </c>
      <c r="AE213" s="81">
        <v>97191.0764830306</v>
      </c>
      <c r="AF213" s="81">
        <v>27419.864753168153</v>
      </c>
      <c r="AG213" s="81">
        <v>5355572.155060065</v>
      </c>
      <c r="AH213" s="81">
        <v>5051470.5070586838</v>
      </c>
      <c r="AI213" s="81">
        <v>0</v>
      </c>
      <c r="AJ213" s="81">
        <v>0</v>
      </c>
      <c r="AK213" s="81">
        <v>338792.09443193936</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2313</v>
      </c>
      <c r="B214" s="80">
        <v>206</v>
      </c>
      <c r="C214" s="80">
        <v>16</v>
      </c>
      <c r="D214" s="80">
        <v>26</v>
      </c>
      <c r="E214" s="80">
        <v>2021</v>
      </c>
      <c r="F214" s="80" t="s">
        <v>75</v>
      </c>
      <c r="G214" s="182" t="s">
        <v>2311</v>
      </c>
      <c r="H214" s="80" t="s">
        <v>2312</v>
      </c>
      <c r="I214" s="173"/>
      <c r="J214" s="83"/>
      <c r="K214" s="81"/>
      <c r="L214" s="81"/>
      <c r="M214" s="81"/>
      <c r="N214" s="81"/>
      <c r="O214" s="81"/>
      <c r="P214" s="81"/>
      <c r="Q214" s="81"/>
      <c r="R214" s="81"/>
      <c r="S214" s="81"/>
      <c r="T214" s="81"/>
      <c r="U214" s="81"/>
      <c r="V214" s="81"/>
      <c r="W214" s="81"/>
      <c r="X214" s="81"/>
      <c r="Y214" s="81"/>
      <c r="Z214" s="81"/>
      <c r="AA214" s="81"/>
      <c r="AB214" s="81"/>
      <c r="AC214" s="82"/>
      <c r="AD214" s="81">
        <v>1372810.4699628234</v>
      </c>
      <c r="AE214" s="81">
        <v>1355815.5169382771</v>
      </c>
      <c r="AF214" s="81">
        <v>945985.33398430119</v>
      </c>
      <c r="AG214" s="81">
        <v>89966875.636260569</v>
      </c>
      <c r="AH214" s="81">
        <v>48414551.581388451</v>
      </c>
      <c r="AI214" s="81">
        <v>0</v>
      </c>
      <c r="AJ214" s="81">
        <v>0</v>
      </c>
      <c r="AK214" s="81">
        <v>2786863.6020474639</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2373</v>
      </c>
      <c r="B215" s="80">
        <v>207</v>
      </c>
      <c r="C215" s="80">
        <v>16</v>
      </c>
      <c r="D215" s="80">
        <v>27</v>
      </c>
      <c r="E215" s="80">
        <v>2021</v>
      </c>
      <c r="F215" s="80" t="s">
        <v>75</v>
      </c>
      <c r="G215" s="182" t="s">
        <v>2371</v>
      </c>
      <c r="H215" s="80" t="s">
        <v>2372</v>
      </c>
      <c r="I215" s="173"/>
      <c r="J215" s="83"/>
      <c r="K215" s="81"/>
      <c r="L215" s="81"/>
      <c r="M215" s="81"/>
      <c r="N215" s="81"/>
      <c r="O215" s="81"/>
      <c r="P215" s="81"/>
      <c r="Q215" s="81"/>
      <c r="R215" s="81"/>
      <c r="S215" s="81"/>
      <c r="T215" s="81"/>
      <c r="U215" s="81"/>
      <c r="V215" s="81"/>
      <c r="W215" s="81"/>
      <c r="X215" s="81"/>
      <c r="Y215" s="81"/>
      <c r="Z215" s="81"/>
      <c r="AA215" s="81"/>
      <c r="AB215" s="81"/>
      <c r="AC215" s="82"/>
      <c r="AD215" s="81">
        <v>0</v>
      </c>
      <c r="AE215" s="81">
        <v>178183.64021888943</v>
      </c>
      <c r="AF215" s="81">
        <v>603237.02456969931</v>
      </c>
      <c r="AG215" s="81">
        <v>4917695.1864073547</v>
      </c>
      <c r="AH215" s="81">
        <v>6531754.9047315586</v>
      </c>
      <c r="AI215" s="81">
        <v>0</v>
      </c>
      <c r="AJ215" s="81">
        <v>0</v>
      </c>
      <c r="AK215" s="81">
        <v>504578.38473319437</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2385</v>
      </c>
      <c r="B216" s="80">
        <v>208</v>
      </c>
      <c r="C216" s="80">
        <v>16</v>
      </c>
      <c r="D216" s="80">
        <v>28</v>
      </c>
      <c r="E216" s="80">
        <v>2021</v>
      </c>
      <c r="F216" s="80" t="s">
        <v>75</v>
      </c>
      <c r="G216" s="182" t="s">
        <v>2383</v>
      </c>
      <c r="H216" s="80" t="s">
        <v>2384</v>
      </c>
      <c r="I216" s="173"/>
      <c r="J216" s="83"/>
      <c r="K216" s="81"/>
      <c r="L216" s="81"/>
      <c r="M216" s="81"/>
      <c r="N216" s="81"/>
      <c r="O216" s="81"/>
      <c r="P216" s="81"/>
      <c r="Q216" s="81"/>
      <c r="R216" s="81"/>
      <c r="S216" s="81"/>
      <c r="T216" s="81"/>
      <c r="U216" s="81"/>
      <c r="V216" s="81"/>
      <c r="W216" s="81"/>
      <c r="X216" s="81"/>
      <c r="Y216" s="81"/>
      <c r="Z216" s="81"/>
      <c r="AA216" s="81"/>
      <c r="AB216" s="81"/>
      <c r="AC216" s="82"/>
      <c r="AD216" s="81">
        <v>1584848.0567376071</v>
      </c>
      <c r="AE216" s="81">
        <v>196002.00424077839</v>
      </c>
      <c r="AF216" s="81">
        <v>623801.92313457537</v>
      </c>
      <c r="AG216" s="81">
        <v>6231326.0923654847</v>
      </c>
      <c r="AH216" s="81">
        <v>8382110.4018226527</v>
      </c>
      <c r="AI216" s="81">
        <v>0</v>
      </c>
      <c r="AJ216" s="81">
        <v>0</v>
      </c>
      <c r="AK216" s="81">
        <v>591737.60623757553</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2473</v>
      </c>
      <c r="B217" s="80">
        <v>209</v>
      </c>
      <c r="C217" s="80">
        <v>16</v>
      </c>
      <c r="D217" s="80">
        <v>29</v>
      </c>
      <c r="E217" s="80">
        <v>2021</v>
      </c>
      <c r="F217" s="80" t="s">
        <v>75</v>
      </c>
      <c r="G217" s="182" t="s">
        <v>2471</v>
      </c>
      <c r="H217" s="80" t="s">
        <v>2472</v>
      </c>
      <c r="I217" s="173"/>
      <c r="J217" s="83"/>
      <c r="K217" s="81"/>
      <c r="L217" s="81"/>
      <c r="M217" s="81"/>
      <c r="N217" s="81"/>
      <c r="O217" s="81"/>
      <c r="P217" s="81"/>
      <c r="Q217" s="81"/>
      <c r="R217" s="81"/>
      <c r="S217" s="81"/>
      <c r="T217" s="81"/>
      <c r="U217" s="81"/>
      <c r="V217" s="81"/>
      <c r="W217" s="81"/>
      <c r="X217" s="81"/>
      <c r="Y217" s="81"/>
      <c r="Z217" s="81"/>
      <c r="AA217" s="81"/>
      <c r="AB217" s="81"/>
      <c r="AC217" s="82"/>
      <c r="AD217" s="81">
        <v>4201909.2543189414</v>
      </c>
      <c r="AE217" s="81">
        <v>843942.51412764913</v>
      </c>
      <c r="AF217" s="81">
        <v>1466962.7642944963</v>
      </c>
      <c r="AG217" s="81">
        <v>35057103.767210782</v>
      </c>
      <c r="AH217" s="81">
        <v>22310661.406175856</v>
      </c>
      <c r="AI217" s="81">
        <v>0</v>
      </c>
      <c r="AJ217" s="81">
        <v>0</v>
      </c>
      <c r="AK217" s="81">
        <v>1368426.0303963453</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2429</v>
      </c>
      <c r="B218" s="80">
        <v>210</v>
      </c>
      <c r="C218" s="80">
        <v>16</v>
      </c>
      <c r="D218" s="80">
        <v>30</v>
      </c>
      <c r="E218" s="80">
        <v>2021</v>
      </c>
      <c r="F218" s="80" t="s">
        <v>75</v>
      </c>
      <c r="G218" s="182" t="s">
        <v>2427</v>
      </c>
      <c r="H218" s="80" t="s">
        <v>2428</v>
      </c>
      <c r="I218" s="173"/>
      <c r="J218" s="83"/>
      <c r="K218" s="81"/>
      <c r="L218" s="81"/>
      <c r="M218" s="81"/>
      <c r="N218" s="81"/>
      <c r="O218" s="81"/>
      <c r="P218" s="81"/>
      <c r="Q218" s="81"/>
      <c r="R218" s="81"/>
      <c r="S218" s="81"/>
      <c r="T218" s="81"/>
      <c r="U218" s="81"/>
      <c r="V218" s="81"/>
      <c r="W218" s="81"/>
      <c r="X218" s="81"/>
      <c r="Y218" s="81"/>
      <c r="Z218" s="81"/>
      <c r="AA218" s="81"/>
      <c r="AB218" s="81"/>
      <c r="AC218" s="82"/>
      <c r="AD218" s="81">
        <v>484707.33928886108</v>
      </c>
      <c r="AE218" s="81">
        <v>354747.42916306172</v>
      </c>
      <c r="AF218" s="81">
        <v>219358.91802534522</v>
      </c>
      <c r="AG218" s="81">
        <v>5086109.4051199351</v>
      </c>
      <c r="AH218" s="81">
        <v>5111607.0607141443</v>
      </c>
      <c r="AI218" s="81">
        <v>0</v>
      </c>
      <c r="AJ218" s="81">
        <v>0</v>
      </c>
      <c r="AK218" s="81">
        <v>356512.71928599273</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2457</v>
      </c>
      <c r="B219" s="80">
        <v>211</v>
      </c>
      <c r="C219" s="80">
        <v>16</v>
      </c>
      <c r="D219" s="80">
        <v>31</v>
      </c>
      <c r="E219" s="80">
        <v>2021</v>
      </c>
      <c r="F219" s="80" t="s">
        <v>75</v>
      </c>
      <c r="G219" s="182" t="s">
        <v>2455</v>
      </c>
      <c r="H219" s="80" t="s">
        <v>2456</v>
      </c>
      <c r="I219" s="173"/>
      <c r="J219" s="83"/>
      <c r="K219" s="81"/>
      <c r="L219" s="81"/>
      <c r="M219" s="81"/>
      <c r="N219" s="81"/>
      <c r="O219" s="81"/>
      <c r="P219" s="81"/>
      <c r="Q219" s="81"/>
      <c r="R219" s="81"/>
      <c r="S219" s="81"/>
      <c r="T219" s="81"/>
      <c r="U219" s="81"/>
      <c r="V219" s="81"/>
      <c r="W219" s="81"/>
      <c r="X219" s="81"/>
      <c r="Y219" s="81"/>
      <c r="Z219" s="81"/>
      <c r="AA219" s="81"/>
      <c r="AB219" s="81"/>
      <c r="AC219" s="82"/>
      <c r="AD219" s="81">
        <v>0</v>
      </c>
      <c r="AE219" s="81">
        <v>51835.240790949654</v>
      </c>
      <c r="AF219" s="81">
        <v>137099.32376584076</v>
      </c>
      <c r="AG219" s="81">
        <v>646710.59985630959</v>
      </c>
      <c r="AH219" s="81">
        <v>1521917.3963574241</v>
      </c>
      <c r="AI219" s="81">
        <v>0</v>
      </c>
      <c r="AJ219" s="81">
        <v>0</v>
      </c>
      <c r="AK219" s="81">
        <v>90572.082587384008</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2393</v>
      </c>
      <c r="B220" s="80">
        <v>212</v>
      </c>
      <c r="C220" s="80">
        <v>16</v>
      </c>
      <c r="D220" s="80">
        <v>32</v>
      </c>
      <c r="E220" s="80">
        <v>2021</v>
      </c>
      <c r="F220" s="80" t="s">
        <v>75</v>
      </c>
      <c r="G220" s="182" t="s">
        <v>2391</v>
      </c>
      <c r="H220" s="80" t="s">
        <v>2392</v>
      </c>
      <c r="I220" s="173"/>
      <c r="J220" s="83"/>
      <c r="K220" s="81"/>
      <c r="L220" s="81"/>
      <c r="M220" s="81"/>
      <c r="N220" s="81"/>
      <c r="O220" s="81"/>
      <c r="P220" s="81"/>
      <c r="Q220" s="81"/>
      <c r="R220" s="81"/>
      <c r="S220" s="81"/>
      <c r="T220" s="81"/>
      <c r="U220" s="81"/>
      <c r="V220" s="81"/>
      <c r="W220" s="81"/>
      <c r="X220" s="81"/>
      <c r="Y220" s="81"/>
      <c r="Z220" s="81"/>
      <c r="AA220" s="81"/>
      <c r="AB220" s="81"/>
      <c r="AC220" s="82"/>
      <c r="AD220" s="81">
        <v>1030469.2419684633</v>
      </c>
      <c r="AE220" s="81">
        <v>516732.55663477932</v>
      </c>
      <c r="AF220" s="81">
        <v>562107.22743994708</v>
      </c>
      <c r="AG220" s="81">
        <v>11061445.885042297</v>
      </c>
      <c r="AH220" s="81">
        <v>9015857.1595763508</v>
      </c>
      <c r="AI220" s="81">
        <v>0</v>
      </c>
      <c r="AJ220" s="81">
        <v>0</v>
      </c>
      <c r="AK220" s="81">
        <v>579398.8007836421</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1799</v>
      </c>
      <c r="B221" s="80">
        <v>213</v>
      </c>
      <c r="C221" s="80">
        <v>16</v>
      </c>
      <c r="D221" s="80">
        <v>33</v>
      </c>
      <c r="E221" s="80">
        <v>2021</v>
      </c>
      <c r="F221" s="80" t="s">
        <v>75</v>
      </c>
      <c r="G221" s="182" t="s">
        <v>1781</v>
      </c>
      <c r="H221" s="80" t="s">
        <v>1782</v>
      </c>
      <c r="I221" s="173"/>
      <c r="J221" s="83"/>
      <c r="K221" s="81"/>
      <c r="L221" s="81"/>
      <c r="M221" s="81"/>
      <c r="N221" s="81"/>
      <c r="O221" s="81"/>
      <c r="P221" s="81"/>
      <c r="Q221" s="81"/>
      <c r="R221" s="81"/>
      <c r="S221" s="81"/>
      <c r="T221" s="81"/>
      <c r="U221" s="81"/>
      <c r="V221" s="81"/>
      <c r="W221" s="81"/>
      <c r="X221" s="81"/>
      <c r="Y221" s="81"/>
      <c r="Z221" s="81"/>
      <c r="AA221" s="81"/>
      <c r="AB221" s="81"/>
      <c r="AC221" s="82"/>
      <c r="AD221" s="81">
        <v>120367774.36063157</v>
      </c>
      <c r="AE221" s="81">
        <v>1929242.8681881574</v>
      </c>
      <c r="AF221" s="81">
        <v>3002475.1904719127</v>
      </c>
      <c r="AG221" s="81">
        <v>75038639.289577439</v>
      </c>
      <c r="AH221" s="81">
        <v>62218203.589688011</v>
      </c>
      <c r="AI221" s="81">
        <v>0</v>
      </c>
      <c r="AJ221" s="81">
        <v>0</v>
      </c>
      <c r="AK221" s="81">
        <v>4225253.2846453683</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2561</v>
      </c>
      <c r="B222" s="80">
        <v>214</v>
      </c>
      <c r="C222" s="80">
        <v>16</v>
      </c>
      <c r="D222" s="80">
        <v>34</v>
      </c>
      <c r="E222" s="80">
        <v>2021</v>
      </c>
      <c r="F222" s="80" t="s">
        <v>75</v>
      </c>
      <c r="G222" s="182" t="s">
        <v>2559</v>
      </c>
      <c r="H222" s="80" t="s">
        <v>2560</v>
      </c>
      <c r="I222" s="173"/>
      <c r="J222" s="83"/>
      <c r="K222" s="81"/>
      <c r="L222" s="81"/>
      <c r="M222" s="81"/>
      <c r="N222" s="81"/>
      <c r="O222" s="81"/>
      <c r="P222" s="81"/>
      <c r="Q222" s="81"/>
      <c r="R222" s="81"/>
      <c r="S222" s="81"/>
      <c r="T222" s="81"/>
      <c r="U222" s="81"/>
      <c r="V222" s="81"/>
      <c r="W222" s="81"/>
      <c r="X222" s="81"/>
      <c r="Y222" s="81"/>
      <c r="Z222" s="81"/>
      <c r="AA222" s="81"/>
      <c r="AB222" s="81"/>
      <c r="AC222" s="82"/>
      <c r="AD222" s="81">
        <v>96766233.174942881</v>
      </c>
      <c r="AE222" s="81">
        <v>1613371.869618308</v>
      </c>
      <c r="AF222" s="81">
        <v>2995620.2242836207</v>
      </c>
      <c r="AG222" s="81">
        <v>94055972.866602033</v>
      </c>
      <c r="AH222" s="81">
        <v>87706850.562117815</v>
      </c>
      <c r="AI222" s="81">
        <v>0</v>
      </c>
      <c r="AJ222" s="81">
        <v>0</v>
      </c>
      <c r="AK222" s="81">
        <v>5481054.8993026186</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2441</v>
      </c>
      <c r="B223" s="80">
        <v>215</v>
      </c>
      <c r="C223" s="80">
        <v>16</v>
      </c>
      <c r="D223" s="80">
        <v>35</v>
      </c>
      <c r="E223" s="80">
        <v>2021</v>
      </c>
      <c r="F223" s="80" t="s">
        <v>75</v>
      </c>
      <c r="G223" s="182" t="s">
        <v>2439</v>
      </c>
      <c r="H223" s="80" t="s">
        <v>2440</v>
      </c>
      <c r="I223" s="173"/>
      <c r="J223" s="83"/>
      <c r="K223" s="81"/>
      <c r="L223" s="81"/>
      <c r="M223" s="81"/>
      <c r="N223" s="81"/>
      <c r="O223" s="81"/>
      <c r="P223" s="81"/>
      <c r="Q223" s="81"/>
      <c r="R223" s="81"/>
      <c r="S223" s="81"/>
      <c r="T223" s="81"/>
      <c r="U223" s="81"/>
      <c r="V223" s="81"/>
      <c r="W223" s="81"/>
      <c r="X223" s="81"/>
      <c r="Y223" s="81"/>
      <c r="Z223" s="81"/>
      <c r="AA223" s="81"/>
      <c r="AB223" s="81"/>
      <c r="AC223" s="82"/>
      <c r="AD223" s="81">
        <v>241020.0999162872</v>
      </c>
      <c r="AE223" s="81">
        <v>137687.35835096001</v>
      </c>
      <c r="AF223" s="81">
        <v>397588.03892093821</v>
      </c>
      <c r="AG223" s="81">
        <v>3314391.8242635867</v>
      </c>
      <c r="AH223" s="81">
        <v>3691459.2166967308</v>
      </c>
      <c r="AI223" s="81">
        <v>0</v>
      </c>
      <c r="AJ223" s="81">
        <v>0</v>
      </c>
      <c r="AK223" s="81">
        <v>222098.49817080254</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2510</v>
      </c>
      <c r="B224" s="80">
        <v>216</v>
      </c>
      <c r="C224" s="80">
        <v>16</v>
      </c>
      <c r="D224" s="80">
        <v>36</v>
      </c>
      <c r="E224" s="80">
        <v>2021</v>
      </c>
      <c r="F224" s="80" t="s">
        <v>75</v>
      </c>
      <c r="G224" s="182" t="s">
        <v>2508</v>
      </c>
      <c r="H224" s="80" t="s">
        <v>2509</v>
      </c>
      <c r="I224" s="173"/>
      <c r="J224" s="83"/>
      <c r="K224" s="81"/>
      <c r="L224" s="81"/>
      <c r="M224" s="81"/>
      <c r="N224" s="81"/>
      <c r="O224" s="81"/>
      <c r="P224" s="81"/>
      <c r="Q224" s="81"/>
      <c r="R224" s="81"/>
      <c r="S224" s="81"/>
      <c r="T224" s="81"/>
      <c r="U224" s="81"/>
      <c r="V224" s="81"/>
      <c r="W224" s="81"/>
      <c r="X224" s="81"/>
      <c r="Y224" s="81"/>
      <c r="Z224" s="81"/>
      <c r="AA224" s="81"/>
      <c r="AB224" s="81"/>
      <c r="AC224" s="82"/>
      <c r="AD224" s="81">
        <v>150304670.85857329</v>
      </c>
      <c r="AE224" s="81">
        <v>427640.73652533465</v>
      </c>
      <c r="AF224" s="81">
        <v>164519.18851900889</v>
      </c>
      <c r="AG224" s="81">
        <v>16733636.771282015</v>
      </c>
      <c r="AH224" s="81">
        <v>28402956.88034828</v>
      </c>
      <c r="AI224" s="81">
        <v>0</v>
      </c>
      <c r="AJ224" s="81">
        <v>0</v>
      </c>
      <c r="AK224" s="81">
        <v>1891118.8316470166</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1664</v>
      </c>
      <c r="B225" s="80">
        <v>217</v>
      </c>
      <c r="C225" s="80">
        <v>16</v>
      </c>
      <c r="D225" s="80">
        <v>37</v>
      </c>
      <c r="E225" s="80">
        <v>2021</v>
      </c>
      <c r="F225" s="80" t="s">
        <v>75</v>
      </c>
      <c r="G225" s="182" t="s">
        <v>1662</v>
      </c>
      <c r="H225" s="80" t="s">
        <v>1663</v>
      </c>
      <c r="I225" s="173"/>
      <c r="J225" s="83"/>
      <c r="K225" s="81"/>
      <c r="L225" s="81"/>
      <c r="M225" s="81"/>
      <c r="N225" s="81"/>
      <c r="O225" s="81"/>
      <c r="P225" s="81"/>
      <c r="Q225" s="81"/>
      <c r="R225" s="81"/>
      <c r="S225" s="81"/>
      <c r="T225" s="81"/>
      <c r="U225" s="81"/>
      <c r="V225" s="81"/>
      <c r="W225" s="81"/>
      <c r="X225" s="81"/>
      <c r="Y225" s="81"/>
      <c r="Z225" s="81"/>
      <c r="AA225" s="81"/>
      <c r="AB225" s="81"/>
      <c r="AC225" s="82"/>
      <c r="AD225" s="81">
        <v>154730571.55320296</v>
      </c>
      <c r="AE225" s="81">
        <v>4885471.444547005</v>
      </c>
      <c r="AF225" s="81">
        <v>4784766.3994278423</v>
      </c>
      <c r="AG225" s="81">
        <v>215927238.09577388</v>
      </c>
      <c r="AH225" s="81">
        <v>197594837.6456151</v>
      </c>
      <c r="AI225" s="81">
        <v>0</v>
      </c>
      <c r="AJ225" s="81">
        <v>0</v>
      </c>
      <c r="AK225" s="81">
        <v>12921485.851912312</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2469</v>
      </c>
      <c r="B226" s="80">
        <v>218</v>
      </c>
      <c r="C226" s="80">
        <v>16</v>
      </c>
      <c r="D226" s="80">
        <v>38</v>
      </c>
      <c r="E226" s="80">
        <v>2021</v>
      </c>
      <c r="F226" s="80" t="s">
        <v>75</v>
      </c>
      <c r="G226" s="182" t="s">
        <v>2467</v>
      </c>
      <c r="H226" s="80" t="s">
        <v>2468</v>
      </c>
      <c r="I226" s="173"/>
      <c r="J226" s="83"/>
      <c r="K226" s="81"/>
      <c r="L226" s="81"/>
      <c r="M226" s="81"/>
      <c r="N226" s="81"/>
      <c r="O226" s="81"/>
      <c r="P226" s="81"/>
      <c r="Q226" s="81"/>
      <c r="R226" s="81"/>
      <c r="S226" s="81"/>
      <c r="T226" s="81"/>
      <c r="U226" s="81"/>
      <c r="V226" s="81"/>
      <c r="W226" s="81"/>
      <c r="X226" s="81"/>
      <c r="Y226" s="81"/>
      <c r="Z226" s="81"/>
      <c r="AA226" s="81"/>
      <c r="AB226" s="81"/>
      <c r="AC226" s="82"/>
      <c r="AD226" s="81">
        <v>5391598.273874687</v>
      </c>
      <c r="AE226" s="81">
        <v>693296.34557895164</v>
      </c>
      <c r="AF226" s="81">
        <v>582672.12600482325</v>
      </c>
      <c r="AG226" s="81">
        <v>12274028.259772876</v>
      </c>
      <c r="AH226" s="81">
        <v>19854314.483787425</v>
      </c>
      <c r="AI226" s="81">
        <v>0</v>
      </c>
      <c r="AJ226" s="81">
        <v>0</v>
      </c>
      <c r="AK226" s="81">
        <v>1392053.5302017501</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2553</v>
      </c>
      <c r="B227" s="80">
        <v>219</v>
      </c>
      <c r="C227" s="80">
        <v>16</v>
      </c>
      <c r="D227" s="80">
        <v>39</v>
      </c>
      <c r="E227" s="80">
        <v>2021</v>
      </c>
      <c r="F227" s="80" t="s">
        <v>75</v>
      </c>
      <c r="G227" s="182" t="s">
        <v>2551</v>
      </c>
      <c r="H227" s="80" t="s">
        <v>2552</v>
      </c>
      <c r="I227" s="173"/>
      <c r="J227" s="83"/>
      <c r="K227" s="81"/>
      <c r="L227" s="81"/>
      <c r="M227" s="81"/>
      <c r="N227" s="81"/>
      <c r="O227" s="81"/>
      <c r="P227" s="81"/>
      <c r="Q227" s="81"/>
      <c r="R227" s="81"/>
      <c r="S227" s="81"/>
      <c r="T227" s="81"/>
      <c r="U227" s="81"/>
      <c r="V227" s="81"/>
      <c r="W227" s="81"/>
      <c r="X227" s="81"/>
      <c r="Y227" s="81"/>
      <c r="Z227" s="81"/>
      <c r="AA227" s="81"/>
      <c r="AB227" s="81"/>
      <c r="AC227" s="82"/>
      <c r="AD227" s="81">
        <v>433712423.37169492</v>
      </c>
      <c r="AE227" s="81">
        <v>2319627.0253949971</v>
      </c>
      <c r="AF227" s="81">
        <v>3112154.649484585</v>
      </c>
      <c r="AG227" s="81">
        <v>134192449.47018424</v>
      </c>
      <c r="AH227" s="81">
        <v>130695234.64828663</v>
      </c>
      <c r="AI227" s="81">
        <v>0</v>
      </c>
      <c r="AJ227" s="81">
        <v>0</v>
      </c>
      <c r="AK227" s="81">
        <v>8706602.4144037589</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2329</v>
      </c>
      <c r="B228" s="80">
        <v>220</v>
      </c>
      <c r="C228" s="80">
        <v>16</v>
      </c>
      <c r="D228" s="80">
        <v>40</v>
      </c>
      <c r="E228" s="80">
        <v>2021</v>
      </c>
      <c r="F228" s="80" t="s">
        <v>75</v>
      </c>
      <c r="G228" s="182" t="s">
        <v>2327</v>
      </c>
      <c r="H228" s="80" t="s">
        <v>2328</v>
      </c>
      <c r="I228" s="173"/>
      <c r="J228" s="83"/>
      <c r="K228" s="81"/>
      <c r="L228" s="81"/>
      <c r="M228" s="81"/>
      <c r="N228" s="81"/>
      <c r="O228" s="81"/>
      <c r="P228" s="81"/>
      <c r="Q228" s="81"/>
      <c r="R228" s="81"/>
      <c r="S228" s="81"/>
      <c r="T228" s="81"/>
      <c r="U228" s="81"/>
      <c r="V228" s="81"/>
      <c r="W228" s="81"/>
      <c r="X228" s="81"/>
      <c r="Y228" s="81"/>
      <c r="Z228" s="81"/>
      <c r="AA228" s="81"/>
      <c r="AB228" s="81"/>
      <c r="AC228" s="82"/>
      <c r="AD228" s="81">
        <v>18446630.418676857</v>
      </c>
      <c r="AE228" s="81">
        <v>455178.20819552668</v>
      </c>
      <c r="AF228" s="81">
        <v>1323008.4743403634</v>
      </c>
      <c r="AG228" s="81">
        <v>14072692.115623238</v>
      </c>
      <c r="AH228" s="81">
        <v>15487475.510652451</v>
      </c>
      <c r="AI228" s="81">
        <v>0</v>
      </c>
      <c r="AJ228" s="81">
        <v>0</v>
      </c>
      <c r="AK228" s="81">
        <v>1040003.7831012226</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2353</v>
      </c>
      <c r="B229" s="80">
        <v>221</v>
      </c>
      <c r="C229" s="80">
        <v>16</v>
      </c>
      <c r="D229" s="80">
        <v>41</v>
      </c>
      <c r="E229" s="80">
        <v>2021</v>
      </c>
      <c r="F229" s="80" t="s">
        <v>75</v>
      </c>
      <c r="G229" s="182" t="s">
        <v>2351</v>
      </c>
      <c r="H229" s="80" t="s">
        <v>2352</v>
      </c>
      <c r="I229" s="173"/>
      <c r="J229" s="83"/>
      <c r="K229" s="81"/>
      <c r="L229" s="81"/>
      <c r="M229" s="81"/>
      <c r="N229" s="81"/>
      <c r="O229" s="81"/>
      <c r="P229" s="81"/>
      <c r="Q229" s="81"/>
      <c r="R229" s="81"/>
      <c r="S229" s="81"/>
      <c r="T229" s="81"/>
      <c r="U229" s="81"/>
      <c r="V229" s="81"/>
      <c r="W229" s="81"/>
      <c r="X229" s="81"/>
      <c r="Y229" s="81"/>
      <c r="Z229" s="81"/>
      <c r="AA229" s="81"/>
      <c r="AB229" s="81"/>
      <c r="AC229" s="82"/>
      <c r="AD229" s="81">
        <v>7830691.2723966083</v>
      </c>
      <c r="AE229" s="81">
        <v>171704.23512002075</v>
      </c>
      <c r="AF229" s="81">
        <v>185084.08708388501</v>
      </c>
      <c r="AG229" s="81">
        <v>4378769.6865270967</v>
      </c>
      <c r="AH229" s="81">
        <v>5972022.3668615026</v>
      </c>
      <c r="AI229" s="81">
        <v>0</v>
      </c>
      <c r="AJ229" s="81">
        <v>0</v>
      </c>
      <c r="AK229" s="81">
        <v>473337.57943493733</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1690</v>
      </c>
      <c r="B230" s="80">
        <v>222</v>
      </c>
      <c r="C230" s="80">
        <v>16</v>
      </c>
      <c r="D230" s="80">
        <v>42</v>
      </c>
      <c r="E230" s="80">
        <v>2021</v>
      </c>
      <c r="F230" s="80" t="s">
        <v>75</v>
      </c>
      <c r="G230" s="182" t="s">
        <v>1688</v>
      </c>
      <c r="H230" s="80" t="s">
        <v>1689</v>
      </c>
      <c r="I230" s="173"/>
      <c r="J230" s="83"/>
      <c r="K230" s="81"/>
      <c r="L230" s="81"/>
      <c r="M230" s="81"/>
      <c r="N230" s="81"/>
      <c r="O230" s="81"/>
      <c r="P230" s="81"/>
      <c r="Q230" s="81"/>
      <c r="R230" s="81"/>
      <c r="S230" s="81"/>
      <c r="T230" s="81"/>
      <c r="U230" s="81"/>
      <c r="V230" s="81"/>
      <c r="W230" s="81"/>
      <c r="X230" s="81"/>
      <c r="Y230" s="81"/>
      <c r="Z230" s="81"/>
      <c r="AA230" s="81"/>
      <c r="AB230" s="81"/>
      <c r="AC230" s="82"/>
      <c r="AD230" s="81">
        <v>15640697.128376588</v>
      </c>
      <c r="AE230" s="81">
        <v>741891.88382046705</v>
      </c>
      <c r="AF230" s="81">
        <v>13709.932376584076</v>
      </c>
      <c r="AG230" s="81">
        <v>38721797.166396543</v>
      </c>
      <c r="AH230" s="81">
        <v>40360879.28029947</v>
      </c>
      <c r="AI230" s="81">
        <v>0</v>
      </c>
      <c r="AJ230" s="81">
        <v>0</v>
      </c>
      <c r="AK230" s="81">
        <v>2537593.4791004462</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2537</v>
      </c>
      <c r="B231" s="80">
        <v>223</v>
      </c>
      <c r="C231" s="80">
        <v>16</v>
      </c>
      <c r="D231" s="80">
        <v>43</v>
      </c>
      <c r="E231" s="80">
        <v>2021</v>
      </c>
      <c r="F231" s="80" t="s">
        <v>75</v>
      </c>
      <c r="G231" s="182" t="s">
        <v>2535</v>
      </c>
      <c r="H231" s="80" t="s">
        <v>2536</v>
      </c>
      <c r="I231" s="173"/>
      <c r="J231" s="83"/>
      <c r="K231" s="81"/>
      <c r="L231" s="81"/>
      <c r="M231" s="81"/>
      <c r="N231" s="81"/>
      <c r="O231" s="81"/>
      <c r="P231" s="81"/>
      <c r="Q231" s="81"/>
      <c r="R231" s="81"/>
      <c r="S231" s="81"/>
      <c r="T231" s="81"/>
      <c r="U231" s="81"/>
      <c r="V231" s="81"/>
      <c r="W231" s="81"/>
      <c r="X231" s="81"/>
      <c r="Y231" s="81"/>
      <c r="Z231" s="81"/>
      <c r="AA231" s="81"/>
      <c r="AB231" s="81"/>
      <c r="AC231" s="82"/>
      <c r="AD231" s="81">
        <v>91926400.884650528</v>
      </c>
      <c r="AE231" s="81">
        <v>1760778.3356175711</v>
      </c>
      <c r="AF231" s="81">
        <v>1693176.6485081331</v>
      </c>
      <c r="AG231" s="81">
        <v>97195213.903404549</v>
      </c>
      <c r="AH231" s="81">
        <v>94155339.469480261</v>
      </c>
      <c r="AI231" s="81">
        <v>0</v>
      </c>
      <c r="AJ231" s="81">
        <v>0</v>
      </c>
      <c r="AK231" s="81">
        <v>6571332.7514342293</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2541</v>
      </c>
      <c r="B232" s="80">
        <v>224</v>
      </c>
      <c r="C232" s="80">
        <v>16</v>
      </c>
      <c r="D232" s="80">
        <v>44</v>
      </c>
      <c r="E232" s="80">
        <v>2021</v>
      </c>
      <c r="F232" s="80" t="s">
        <v>75</v>
      </c>
      <c r="G232" s="182" t="s">
        <v>2539</v>
      </c>
      <c r="H232" s="80" t="s">
        <v>2540</v>
      </c>
      <c r="I232" s="173"/>
      <c r="J232" s="83"/>
      <c r="K232" s="81"/>
      <c r="L232" s="81"/>
      <c r="M232" s="81"/>
      <c r="N232" s="81"/>
      <c r="O232" s="81"/>
      <c r="P232" s="81"/>
      <c r="Q232" s="81"/>
      <c r="R232" s="81"/>
      <c r="S232" s="81"/>
      <c r="T232" s="81"/>
      <c r="U232" s="81"/>
      <c r="V232" s="81"/>
      <c r="W232" s="81"/>
      <c r="X232" s="81"/>
      <c r="Y232" s="81"/>
      <c r="Z232" s="81"/>
      <c r="AA232" s="81"/>
      <c r="AB232" s="81"/>
      <c r="AC232" s="82"/>
      <c r="AD232" s="81">
        <v>63817900.895019241</v>
      </c>
      <c r="AE232" s="81">
        <v>2259692.5282304618</v>
      </c>
      <c r="AF232" s="81">
        <v>2412948.0982787972</v>
      </c>
      <c r="AG232" s="81">
        <v>138786789.35666344</v>
      </c>
      <c r="AH232" s="81">
        <v>102250644.76925381</v>
      </c>
      <c r="AI232" s="81">
        <v>0</v>
      </c>
      <c r="AJ232" s="81">
        <v>0</v>
      </c>
      <c r="AK232" s="81">
        <v>6384150.4474203028</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2502</v>
      </c>
      <c r="B233" s="80">
        <v>225</v>
      </c>
      <c r="C233" s="80">
        <v>16</v>
      </c>
      <c r="D233" s="80">
        <v>45</v>
      </c>
      <c r="E233" s="80">
        <v>2021</v>
      </c>
      <c r="F233" s="80" t="s">
        <v>75</v>
      </c>
      <c r="G233" s="182" t="s">
        <v>2500</v>
      </c>
      <c r="H233" s="80" t="s">
        <v>2501</v>
      </c>
      <c r="I233" s="173"/>
      <c r="J233" s="83"/>
      <c r="K233" s="81"/>
      <c r="L233" s="81"/>
      <c r="M233" s="81"/>
      <c r="N233" s="81"/>
      <c r="O233" s="81"/>
      <c r="P233" s="81"/>
      <c r="Q233" s="81"/>
      <c r="R233" s="81"/>
      <c r="S233" s="81"/>
      <c r="T233" s="81"/>
      <c r="U233" s="81"/>
      <c r="V233" s="81"/>
      <c r="W233" s="81"/>
      <c r="X233" s="81"/>
      <c r="Y233" s="81"/>
      <c r="Z233" s="81"/>
      <c r="AA233" s="81"/>
      <c r="AB233" s="81"/>
      <c r="AC233" s="82"/>
      <c r="AD233" s="81">
        <v>4021406.6693508411</v>
      </c>
      <c r="AE233" s="81">
        <v>361226.83426193043</v>
      </c>
      <c r="AF233" s="81">
        <v>329038.37703801779</v>
      </c>
      <c r="AG233" s="81">
        <v>9303201.4416829553</v>
      </c>
      <c r="AH233" s="81">
        <v>9820761.8008109778</v>
      </c>
      <c r="AI233" s="81">
        <v>0</v>
      </c>
      <c r="AJ233" s="81">
        <v>0</v>
      </c>
      <c r="AK233" s="81">
        <v>801628.56284225243</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2521</v>
      </c>
      <c r="B234" s="80">
        <v>226</v>
      </c>
      <c r="C234" s="80">
        <v>16</v>
      </c>
      <c r="D234" s="80">
        <v>46</v>
      </c>
      <c r="E234" s="80">
        <v>2021</v>
      </c>
      <c r="F234" s="80" t="s">
        <v>75</v>
      </c>
      <c r="G234" s="182" t="s">
        <v>2520</v>
      </c>
      <c r="H234" s="80" t="s">
        <v>2495</v>
      </c>
      <c r="I234" s="173"/>
      <c r="J234" s="83"/>
      <c r="K234" s="81"/>
      <c r="L234" s="81"/>
      <c r="M234" s="81"/>
      <c r="N234" s="81"/>
      <c r="O234" s="81"/>
      <c r="P234" s="81"/>
      <c r="Q234" s="81"/>
      <c r="R234" s="81"/>
      <c r="S234" s="81"/>
      <c r="T234" s="81"/>
      <c r="U234" s="81"/>
      <c r="V234" s="81"/>
      <c r="W234" s="81"/>
      <c r="X234" s="81"/>
      <c r="Y234" s="81"/>
      <c r="Z234" s="81"/>
      <c r="AA234" s="81"/>
      <c r="AB234" s="81"/>
      <c r="AC234" s="82"/>
      <c r="AD234" s="81">
        <v>16573864.054207899</v>
      </c>
      <c r="AE234" s="81">
        <v>630122.14586498169</v>
      </c>
      <c r="AF234" s="81">
        <v>493557.56555702671</v>
      </c>
      <c r="AG234" s="81">
        <v>21604175.976449843</v>
      </c>
      <c r="AH234" s="81">
        <v>21020038.446954817</v>
      </c>
      <c r="AI234" s="81">
        <v>0</v>
      </c>
      <c r="AJ234" s="81">
        <v>0</v>
      </c>
      <c r="AK234" s="81">
        <v>1695404.3749255824</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1682</v>
      </c>
      <c r="B235" s="80">
        <v>227</v>
      </c>
      <c r="C235" s="80">
        <v>16</v>
      </c>
      <c r="D235" s="80">
        <v>47</v>
      </c>
      <c r="E235" s="80">
        <v>2021</v>
      </c>
      <c r="F235" s="80" t="s">
        <v>75</v>
      </c>
      <c r="G235" s="182" t="s">
        <v>1680</v>
      </c>
      <c r="H235" s="80" t="s">
        <v>1681</v>
      </c>
      <c r="I235" s="173"/>
      <c r="J235" s="83"/>
      <c r="K235" s="81"/>
      <c r="L235" s="81"/>
      <c r="M235" s="81"/>
      <c r="N235" s="81"/>
      <c r="O235" s="81"/>
      <c r="P235" s="81"/>
      <c r="Q235" s="81"/>
      <c r="R235" s="81"/>
      <c r="S235" s="81"/>
      <c r="T235" s="81"/>
      <c r="U235" s="81"/>
      <c r="V235" s="81"/>
      <c r="W235" s="81"/>
      <c r="X235" s="81"/>
      <c r="Y235" s="81"/>
      <c r="Z235" s="81"/>
      <c r="AA235" s="81"/>
      <c r="AB235" s="81"/>
      <c r="AC235" s="82"/>
      <c r="AD235" s="81">
        <v>14756546.432869747</v>
      </c>
      <c r="AE235" s="81">
        <v>413062.07505288004</v>
      </c>
      <c r="AF235" s="81">
        <v>377023.14035606204</v>
      </c>
      <c r="AG235" s="81">
        <v>6305428.3485990195</v>
      </c>
      <c r="AH235" s="81">
        <v>11361182.752139311</v>
      </c>
      <c r="AI235" s="81">
        <v>0</v>
      </c>
      <c r="AJ235" s="81">
        <v>0</v>
      </c>
      <c r="AK235" s="81">
        <v>882093.32606843556</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1694</v>
      </c>
      <c r="B236" s="80">
        <v>228</v>
      </c>
      <c r="C236" s="80">
        <v>16</v>
      </c>
      <c r="D236" s="80">
        <v>48</v>
      </c>
      <c r="E236" s="80">
        <v>2021</v>
      </c>
      <c r="F236" s="80" t="s">
        <v>75</v>
      </c>
      <c r="G236" s="182" t="s">
        <v>1692</v>
      </c>
      <c r="H236" s="80" t="s">
        <v>1693</v>
      </c>
      <c r="I236" s="173"/>
      <c r="J236" s="83"/>
      <c r="K236" s="81"/>
      <c r="L236" s="81"/>
      <c r="M236" s="81"/>
      <c r="N236" s="81"/>
      <c r="O236" s="81"/>
      <c r="P236" s="81"/>
      <c r="Q236" s="81"/>
      <c r="R236" s="81"/>
      <c r="S236" s="81"/>
      <c r="T236" s="81"/>
      <c r="U236" s="81"/>
      <c r="V236" s="81"/>
      <c r="W236" s="81"/>
      <c r="X236" s="81"/>
      <c r="Y236" s="81"/>
      <c r="Z236" s="81"/>
      <c r="AA236" s="81"/>
      <c r="AB236" s="81"/>
      <c r="AC236" s="82"/>
      <c r="AD236" s="81">
        <v>66010180.911547877</v>
      </c>
      <c r="AE236" s="81">
        <v>698155.89940310316</v>
      </c>
      <c r="AF236" s="81">
        <v>548397.29506336304</v>
      </c>
      <c r="AG236" s="81">
        <v>27283103.431438062</v>
      </c>
      <c r="AH236" s="81">
        <v>35822882.423683569</v>
      </c>
      <c r="AI236" s="81">
        <v>0</v>
      </c>
      <c r="AJ236" s="81">
        <v>0</v>
      </c>
      <c r="AK236" s="81">
        <v>2476161.9796063947</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1678</v>
      </c>
      <c r="B237" s="80">
        <v>229</v>
      </c>
      <c r="C237" s="80">
        <v>16</v>
      </c>
      <c r="D237" s="80">
        <v>49</v>
      </c>
      <c r="E237" s="80">
        <v>2021</v>
      </c>
      <c r="F237" s="80" t="s">
        <v>75</v>
      </c>
      <c r="G237" s="182" t="s">
        <v>1676</v>
      </c>
      <c r="H237" s="80" t="s">
        <v>1677</v>
      </c>
      <c r="I237" s="173"/>
      <c r="J237" s="83"/>
      <c r="K237" s="81"/>
      <c r="L237" s="81"/>
      <c r="M237" s="81"/>
      <c r="N237" s="81"/>
      <c r="O237" s="81"/>
      <c r="P237" s="81"/>
      <c r="Q237" s="81"/>
      <c r="R237" s="81"/>
      <c r="S237" s="81"/>
      <c r="T237" s="81"/>
      <c r="U237" s="81"/>
      <c r="V237" s="81"/>
      <c r="W237" s="81"/>
      <c r="X237" s="81"/>
      <c r="Y237" s="81"/>
      <c r="Z237" s="81"/>
      <c r="AA237" s="81"/>
      <c r="AB237" s="81"/>
      <c r="AC237" s="82"/>
      <c r="AD237" s="81">
        <v>6020150.1162381172</v>
      </c>
      <c r="AE237" s="81">
        <v>529691.36683251685</v>
      </c>
      <c r="AF237" s="81">
        <v>904855.53685454896</v>
      </c>
      <c r="AG237" s="81">
        <v>14564461.634263974</v>
      </c>
      <c r="AH237" s="81">
        <v>13438206.797624065</v>
      </c>
      <c r="AI237" s="81">
        <v>0</v>
      </c>
      <c r="AJ237" s="81">
        <v>0</v>
      </c>
      <c r="AK237" s="81">
        <v>914909.29802038637</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2405</v>
      </c>
      <c r="B238" s="80">
        <v>230</v>
      </c>
      <c r="C238" s="80">
        <v>16</v>
      </c>
      <c r="D238" s="80">
        <v>50</v>
      </c>
      <c r="E238" s="80">
        <v>2021</v>
      </c>
      <c r="F238" s="80" t="s">
        <v>75</v>
      </c>
      <c r="G238" s="182" t="s">
        <v>2403</v>
      </c>
      <c r="H238" s="80" t="s">
        <v>2404</v>
      </c>
      <c r="I238" s="173"/>
      <c r="J238" s="83"/>
      <c r="K238" s="81"/>
      <c r="L238" s="81"/>
      <c r="M238" s="81"/>
      <c r="N238" s="81"/>
      <c r="O238" s="81"/>
      <c r="P238" s="81"/>
      <c r="Q238" s="81"/>
      <c r="R238" s="81"/>
      <c r="S238" s="81"/>
      <c r="T238" s="81"/>
      <c r="U238" s="81"/>
      <c r="V238" s="81"/>
      <c r="W238" s="81"/>
      <c r="X238" s="81"/>
      <c r="Y238" s="81"/>
      <c r="Z238" s="81"/>
      <c r="AA238" s="81"/>
      <c r="AB238" s="81"/>
      <c r="AC238" s="82"/>
      <c r="AD238" s="81">
        <v>1110356.7063616267</v>
      </c>
      <c r="AE238" s="81">
        <v>221919.62463625323</v>
      </c>
      <c r="AF238" s="81">
        <v>397588.03892093821</v>
      </c>
      <c r="AG238" s="81">
        <v>4843592.930173819</v>
      </c>
      <c r="AH238" s="81">
        <v>8326599.7369099194</v>
      </c>
      <c r="AI238" s="81">
        <v>0</v>
      </c>
      <c r="AJ238" s="81">
        <v>0</v>
      </c>
      <c r="AK238" s="81">
        <v>560496.80093931837</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2514</v>
      </c>
      <c r="B239" s="80">
        <v>231</v>
      </c>
      <c r="C239" s="80">
        <v>16</v>
      </c>
      <c r="D239" s="80">
        <v>51</v>
      </c>
      <c r="E239" s="80">
        <v>2021</v>
      </c>
      <c r="F239" s="80" t="s">
        <v>75</v>
      </c>
      <c r="G239" s="182" t="s">
        <v>2512</v>
      </c>
      <c r="H239" s="80" t="s">
        <v>2513</v>
      </c>
      <c r="I239" s="173"/>
      <c r="J239" s="83"/>
      <c r="K239" s="81"/>
      <c r="L239" s="81"/>
      <c r="M239" s="81"/>
      <c r="N239" s="81"/>
      <c r="O239" s="81"/>
      <c r="P239" s="81"/>
      <c r="Q239" s="81"/>
      <c r="R239" s="81"/>
      <c r="S239" s="81"/>
      <c r="T239" s="81"/>
      <c r="U239" s="81"/>
      <c r="V239" s="81"/>
      <c r="W239" s="81"/>
      <c r="X239" s="81"/>
      <c r="Y239" s="81"/>
      <c r="Z239" s="81"/>
      <c r="AA239" s="81"/>
      <c r="AB239" s="81"/>
      <c r="AC239" s="82"/>
      <c r="AD239" s="81">
        <v>122790013.69286071</v>
      </c>
      <c r="AE239" s="81">
        <v>1977838.4064296731</v>
      </c>
      <c r="AF239" s="81">
        <v>3023040.0890367883</v>
      </c>
      <c r="AG239" s="81">
        <v>107623422.32608753</v>
      </c>
      <c r="AH239" s="81">
        <v>112251816.23103116</v>
      </c>
      <c r="AI239" s="81">
        <v>0</v>
      </c>
      <c r="AJ239" s="81">
        <v>0</v>
      </c>
      <c r="AK239" s="81">
        <v>7853912.1992042717</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2345</v>
      </c>
      <c r="B240" s="80">
        <v>232</v>
      </c>
      <c r="C240" s="80">
        <v>16</v>
      </c>
      <c r="D240" s="80">
        <v>52</v>
      </c>
      <c r="E240" s="80">
        <v>2021</v>
      </c>
      <c r="F240" s="80" t="s">
        <v>75</v>
      </c>
      <c r="G240" s="182" t="s">
        <v>2343</v>
      </c>
      <c r="H240" s="80" t="s">
        <v>2344</v>
      </c>
      <c r="I240" s="173"/>
      <c r="J240" s="83"/>
      <c r="K240" s="81"/>
      <c r="L240" s="81"/>
      <c r="M240" s="81"/>
      <c r="N240" s="81"/>
      <c r="O240" s="81"/>
      <c r="P240" s="81"/>
      <c r="Q240" s="81"/>
      <c r="R240" s="81"/>
      <c r="S240" s="81"/>
      <c r="T240" s="81"/>
      <c r="U240" s="81"/>
      <c r="V240" s="81"/>
      <c r="W240" s="81"/>
      <c r="X240" s="81"/>
      <c r="Y240" s="81"/>
      <c r="Z240" s="81"/>
      <c r="AA240" s="81"/>
      <c r="AB240" s="81"/>
      <c r="AC240" s="82"/>
      <c r="AD240" s="81">
        <v>147747276.34638506</v>
      </c>
      <c r="AE240" s="81">
        <v>2230535.2052855524</v>
      </c>
      <c r="AF240" s="81">
        <v>952840.30017259321</v>
      </c>
      <c r="AG240" s="81">
        <v>107461744.67612346</v>
      </c>
      <c r="AH240" s="81">
        <v>113195497.53454763</v>
      </c>
      <c r="AI240" s="81">
        <v>0</v>
      </c>
      <c r="AJ240" s="81">
        <v>0</v>
      </c>
      <c r="AK240" s="81">
        <v>7233690.3293124037</v>
      </c>
      <c r="AL240" s="81">
        <v>0</v>
      </c>
      <c r="AM240" s="81">
        <v>0</v>
      </c>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2413</v>
      </c>
      <c r="B241" s="80">
        <v>233</v>
      </c>
      <c r="C241" s="80">
        <v>16</v>
      </c>
      <c r="D241" s="80">
        <v>53</v>
      </c>
      <c r="E241" s="80">
        <v>2021</v>
      </c>
      <c r="F241" s="80" t="s">
        <v>75</v>
      </c>
      <c r="G241" s="182" t="s">
        <v>2411</v>
      </c>
      <c r="H241" s="80" t="s">
        <v>2412</v>
      </c>
      <c r="I241" s="173"/>
      <c r="J241" s="83"/>
      <c r="K241" s="81"/>
      <c r="L241" s="81"/>
      <c r="M241" s="81"/>
      <c r="N241" s="81"/>
      <c r="O241" s="81"/>
      <c r="P241" s="81"/>
      <c r="Q241" s="81"/>
      <c r="R241" s="81"/>
      <c r="S241" s="81"/>
      <c r="T241" s="81"/>
      <c r="U241" s="81"/>
      <c r="V241" s="81"/>
      <c r="W241" s="81"/>
      <c r="X241" s="81"/>
      <c r="Y241" s="81"/>
      <c r="Z241" s="81"/>
      <c r="AA241" s="81"/>
      <c r="AB241" s="81"/>
      <c r="AC241" s="82"/>
      <c r="AD241" s="81">
        <v>0</v>
      </c>
      <c r="AE241" s="81">
        <v>144166.76344982872</v>
      </c>
      <c r="AF241" s="81">
        <v>219358.91802534522</v>
      </c>
      <c r="AG241" s="81">
        <v>2633998.3806647612</v>
      </c>
      <c r="AH241" s="81">
        <v>3053086.5702003036</v>
      </c>
      <c r="AI241" s="81">
        <v>0</v>
      </c>
      <c r="AJ241" s="81">
        <v>0</v>
      </c>
      <c r="AK241" s="81">
        <v>153184.95707170601</v>
      </c>
      <c r="AL241" s="81">
        <v>0</v>
      </c>
      <c r="AM241" s="81">
        <v>0</v>
      </c>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2518</v>
      </c>
      <c r="B242" s="80">
        <v>234</v>
      </c>
      <c r="C242" s="80">
        <v>16</v>
      </c>
      <c r="D242" s="80">
        <v>54</v>
      </c>
      <c r="E242" s="80">
        <v>2021</v>
      </c>
      <c r="F242" s="80" t="s">
        <v>75</v>
      </c>
      <c r="G242" s="182" t="s">
        <v>2516</v>
      </c>
      <c r="H242" s="80" t="s">
        <v>2517</v>
      </c>
      <c r="I242" s="173"/>
      <c r="J242" s="83"/>
      <c r="K242" s="81"/>
      <c r="L242" s="81"/>
      <c r="M242" s="81"/>
      <c r="N242" s="81"/>
      <c r="O242" s="81"/>
      <c r="P242" s="81"/>
      <c r="Q242" s="81"/>
      <c r="R242" s="81"/>
      <c r="S242" s="81"/>
      <c r="T242" s="81"/>
      <c r="U242" s="81"/>
      <c r="V242" s="81"/>
      <c r="W242" s="81"/>
      <c r="X242" s="81"/>
      <c r="Y242" s="81"/>
      <c r="Z242" s="81"/>
      <c r="AA242" s="81"/>
      <c r="AB242" s="81"/>
      <c r="AC242" s="82"/>
      <c r="AD242" s="81">
        <v>66252148.389053829</v>
      </c>
      <c r="AE242" s="81">
        <v>1407650.7577292265</v>
      </c>
      <c r="AF242" s="81">
        <v>2316978.571642709</v>
      </c>
      <c r="AG242" s="81">
        <v>55650794.431385145</v>
      </c>
      <c r="AH242" s="81">
        <v>56782784.316982925</v>
      </c>
      <c r="AI242" s="81">
        <v>0</v>
      </c>
      <c r="AJ242" s="81">
        <v>0</v>
      </c>
      <c r="AK242" s="81">
        <v>3895518.3984721671</v>
      </c>
      <c r="AL242" s="81">
        <v>0</v>
      </c>
      <c r="AM242" s="81">
        <v>0</v>
      </c>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1686</v>
      </c>
      <c r="B243" s="80">
        <v>235</v>
      </c>
      <c r="C243" s="80">
        <v>16</v>
      </c>
      <c r="D243" s="80">
        <v>55</v>
      </c>
      <c r="E243" s="80">
        <v>2021</v>
      </c>
      <c r="F243" s="80" t="s">
        <v>75</v>
      </c>
      <c r="G243" s="182" t="s">
        <v>1684</v>
      </c>
      <c r="H243" s="80" t="s">
        <v>1685</v>
      </c>
      <c r="I243" s="173"/>
      <c r="J243" s="83"/>
      <c r="K243" s="81"/>
      <c r="L243" s="81"/>
      <c r="M243" s="81"/>
      <c r="N243" s="81"/>
      <c r="O243" s="81"/>
      <c r="P243" s="81"/>
      <c r="Q243" s="81"/>
      <c r="R243" s="81"/>
      <c r="S243" s="81"/>
      <c r="T243" s="81"/>
      <c r="U243" s="81"/>
      <c r="V243" s="81"/>
      <c r="W243" s="81"/>
      <c r="X243" s="81"/>
      <c r="Y243" s="81"/>
      <c r="Z243" s="81"/>
      <c r="AA243" s="81"/>
      <c r="AB243" s="81"/>
      <c r="AC243" s="82"/>
      <c r="AD243" s="81">
        <v>14247231.413257949</v>
      </c>
      <c r="AE243" s="81">
        <v>311011.44474569795</v>
      </c>
      <c r="AF243" s="81">
        <v>329038.37703801779</v>
      </c>
      <c r="AG243" s="81">
        <v>8016516.8107188391</v>
      </c>
      <c r="AH243" s="81">
        <v>10297228.341311933</v>
      </c>
      <c r="AI243" s="81">
        <v>0</v>
      </c>
      <c r="AJ243" s="81">
        <v>0</v>
      </c>
      <c r="AK243" s="81">
        <v>877761.61777077813</v>
      </c>
      <c r="AL243" s="81">
        <v>0</v>
      </c>
      <c r="AM243" s="81">
        <v>0</v>
      </c>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2381</v>
      </c>
      <c r="B244" s="80">
        <v>236</v>
      </c>
      <c r="C244" s="80">
        <v>16</v>
      </c>
      <c r="D244" s="80">
        <v>56</v>
      </c>
      <c r="E244" s="80">
        <v>2021</v>
      </c>
      <c r="F244" s="80" t="s">
        <v>75</v>
      </c>
      <c r="G244" s="182" t="s">
        <v>2379</v>
      </c>
      <c r="H244" s="80" t="s">
        <v>2380</v>
      </c>
      <c r="I244" s="173"/>
      <c r="J244" s="83"/>
      <c r="K244" s="81"/>
      <c r="L244" s="81"/>
      <c r="M244" s="81"/>
      <c r="N244" s="81"/>
      <c r="O244" s="81"/>
      <c r="P244" s="81"/>
      <c r="Q244" s="81"/>
      <c r="R244" s="81"/>
      <c r="S244" s="81"/>
      <c r="T244" s="81"/>
      <c r="U244" s="81"/>
      <c r="V244" s="81"/>
      <c r="W244" s="81"/>
      <c r="X244" s="81"/>
      <c r="Y244" s="81"/>
      <c r="Z244" s="81"/>
      <c r="AA244" s="81"/>
      <c r="AB244" s="81"/>
      <c r="AC244" s="82"/>
      <c r="AD244" s="81">
        <v>2406218.3927349332</v>
      </c>
      <c r="AE244" s="81">
        <v>335309.2138664556</v>
      </c>
      <c r="AF244" s="81">
        <v>1323008.4743403634</v>
      </c>
      <c r="AG244" s="81">
        <v>4937904.8926528646</v>
      </c>
      <c r="AH244" s="81">
        <v>7803874.308981685</v>
      </c>
      <c r="AI244" s="81">
        <v>0</v>
      </c>
      <c r="AJ244" s="81">
        <v>0</v>
      </c>
      <c r="AK244" s="81">
        <v>625734.95317979658</v>
      </c>
      <c r="AL244" s="81">
        <v>0</v>
      </c>
      <c r="AM244" s="81">
        <v>0</v>
      </c>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2349</v>
      </c>
      <c r="B245" s="80">
        <v>237</v>
      </c>
      <c r="C245" s="80">
        <v>16</v>
      </c>
      <c r="D245" s="80">
        <v>57</v>
      </c>
      <c r="E245" s="80">
        <v>2021</v>
      </c>
      <c r="F245" s="80" t="s">
        <v>75</v>
      </c>
      <c r="G245" s="182" t="s">
        <v>2347</v>
      </c>
      <c r="H245" s="80" t="s">
        <v>2348</v>
      </c>
      <c r="I245" s="173"/>
      <c r="J245" s="83"/>
      <c r="K245" s="81"/>
      <c r="L245" s="81"/>
      <c r="M245" s="81"/>
      <c r="N245" s="81"/>
      <c r="O245" s="81"/>
      <c r="P245" s="81"/>
      <c r="Q245" s="81"/>
      <c r="R245" s="81"/>
      <c r="S245" s="81"/>
      <c r="T245" s="81"/>
      <c r="U245" s="81"/>
      <c r="V245" s="81"/>
      <c r="W245" s="81"/>
      <c r="X245" s="81"/>
      <c r="Y245" s="81"/>
      <c r="Z245" s="81"/>
      <c r="AA245" s="81"/>
      <c r="AB245" s="81"/>
      <c r="AC245" s="82"/>
      <c r="AD245" s="81">
        <v>82666810.768430948</v>
      </c>
      <c r="AE245" s="81">
        <v>1809373.8738590863</v>
      </c>
      <c r="AF245" s="81">
        <v>10488098.268086817</v>
      </c>
      <c r="AG245" s="81">
        <v>86982575.680673644</v>
      </c>
      <c r="AH245" s="81">
        <v>80883664.666594401</v>
      </c>
      <c r="AI245" s="81">
        <v>0</v>
      </c>
      <c r="AJ245" s="81">
        <v>0</v>
      </c>
      <c r="AK245" s="81">
        <v>5706960.0502198478</v>
      </c>
      <c r="AL245" s="81">
        <v>0</v>
      </c>
      <c r="AM245" s="81">
        <v>0</v>
      </c>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1668</v>
      </c>
      <c r="B246" s="80">
        <v>238</v>
      </c>
      <c r="C246" s="80">
        <v>16</v>
      </c>
      <c r="D246" s="80">
        <v>58</v>
      </c>
      <c r="E246" s="80">
        <v>2021</v>
      </c>
      <c r="F246" s="80" t="s">
        <v>75</v>
      </c>
      <c r="G246" s="182" t="s">
        <v>1666</v>
      </c>
      <c r="H246" s="80" t="s">
        <v>1667</v>
      </c>
      <c r="I246" s="173"/>
      <c r="J246" s="83"/>
      <c r="K246" s="81"/>
      <c r="L246" s="81"/>
      <c r="M246" s="81"/>
      <c r="N246" s="81"/>
      <c r="O246" s="81"/>
      <c r="P246" s="81"/>
      <c r="Q246" s="81"/>
      <c r="R246" s="81"/>
      <c r="S246" s="81"/>
      <c r="T246" s="81"/>
      <c r="U246" s="81"/>
      <c r="V246" s="81"/>
      <c r="W246" s="81"/>
      <c r="X246" s="81"/>
      <c r="Y246" s="81"/>
      <c r="Z246" s="81"/>
      <c r="AA246" s="81"/>
      <c r="AB246" s="81"/>
      <c r="AC246" s="82"/>
      <c r="AD246" s="81">
        <v>369360768.73580146</v>
      </c>
      <c r="AE246" s="81">
        <v>23275642.966411114</v>
      </c>
      <c r="AF246" s="81">
        <v>13799046.937031873</v>
      </c>
      <c r="AG246" s="81">
        <v>1085187123.1276362</v>
      </c>
      <c r="AH246" s="81">
        <v>755523278.90600693</v>
      </c>
      <c r="AI246" s="81">
        <v>0</v>
      </c>
      <c r="AJ246" s="81">
        <v>0</v>
      </c>
      <c r="AK246" s="81">
        <v>48784355.167657763</v>
      </c>
      <c r="AL246" s="81">
        <v>0</v>
      </c>
      <c r="AM246" s="81">
        <v>0</v>
      </c>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2506</v>
      </c>
      <c r="B247" s="80">
        <v>239</v>
      </c>
      <c r="C247" s="80">
        <v>16</v>
      </c>
      <c r="D247" s="80">
        <v>59</v>
      </c>
      <c r="E247" s="80">
        <v>2021</v>
      </c>
      <c r="F247" s="80" t="s">
        <v>75</v>
      </c>
      <c r="G247" s="182" t="s">
        <v>2504</v>
      </c>
      <c r="H247" s="80" t="s">
        <v>2505</v>
      </c>
      <c r="I247" s="173"/>
      <c r="J247" s="83"/>
      <c r="K247" s="81"/>
      <c r="L247" s="81"/>
      <c r="M247" s="81"/>
      <c r="N247" s="81"/>
      <c r="O247" s="81"/>
      <c r="P247" s="81"/>
      <c r="Q247" s="81"/>
      <c r="R247" s="81"/>
      <c r="S247" s="81"/>
      <c r="T247" s="81"/>
      <c r="U247" s="81"/>
      <c r="V247" s="81"/>
      <c r="W247" s="81"/>
      <c r="X247" s="81"/>
      <c r="Y247" s="81"/>
      <c r="Z247" s="81"/>
      <c r="AA247" s="81"/>
      <c r="AB247" s="81"/>
      <c r="AC247" s="82"/>
      <c r="AD247" s="81">
        <v>3873633.8681178042</v>
      </c>
      <c r="AE247" s="81">
        <v>338548.91641588992</v>
      </c>
      <c r="AF247" s="81">
        <v>706061.51739407994</v>
      </c>
      <c r="AG247" s="81">
        <v>9640029.879108116</v>
      </c>
      <c r="AH247" s="81">
        <v>12184590.948344847</v>
      </c>
      <c r="AI247" s="81">
        <v>0</v>
      </c>
      <c r="AJ247" s="81">
        <v>0</v>
      </c>
      <c r="AK247" s="81">
        <v>763299.50760237395</v>
      </c>
      <c r="AL247" s="81">
        <v>0</v>
      </c>
      <c r="AM247" s="81">
        <v>0</v>
      </c>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2369</v>
      </c>
      <c r="B248" s="80">
        <v>240</v>
      </c>
      <c r="C248" s="80">
        <v>16</v>
      </c>
      <c r="D248" s="80">
        <v>60</v>
      </c>
      <c r="E248" s="80">
        <v>2021</v>
      </c>
      <c r="F248" s="80" t="s">
        <v>75</v>
      </c>
      <c r="G248" s="182" t="s">
        <v>2367</v>
      </c>
      <c r="H248" s="80" t="s">
        <v>2368</v>
      </c>
      <c r="I248" s="173"/>
      <c r="J248" s="83"/>
      <c r="K248" s="81"/>
      <c r="L248" s="81"/>
      <c r="M248" s="81"/>
      <c r="N248" s="81"/>
      <c r="O248" s="81"/>
      <c r="P248" s="81"/>
      <c r="Q248" s="81"/>
      <c r="R248" s="81"/>
      <c r="S248" s="81"/>
      <c r="T248" s="81"/>
      <c r="U248" s="81"/>
      <c r="V248" s="81"/>
      <c r="W248" s="81"/>
      <c r="X248" s="81"/>
      <c r="Y248" s="81"/>
      <c r="Z248" s="81"/>
      <c r="AA248" s="81"/>
      <c r="AB248" s="81"/>
      <c r="AC248" s="82"/>
      <c r="AD248" s="81">
        <v>4640001.9956444232</v>
      </c>
      <c r="AE248" s="81">
        <v>311011.44474569795</v>
      </c>
      <c r="AF248" s="81">
        <v>493557.56555702671</v>
      </c>
      <c r="AG248" s="81">
        <v>7962624.2607308133</v>
      </c>
      <c r="AH248" s="81">
        <v>7933399.1937780613</v>
      </c>
      <c r="AI248" s="81">
        <v>0</v>
      </c>
      <c r="AJ248" s="81">
        <v>0</v>
      </c>
      <c r="AK248" s="81">
        <v>521117.63459697756</v>
      </c>
      <c r="AL248" s="81">
        <v>0</v>
      </c>
      <c r="AM248" s="81">
        <v>0</v>
      </c>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2449</v>
      </c>
      <c r="B249" s="80">
        <v>241</v>
      </c>
      <c r="C249" s="80">
        <v>16</v>
      </c>
      <c r="D249" s="80">
        <v>61</v>
      </c>
      <c r="E249" s="80">
        <v>2021</v>
      </c>
      <c r="F249" s="80" t="s">
        <v>75</v>
      </c>
      <c r="G249" s="182" t="s">
        <v>2447</v>
      </c>
      <c r="H249" s="80" t="s">
        <v>2448</v>
      </c>
      <c r="I249" s="173"/>
      <c r="J249" s="83"/>
      <c r="K249" s="81"/>
      <c r="L249" s="81"/>
      <c r="M249" s="81"/>
      <c r="N249" s="81"/>
      <c r="O249" s="81"/>
      <c r="P249" s="81"/>
      <c r="Q249" s="81"/>
      <c r="R249" s="81"/>
      <c r="S249" s="81"/>
      <c r="T249" s="81"/>
      <c r="U249" s="81"/>
      <c r="V249" s="81"/>
      <c r="W249" s="81"/>
      <c r="X249" s="81"/>
      <c r="Y249" s="81"/>
      <c r="Z249" s="81"/>
      <c r="AA249" s="81"/>
      <c r="AB249" s="81"/>
      <c r="AC249" s="82"/>
      <c r="AD249" s="81">
        <v>609073.27637950948</v>
      </c>
      <c r="AE249" s="81">
        <v>58314.645889818363</v>
      </c>
      <c r="AF249" s="81">
        <v>294763.54609655758</v>
      </c>
      <c r="AG249" s="81">
        <v>1603303.3621437675</v>
      </c>
      <c r="AH249" s="81">
        <v>1878110.8295474595</v>
      </c>
      <c r="AI249" s="81">
        <v>0</v>
      </c>
      <c r="AJ249" s="81">
        <v>0</v>
      </c>
      <c r="AK249" s="81">
        <v>115906.01293428997</v>
      </c>
      <c r="AL249" s="81">
        <v>0</v>
      </c>
      <c r="AM249" s="81">
        <v>0</v>
      </c>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2357</v>
      </c>
      <c r="B250" s="80">
        <v>242</v>
      </c>
      <c r="C250" s="80">
        <v>16</v>
      </c>
      <c r="D250" s="80">
        <v>62</v>
      </c>
      <c r="E250" s="80">
        <v>2021</v>
      </c>
      <c r="F250" s="80" t="s">
        <v>75</v>
      </c>
      <c r="G250" s="182" t="s">
        <v>2355</v>
      </c>
      <c r="H250" s="80" t="s">
        <v>2356</v>
      </c>
      <c r="I250" s="173"/>
      <c r="J250" s="83"/>
      <c r="K250" s="81"/>
      <c r="L250" s="81"/>
      <c r="M250" s="81"/>
      <c r="N250" s="81"/>
      <c r="O250" s="81"/>
      <c r="P250" s="81"/>
      <c r="Q250" s="81"/>
      <c r="R250" s="81"/>
      <c r="S250" s="81"/>
      <c r="T250" s="81"/>
      <c r="U250" s="81"/>
      <c r="V250" s="81"/>
      <c r="W250" s="81"/>
      <c r="X250" s="81"/>
      <c r="Y250" s="81"/>
      <c r="Z250" s="81"/>
      <c r="AA250" s="81"/>
      <c r="AB250" s="81"/>
      <c r="AC250" s="82"/>
      <c r="AD250" s="81">
        <v>116509.34077371372</v>
      </c>
      <c r="AE250" s="81">
        <v>189522.59914190965</v>
      </c>
      <c r="AF250" s="81">
        <v>377023.14035606204</v>
      </c>
      <c r="AG250" s="81">
        <v>11250069.810000386</v>
      </c>
      <c r="AH250" s="81">
        <v>6194065.0265124338</v>
      </c>
      <c r="AI250" s="81">
        <v>0</v>
      </c>
      <c r="AJ250" s="81">
        <v>0</v>
      </c>
      <c r="AK250" s="81">
        <v>453385.46848815132</v>
      </c>
      <c r="AL250" s="81">
        <v>0</v>
      </c>
      <c r="AM250" s="81">
        <v>0</v>
      </c>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2489</v>
      </c>
      <c r="B251" s="80">
        <v>243</v>
      </c>
      <c r="C251" s="80">
        <v>16</v>
      </c>
      <c r="D251" s="80">
        <v>63</v>
      </c>
      <c r="E251" s="80">
        <v>2021</v>
      </c>
      <c r="F251" s="80" t="s">
        <v>75</v>
      </c>
      <c r="G251" s="182" t="s">
        <v>2487</v>
      </c>
      <c r="H251" s="80" t="s">
        <v>2488</v>
      </c>
      <c r="I251" s="173"/>
      <c r="J251" s="83"/>
      <c r="K251" s="81"/>
      <c r="L251" s="81"/>
      <c r="M251" s="81"/>
      <c r="N251" s="81"/>
      <c r="O251" s="81"/>
      <c r="P251" s="81"/>
      <c r="Q251" s="81"/>
      <c r="R251" s="81"/>
      <c r="S251" s="81"/>
      <c r="T251" s="81"/>
      <c r="U251" s="81"/>
      <c r="V251" s="81"/>
      <c r="W251" s="81"/>
      <c r="X251" s="81"/>
      <c r="Y251" s="81"/>
      <c r="Z251" s="81"/>
      <c r="AA251" s="81"/>
      <c r="AB251" s="81"/>
      <c r="AC251" s="82"/>
      <c r="AD251" s="81">
        <v>1585723.0233013213</v>
      </c>
      <c r="AE251" s="81">
        <v>492434.78751402174</v>
      </c>
      <c r="AF251" s="81">
        <v>479847.63318044262</v>
      </c>
      <c r="AG251" s="81">
        <v>32497207.642779559</v>
      </c>
      <c r="AH251" s="81">
        <v>18475799.638454564</v>
      </c>
      <c r="AI251" s="81">
        <v>0</v>
      </c>
      <c r="AJ251" s="81">
        <v>0</v>
      </c>
      <c r="AK251" s="81">
        <v>1117449.4769078263</v>
      </c>
      <c r="AL251" s="81">
        <v>0</v>
      </c>
      <c r="AM251" s="81">
        <v>0</v>
      </c>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2325</v>
      </c>
      <c r="B252" s="80">
        <v>244</v>
      </c>
      <c r="C252" s="80">
        <v>16</v>
      </c>
      <c r="D252" s="80">
        <v>64</v>
      </c>
      <c r="E252" s="80">
        <v>2021</v>
      </c>
      <c r="F252" s="80" t="s">
        <v>75</v>
      </c>
      <c r="G252" s="182" t="s">
        <v>2323</v>
      </c>
      <c r="H252" s="80" t="s">
        <v>2324</v>
      </c>
      <c r="I252" s="173"/>
      <c r="J252" s="83"/>
      <c r="K252" s="81"/>
      <c r="L252" s="81"/>
      <c r="M252" s="81"/>
      <c r="N252" s="81"/>
      <c r="O252" s="81"/>
      <c r="P252" s="81"/>
      <c r="Q252" s="81"/>
      <c r="R252" s="81"/>
      <c r="S252" s="81"/>
      <c r="T252" s="81"/>
      <c r="U252" s="81"/>
      <c r="V252" s="81"/>
      <c r="W252" s="81"/>
      <c r="X252" s="81"/>
      <c r="Y252" s="81"/>
      <c r="Z252" s="81"/>
      <c r="AA252" s="81"/>
      <c r="AB252" s="81"/>
      <c r="AC252" s="82"/>
      <c r="AD252" s="81">
        <v>2881470.0588835198</v>
      </c>
      <c r="AE252" s="81">
        <v>450318.65437137516</v>
      </c>
      <c r="AF252" s="81">
        <v>754046.28071212408</v>
      </c>
      <c r="AG252" s="81">
        <v>10913241.372575225</v>
      </c>
      <c r="AH252" s="81">
        <v>15714144.05904611</v>
      </c>
      <c r="AI252" s="81">
        <v>0</v>
      </c>
      <c r="AJ252" s="81">
        <v>0</v>
      </c>
      <c r="AK252" s="81">
        <v>1055492.9218625433</v>
      </c>
      <c r="AL252" s="81">
        <v>0</v>
      </c>
      <c r="AM252" s="81">
        <v>0</v>
      </c>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2465</v>
      </c>
      <c r="B253" s="80">
        <v>245</v>
      </c>
      <c r="C253" s="80">
        <v>16</v>
      </c>
      <c r="D253" s="80">
        <v>65</v>
      </c>
      <c r="E253" s="80">
        <v>2021</v>
      </c>
      <c r="F253" s="80" t="s">
        <v>75</v>
      </c>
      <c r="G253" s="182" t="s">
        <v>2463</v>
      </c>
      <c r="H253" s="80" t="s">
        <v>2464</v>
      </c>
      <c r="I253" s="173"/>
      <c r="J253" s="83"/>
      <c r="K253" s="81"/>
      <c r="L253" s="81"/>
      <c r="M253" s="81"/>
      <c r="N253" s="81"/>
      <c r="O253" s="81"/>
      <c r="P253" s="81"/>
      <c r="Q253" s="81"/>
      <c r="R253" s="81"/>
      <c r="S253" s="81"/>
      <c r="T253" s="81"/>
      <c r="U253" s="81"/>
      <c r="V253" s="81"/>
      <c r="W253" s="81"/>
      <c r="X253" s="81"/>
      <c r="Y253" s="81"/>
      <c r="Z253" s="81"/>
      <c r="AA253" s="81"/>
      <c r="AB253" s="81"/>
      <c r="AC253" s="82"/>
      <c r="AD253" s="81">
        <v>0</v>
      </c>
      <c r="AE253" s="81">
        <v>21058.066571323299</v>
      </c>
      <c r="AF253" s="81">
        <v>41129.797129752224</v>
      </c>
      <c r="AG253" s="81">
        <v>1354050.3184491484</v>
      </c>
      <c r="AH253" s="81">
        <v>920551.85980281886</v>
      </c>
      <c r="AI253" s="81">
        <v>0</v>
      </c>
      <c r="AJ253" s="81">
        <v>0</v>
      </c>
      <c r="AK253" s="81">
        <v>51061.65235723534</v>
      </c>
      <c r="AL253" s="81">
        <v>0</v>
      </c>
      <c r="AM253" s="81">
        <v>0</v>
      </c>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2377</v>
      </c>
      <c r="B254" s="80">
        <v>246</v>
      </c>
      <c r="C254" s="80">
        <v>16</v>
      </c>
      <c r="D254" s="80">
        <v>66</v>
      </c>
      <c r="E254" s="80">
        <v>2021</v>
      </c>
      <c r="F254" s="80" t="s">
        <v>75</v>
      </c>
      <c r="G254" s="182" t="s">
        <v>2375</v>
      </c>
      <c r="H254" s="80" t="s">
        <v>2376</v>
      </c>
      <c r="I254" s="173"/>
      <c r="J254" s="83"/>
      <c r="K254" s="81"/>
      <c r="L254" s="81"/>
      <c r="M254" s="81"/>
      <c r="N254" s="81"/>
      <c r="O254" s="81"/>
      <c r="P254" s="81"/>
      <c r="Q254" s="81"/>
      <c r="R254" s="81"/>
      <c r="S254" s="81"/>
      <c r="T254" s="81"/>
      <c r="U254" s="81"/>
      <c r="V254" s="81"/>
      <c r="W254" s="81"/>
      <c r="X254" s="81"/>
      <c r="Y254" s="81"/>
      <c r="Z254" s="81"/>
      <c r="AA254" s="81"/>
      <c r="AB254" s="81"/>
      <c r="AC254" s="82"/>
      <c r="AD254" s="81">
        <v>29169840.465668436</v>
      </c>
      <c r="AE254" s="81">
        <v>568567.79742572911</v>
      </c>
      <c r="AF254" s="81">
        <v>2707711.6443753545</v>
      </c>
      <c r="AG254" s="81">
        <v>30072042.8933184</v>
      </c>
      <c r="AH254" s="81">
        <v>28347446.215435546</v>
      </c>
      <c r="AI254" s="81">
        <v>0</v>
      </c>
      <c r="AJ254" s="81">
        <v>0</v>
      </c>
      <c r="AK254" s="81">
        <v>1880486.4567345846</v>
      </c>
      <c r="AL254" s="81">
        <v>0</v>
      </c>
      <c r="AM254" s="81">
        <v>0</v>
      </c>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2525</v>
      </c>
      <c r="B255" s="80">
        <v>247</v>
      </c>
      <c r="C255" s="80">
        <v>16</v>
      </c>
      <c r="D255" s="80">
        <v>67</v>
      </c>
      <c r="E255" s="80">
        <v>2021</v>
      </c>
      <c r="F255" s="80" t="s">
        <v>75</v>
      </c>
      <c r="G255" s="182" t="s">
        <v>2523</v>
      </c>
      <c r="H255" s="80" t="s">
        <v>2524</v>
      </c>
      <c r="I255" s="173"/>
      <c r="J255" s="83"/>
      <c r="K255" s="81"/>
      <c r="L255" s="81"/>
      <c r="M255" s="81"/>
      <c r="N255" s="81"/>
      <c r="O255" s="81"/>
      <c r="P255" s="81"/>
      <c r="Q255" s="81"/>
      <c r="R255" s="81"/>
      <c r="S255" s="81"/>
      <c r="T255" s="81"/>
      <c r="U255" s="81"/>
      <c r="V255" s="81"/>
      <c r="W255" s="81"/>
      <c r="X255" s="81"/>
      <c r="Y255" s="81"/>
      <c r="Z255" s="81"/>
      <c r="AA255" s="81"/>
      <c r="AB255" s="81"/>
      <c r="AC255" s="82"/>
      <c r="AD255" s="81">
        <v>24434467.114579197</v>
      </c>
      <c r="AE255" s="81">
        <v>958951.95463256864</v>
      </c>
      <c r="AF255" s="81">
        <v>891145.60447796492</v>
      </c>
      <c r="AG255" s="81">
        <v>19340688.87695276</v>
      </c>
      <c r="AH255" s="81">
        <v>21945216.195500366</v>
      </c>
      <c r="AI255" s="81">
        <v>0</v>
      </c>
      <c r="AJ255" s="81">
        <v>0</v>
      </c>
      <c r="AK255" s="81">
        <v>1685822.1111156128</v>
      </c>
      <c r="AL255" s="81">
        <v>0</v>
      </c>
      <c r="AM255" s="81">
        <v>0</v>
      </c>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2302</v>
      </c>
      <c r="B256" s="80">
        <v>248</v>
      </c>
      <c r="C256" s="80">
        <v>16</v>
      </c>
      <c r="D256" s="80">
        <v>68</v>
      </c>
      <c r="E256" s="80">
        <v>2021</v>
      </c>
      <c r="F256" s="80" t="s">
        <v>75</v>
      </c>
      <c r="G256" s="182" t="s">
        <v>2300</v>
      </c>
      <c r="H256" s="80" t="s">
        <v>2301</v>
      </c>
      <c r="I256" s="173"/>
      <c r="J256" s="83"/>
      <c r="K256" s="81"/>
      <c r="L256" s="81"/>
      <c r="M256" s="81"/>
      <c r="N256" s="81"/>
      <c r="O256" s="81"/>
      <c r="P256" s="81"/>
      <c r="Q256" s="81"/>
      <c r="R256" s="81"/>
      <c r="S256" s="81"/>
      <c r="T256" s="81"/>
      <c r="U256" s="81"/>
      <c r="V256" s="81"/>
      <c r="W256" s="81"/>
      <c r="X256" s="81"/>
      <c r="Y256" s="81"/>
      <c r="Z256" s="81"/>
      <c r="AA256" s="81"/>
      <c r="AB256" s="81"/>
      <c r="AC256" s="82"/>
      <c r="AD256" s="81">
        <v>4474422.1162767671</v>
      </c>
      <c r="AE256" s="81">
        <v>312631.29602041515</v>
      </c>
      <c r="AF256" s="81">
        <v>329038.37703801779</v>
      </c>
      <c r="AG256" s="81">
        <v>13190201.609569317</v>
      </c>
      <c r="AH256" s="81">
        <v>18286138.20000273</v>
      </c>
      <c r="AI256" s="81">
        <v>0</v>
      </c>
      <c r="AJ256" s="81">
        <v>0</v>
      </c>
      <c r="AK256" s="81">
        <v>1269321.7951014542</v>
      </c>
      <c r="AL256" s="81">
        <v>0</v>
      </c>
      <c r="AM256" s="81">
        <v>0</v>
      </c>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1639</v>
      </c>
      <c r="B257" s="80">
        <v>249</v>
      </c>
      <c r="C257" s="80">
        <v>16</v>
      </c>
      <c r="D257" s="80">
        <v>69</v>
      </c>
      <c r="E257" s="80">
        <v>2021</v>
      </c>
      <c r="F257" s="80" t="s">
        <v>75</v>
      </c>
      <c r="G257" s="182" t="s">
        <v>1637</v>
      </c>
      <c r="H257" s="80" t="s">
        <v>1638</v>
      </c>
      <c r="I257" s="173"/>
      <c r="J257" s="83"/>
      <c r="K257" s="81"/>
      <c r="L257" s="81"/>
      <c r="M257" s="81"/>
      <c r="N257" s="81"/>
      <c r="O257" s="81"/>
      <c r="P257" s="81"/>
      <c r="Q257" s="81"/>
      <c r="R257" s="81"/>
      <c r="S257" s="81"/>
      <c r="T257" s="81"/>
      <c r="U257" s="81"/>
      <c r="V257" s="81"/>
      <c r="W257" s="81"/>
      <c r="X257" s="81"/>
      <c r="Y257" s="81"/>
      <c r="Z257" s="81"/>
      <c r="AA257" s="81"/>
      <c r="AB257" s="81"/>
      <c r="AC257" s="82"/>
      <c r="AD257" s="81">
        <v>338516302.60970622</v>
      </c>
      <c r="AE257" s="81">
        <v>12629980.388969829</v>
      </c>
      <c r="AF257" s="81">
        <v>6203744.400404294</v>
      </c>
      <c r="AG257" s="81">
        <v>725589083.33253396</v>
      </c>
      <c r="AH257" s="81">
        <v>496399495.09337032</v>
      </c>
      <c r="AI257" s="81">
        <v>0</v>
      </c>
      <c r="AJ257" s="81">
        <v>0</v>
      </c>
      <c r="AK257" s="81">
        <v>31105340.966039442</v>
      </c>
      <c r="AL257" s="81">
        <v>0</v>
      </c>
      <c r="AM257" s="81">
        <v>0</v>
      </c>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2417</v>
      </c>
      <c r="B258" s="80">
        <v>250</v>
      </c>
      <c r="C258" s="80">
        <v>16</v>
      </c>
      <c r="D258" s="80">
        <v>70</v>
      </c>
      <c r="E258" s="80">
        <v>2021</v>
      </c>
      <c r="F258" s="80" t="s">
        <v>75</v>
      </c>
      <c r="G258" s="182" t="s">
        <v>2415</v>
      </c>
      <c r="H258" s="80" t="s">
        <v>2416</v>
      </c>
      <c r="I258" s="173"/>
      <c r="J258" s="83"/>
      <c r="K258" s="81"/>
      <c r="L258" s="81"/>
      <c r="M258" s="81"/>
      <c r="N258" s="81"/>
      <c r="O258" s="81"/>
      <c r="P258" s="81"/>
      <c r="Q258" s="81"/>
      <c r="R258" s="81"/>
      <c r="S258" s="81"/>
      <c r="T258" s="81"/>
      <c r="U258" s="81"/>
      <c r="V258" s="81"/>
      <c r="W258" s="81"/>
      <c r="X258" s="81"/>
      <c r="Y258" s="81"/>
      <c r="Z258" s="81"/>
      <c r="AA258" s="81"/>
      <c r="AB258" s="81"/>
      <c r="AC258" s="82"/>
      <c r="AD258" s="81">
        <v>0</v>
      </c>
      <c r="AE258" s="81">
        <v>74513.15863699012</v>
      </c>
      <c r="AF258" s="81">
        <v>41129.797129752224</v>
      </c>
      <c r="AG258" s="81">
        <v>1138480.118497045</v>
      </c>
      <c r="AH258" s="81">
        <v>1961376.8269165589</v>
      </c>
      <c r="AI258" s="81">
        <v>0</v>
      </c>
      <c r="AJ258" s="81">
        <v>0</v>
      </c>
      <c r="AK258" s="81">
        <v>127194.70728576105</v>
      </c>
      <c r="AL258" s="81">
        <v>0</v>
      </c>
      <c r="AM258" s="81">
        <v>0</v>
      </c>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2337</v>
      </c>
      <c r="B259" s="80">
        <v>251</v>
      </c>
      <c r="C259" s="80">
        <v>16</v>
      </c>
      <c r="D259" s="80">
        <v>71</v>
      </c>
      <c r="E259" s="80">
        <v>2021</v>
      </c>
      <c r="F259" s="80" t="s">
        <v>75</v>
      </c>
      <c r="G259" s="182" t="s">
        <v>2335</v>
      </c>
      <c r="H259" s="80" t="s">
        <v>2336</v>
      </c>
      <c r="I259" s="173"/>
      <c r="J259" s="83"/>
      <c r="K259" s="81"/>
      <c r="L259" s="81"/>
      <c r="M259" s="81"/>
      <c r="N259" s="81"/>
      <c r="O259" s="81"/>
      <c r="P259" s="81"/>
      <c r="Q259" s="81"/>
      <c r="R259" s="81"/>
      <c r="S259" s="81"/>
      <c r="T259" s="81"/>
      <c r="U259" s="81"/>
      <c r="V259" s="81"/>
      <c r="W259" s="81"/>
      <c r="X259" s="81"/>
      <c r="Y259" s="81"/>
      <c r="Z259" s="81"/>
      <c r="AA259" s="81"/>
      <c r="AB259" s="81"/>
      <c r="AC259" s="82"/>
      <c r="AD259" s="81">
        <v>5779154.1533304835</v>
      </c>
      <c r="AE259" s="81">
        <v>100430.77903246495</v>
      </c>
      <c r="AF259" s="81">
        <v>1823421.0060856822</v>
      </c>
      <c r="AG259" s="81">
        <v>7437171.8983475612</v>
      </c>
      <c r="AH259" s="81">
        <v>6096921.3629151518</v>
      </c>
      <c r="AI259" s="81">
        <v>0</v>
      </c>
      <c r="AJ259" s="81">
        <v>0</v>
      </c>
      <c r="AK259" s="81">
        <v>402323.81613091595</v>
      </c>
      <c r="AL259" s="81">
        <v>0</v>
      </c>
      <c r="AM259" s="81">
        <v>0</v>
      </c>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2533</v>
      </c>
      <c r="B260" s="80">
        <v>252</v>
      </c>
      <c r="C260" s="80">
        <v>16</v>
      </c>
      <c r="D260" s="80">
        <v>72</v>
      </c>
      <c r="E260" s="80">
        <v>2021</v>
      </c>
      <c r="F260" s="80" t="s">
        <v>75</v>
      </c>
      <c r="G260" s="182" t="s">
        <v>2531</v>
      </c>
      <c r="H260" s="80" t="s">
        <v>2532</v>
      </c>
      <c r="I260" s="173"/>
      <c r="J260" s="83"/>
      <c r="K260" s="81"/>
      <c r="L260" s="81"/>
      <c r="M260" s="81"/>
      <c r="N260" s="81"/>
      <c r="O260" s="81"/>
      <c r="P260" s="81"/>
      <c r="Q260" s="81"/>
      <c r="R260" s="81"/>
      <c r="S260" s="81"/>
      <c r="T260" s="81"/>
      <c r="U260" s="81"/>
      <c r="V260" s="81"/>
      <c r="W260" s="81"/>
      <c r="X260" s="81"/>
      <c r="Y260" s="81"/>
      <c r="Z260" s="81"/>
      <c r="AA260" s="81"/>
      <c r="AB260" s="81"/>
      <c r="AC260" s="82"/>
      <c r="AD260" s="81">
        <v>65998510.667863585</v>
      </c>
      <c r="AE260" s="81">
        <v>498914.19261289045</v>
      </c>
      <c r="AF260" s="81">
        <v>651221.78788774356</v>
      </c>
      <c r="AG260" s="81">
        <v>32369212.836557999</v>
      </c>
      <c r="AH260" s="81">
        <v>29971133.164132979</v>
      </c>
      <c r="AI260" s="81">
        <v>0</v>
      </c>
      <c r="AJ260" s="81">
        <v>0</v>
      </c>
      <c r="AK260" s="81">
        <v>2078301.1356609436</v>
      </c>
      <c r="AL260" s="81">
        <v>0</v>
      </c>
      <c r="AM260" s="81">
        <v>0</v>
      </c>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2333</v>
      </c>
      <c r="B261" s="80">
        <v>253</v>
      </c>
      <c r="C261" s="80">
        <v>16</v>
      </c>
      <c r="D261" s="80">
        <v>73</v>
      </c>
      <c r="E261" s="80">
        <v>2021</v>
      </c>
      <c r="F261" s="80" t="s">
        <v>75</v>
      </c>
      <c r="G261" s="182" t="s">
        <v>2331</v>
      </c>
      <c r="H261" s="80" t="s">
        <v>2332</v>
      </c>
      <c r="I261" s="173"/>
      <c r="J261" s="83"/>
      <c r="K261" s="81"/>
      <c r="L261" s="81"/>
      <c r="M261" s="81"/>
      <c r="N261" s="81"/>
      <c r="O261" s="81"/>
      <c r="P261" s="81"/>
      <c r="Q261" s="81"/>
      <c r="R261" s="81"/>
      <c r="S261" s="81"/>
      <c r="T261" s="81"/>
      <c r="U261" s="81"/>
      <c r="V261" s="81"/>
      <c r="W261" s="81"/>
      <c r="X261" s="81"/>
      <c r="Y261" s="81"/>
      <c r="Z261" s="81"/>
      <c r="AA261" s="81"/>
      <c r="AB261" s="81"/>
      <c r="AC261" s="82"/>
      <c r="AD261" s="81">
        <v>104051458.2230159</v>
      </c>
      <c r="AE261" s="81">
        <v>796966.82716085087</v>
      </c>
      <c r="AF261" s="81">
        <v>507267.49793361081</v>
      </c>
      <c r="AG261" s="81">
        <v>38809372.560127079</v>
      </c>
      <c r="AH261" s="81">
        <v>45967456.436485484</v>
      </c>
      <c r="AI261" s="81">
        <v>0</v>
      </c>
      <c r="AJ261" s="81">
        <v>0</v>
      </c>
      <c r="AK261" s="81">
        <v>3239724.0149843837</v>
      </c>
      <c r="AL261" s="81">
        <v>0</v>
      </c>
      <c r="AM261" s="81">
        <v>0</v>
      </c>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2485</v>
      </c>
      <c r="B262" s="80">
        <v>254</v>
      </c>
      <c r="C262" s="80">
        <v>16</v>
      </c>
      <c r="D262" s="80">
        <v>74</v>
      </c>
      <c r="E262" s="80">
        <v>2021</v>
      </c>
      <c r="F262" s="80" t="s">
        <v>75</v>
      </c>
      <c r="G262" s="182" t="s">
        <v>2483</v>
      </c>
      <c r="H262" s="80" t="s">
        <v>2484</v>
      </c>
      <c r="I262" s="173"/>
      <c r="J262" s="83"/>
      <c r="K262" s="81"/>
      <c r="L262" s="81"/>
      <c r="M262" s="81"/>
      <c r="N262" s="81"/>
      <c r="O262" s="81"/>
      <c r="P262" s="81"/>
      <c r="Q262" s="81"/>
      <c r="R262" s="81"/>
      <c r="S262" s="81"/>
      <c r="T262" s="81"/>
      <c r="U262" s="81"/>
      <c r="V262" s="81"/>
      <c r="W262" s="81"/>
      <c r="X262" s="81"/>
      <c r="Y262" s="81"/>
      <c r="Z262" s="81"/>
      <c r="AA262" s="81"/>
      <c r="AB262" s="81"/>
      <c r="AC262" s="82"/>
      <c r="AD262" s="81">
        <v>35560626.418295771</v>
      </c>
      <c r="AE262" s="81">
        <v>260796.05522946542</v>
      </c>
      <c r="AF262" s="81">
        <v>527832.39649848698</v>
      </c>
      <c r="AG262" s="81">
        <v>13102626.215838775</v>
      </c>
      <c r="AH262" s="81">
        <v>16213740.043260703</v>
      </c>
      <c r="AI262" s="81">
        <v>0</v>
      </c>
      <c r="AJ262" s="81">
        <v>0</v>
      </c>
      <c r="AK262" s="81">
        <v>1169298.7125919084</v>
      </c>
      <c r="AL262" s="81">
        <v>0</v>
      </c>
      <c r="AM262" s="81">
        <v>0</v>
      </c>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2529</v>
      </c>
      <c r="B263" s="80">
        <v>255</v>
      </c>
      <c r="C263" s="80">
        <v>16</v>
      </c>
      <c r="D263" s="80">
        <v>75</v>
      </c>
      <c r="E263" s="80">
        <v>2021</v>
      </c>
      <c r="F263" s="80" t="s">
        <v>75</v>
      </c>
      <c r="G263" s="182" t="s">
        <v>2527</v>
      </c>
      <c r="H263" s="80" t="s">
        <v>2528</v>
      </c>
      <c r="I263" s="173"/>
      <c r="J263" s="83"/>
      <c r="K263" s="81"/>
      <c r="L263" s="81"/>
      <c r="M263" s="81"/>
      <c r="N263" s="81"/>
      <c r="O263" s="81"/>
      <c r="P263" s="81"/>
      <c r="Q263" s="81"/>
      <c r="R263" s="81"/>
      <c r="S263" s="81"/>
      <c r="T263" s="81"/>
      <c r="U263" s="81"/>
      <c r="V263" s="81"/>
      <c r="W263" s="81"/>
      <c r="X263" s="81"/>
      <c r="Y263" s="81"/>
      <c r="Z263" s="81"/>
      <c r="AA263" s="81"/>
      <c r="AB263" s="81"/>
      <c r="AC263" s="82"/>
      <c r="AD263" s="81">
        <v>128776583.19580868</v>
      </c>
      <c r="AE263" s="81">
        <v>579906.75634874927</v>
      </c>
      <c r="AF263" s="81">
        <v>754046.28071212408</v>
      </c>
      <c r="AG263" s="81">
        <v>20182759.970515665</v>
      </c>
      <c r="AH263" s="81">
        <v>33889260.929223366</v>
      </c>
      <c r="AI263" s="81">
        <v>0</v>
      </c>
      <c r="AJ263" s="81">
        <v>0</v>
      </c>
      <c r="AK263" s="81">
        <v>2107047.9270908525</v>
      </c>
      <c r="AL263" s="81">
        <v>0</v>
      </c>
      <c r="AM263" s="81">
        <v>0</v>
      </c>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2445</v>
      </c>
      <c r="B264" s="80">
        <v>256</v>
      </c>
      <c r="C264" s="80">
        <v>16</v>
      </c>
      <c r="D264" s="80">
        <v>76</v>
      </c>
      <c r="E264" s="80">
        <v>2021</v>
      </c>
      <c r="F264" s="80" t="s">
        <v>75</v>
      </c>
      <c r="G264" s="182" t="s">
        <v>2443</v>
      </c>
      <c r="H264" s="80" t="s">
        <v>2444</v>
      </c>
      <c r="I264" s="173"/>
      <c r="J264" s="83"/>
      <c r="K264" s="81"/>
      <c r="L264" s="81"/>
      <c r="M264" s="81"/>
      <c r="N264" s="81"/>
      <c r="O264" s="81"/>
      <c r="P264" s="81"/>
      <c r="Q264" s="81"/>
      <c r="R264" s="81"/>
      <c r="S264" s="81"/>
      <c r="T264" s="81"/>
      <c r="U264" s="81"/>
      <c r="V264" s="81"/>
      <c r="W264" s="81"/>
      <c r="X264" s="81"/>
      <c r="Y264" s="81"/>
      <c r="Z264" s="81"/>
      <c r="AA264" s="81"/>
      <c r="AB264" s="81"/>
      <c r="AC264" s="82"/>
      <c r="AD264" s="81">
        <v>1093068.5739130722</v>
      </c>
      <c r="AE264" s="81">
        <v>103670.48158189931</v>
      </c>
      <c r="AF264" s="81">
        <v>157664.2223307169</v>
      </c>
      <c r="AG264" s="81">
        <v>2479057.2994491872</v>
      </c>
      <c r="AH264" s="81">
        <v>3154856.1225403138</v>
      </c>
      <c r="AI264" s="81">
        <v>0</v>
      </c>
      <c r="AJ264" s="81">
        <v>0</v>
      </c>
      <c r="AK264" s="81">
        <v>204509.13720455696</v>
      </c>
      <c r="AL264" s="81">
        <v>0</v>
      </c>
      <c r="AM264" s="81">
        <v>0</v>
      </c>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2493</v>
      </c>
      <c r="B265" s="80">
        <v>257</v>
      </c>
      <c r="C265" s="80">
        <v>16</v>
      </c>
      <c r="D265" s="80">
        <v>77</v>
      </c>
      <c r="E265" s="80">
        <v>2021</v>
      </c>
      <c r="F265" s="80" t="s">
        <v>75</v>
      </c>
      <c r="G265" s="182" t="s">
        <v>2491</v>
      </c>
      <c r="H265" s="80" t="s">
        <v>2492</v>
      </c>
      <c r="I265" s="173"/>
      <c r="J265" s="83"/>
      <c r="K265" s="81"/>
      <c r="L265" s="81"/>
      <c r="M265" s="81"/>
      <c r="N265" s="81"/>
      <c r="O265" s="81"/>
      <c r="P265" s="81"/>
      <c r="Q265" s="81"/>
      <c r="R265" s="81"/>
      <c r="S265" s="81"/>
      <c r="T265" s="81"/>
      <c r="U265" s="81"/>
      <c r="V265" s="81"/>
      <c r="W265" s="81"/>
      <c r="X265" s="81"/>
      <c r="Y265" s="81"/>
      <c r="Z265" s="81"/>
      <c r="AA265" s="81"/>
      <c r="AB265" s="81"/>
      <c r="AC265" s="82"/>
      <c r="AD265" s="81">
        <v>4117224.5594557612</v>
      </c>
      <c r="AE265" s="81">
        <v>382284.90083325375</v>
      </c>
      <c r="AF265" s="81">
        <v>274198.64753168152</v>
      </c>
      <c r="AG265" s="81">
        <v>19010597.008276105</v>
      </c>
      <c r="AH265" s="81">
        <v>14451276.432281436</v>
      </c>
      <c r="AI265" s="81">
        <v>0</v>
      </c>
      <c r="AJ265" s="81">
        <v>0</v>
      </c>
      <c r="AK265" s="81">
        <v>1127163.0046056036</v>
      </c>
      <c r="AL265" s="81">
        <v>0</v>
      </c>
      <c r="AM265" s="81">
        <v>0</v>
      </c>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2298</v>
      </c>
      <c r="B266" s="80">
        <v>258</v>
      </c>
      <c r="C266" s="80">
        <v>16</v>
      </c>
      <c r="D266" s="80">
        <v>78</v>
      </c>
      <c r="E266" s="80">
        <v>2021</v>
      </c>
      <c r="F266" s="80" t="s">
        <v>75</v>
      </c>
      <c r="G266" s="182" t="s">
        <v>2296</v>
      </c>
      <c r="H266" s="80" t="s">
        <v>2297</v>
      </c>
      <c r="I266" s="173"/>
      <c r="J266" s="83"/>
      <c r="K266" s="81"/>
      <c r="L266" s="81"/>
      <c r="M266" s="81"/>
      <c r="N266" s="81"/>
      <c r="O266" s="81"/>
      <c r="P266" s="81"/>
      <c r="Q266" s="81"/>
      <c r="R266" s="81"/>
      <c r="S266" s="81"/>
      <c r="T266" s="81"/>
      <c r="U266" s="81"/>
      <c r="V266" s="81"/>
      <c r="W266" s="81"/>
      <c r="X266" s="81"/>
      <c r="Y266" s="81"/>
      <c r="Z266" s="81"/>
      <c r="AA266" s="81"/>
      <c r="AB266" s="81"/>
      <c r="AC266" s="82"/>
      <c r="AD266" s="81">
        <v>1061310.3047763386</v>
      </c>
      <c r="AE266" s="81">
        <v>481095.82859100151</v>
      </c>
      <c r="AF266" s="81">
        <v>1323008.4743403634</v>
      </c>
      <c r="AG266" s="81">
        <v>26643129.400330257</v>
      </c>
      <c r="AH266" s="81">
        <v>22907401.05398773</v>
      </c>
      <c r="AI266" s="81">
        <v>0</v>
      </c>
      <c r="AJ266" s="81">
        <v>0</v>
      </c>
      <c r="AK266" s="81">
        <v>1533162.209595138</v>
      </c>
      <c r="AL266" s="81">
        <v>0</v>
      </c>
      <c r="AM266" s="81">
        <v>0</v>
      </c>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1781</v>
      </c>
      <c r="H6" s="87" t="s">
        <v>1782</v>
      </c>
      <c r="I6" s="87" t="s">
        <v>2568</v>
      </c>
      <c r="J6" s="87" t="s">
        <v>2569</v>
      </c>
      <c r="K6" s="87">
        <v>26</v>
      </c>
      <c r="L6" s="87">
        <v>23</v>
      </c>
      <c r="M6" s="18"/>
      <c r="N6" s="87">
        <v>1</v>
      </c>
      <c r="O6" s="87" t="s">
        <v>1697</v>
      </c>
      <c r="P6" s="87" t="s">
        <v>1698</v>
      </c>
      <c r="Q6" s="87" t="s">
        <v>1247</v>
      </c>
      <c r="R6" s="18"/>
      <c r="S6" s="87">
        <v>1</v>
      </c>
      <c r="T6" s="87" t="s">
        <v>1781</v>
      </c>
      <c r="U6" s="87" t="s">
        <v>1782</v>
      </c>
      <c r="V6" s="87" t="s">
        <v>1247</v>
      </c>
      <c r="W6" s="18"/>
      <c r="X6" s="87">
        <v>1</v>
      </c>
      <c r="Y6" s="769" t="s">
        <v>1697</v>
      </c>
      <c r="Z6" s="87" t="s">
        <v>1698</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1718</v>
      </c>
      <c r="P7" s="87" t="s">
        <v>1719</v>
      </c>
      <c r="Q7" s="87" t="s">
        <v>1247</v>
      </c>
      <c r="R7" s="18"/>
      <c r="S7" s="87">
        <v>2</v>
      </c>
      <c r="T7" s="86" t="s">
        <v>570</v>
      </c>
      <c r="U7" s="87" t="s">
        <v>1592</v>
      </c>
      <c r="V7" s="87" t="s">
        <v>1592</v>
      </c>
      <c r="W7" s="18"/>
      <c r="X7" s="87">
        <v>2</v>
      </c>
      <c r="Y7" s="769" t="s">
        <v>1718</v>
      </c>
      <c r="Z7" s="87" t="s">
        <v>1719</v>
      </c>
      <c r="AA7" s="87" t="s">
        <v>1247</v>
      </c>
      <c r="AB7" s="18"/>
      <c r="AC7" s="87">
        <v>2</v>
      </c>
      <c r="AD7" s="87" t="s">
        <v>2395</v>
      </c>
      <c r="AE7" s="87" t="s">
        <v>2396</v>
      </c>
      <c r="AF7" s="87" t="s">
        <v>1247</v>
      </c>
    </row>
    <row r="8" spans="1:32" ht="12">
      <c r="A8" s="18"/>
      <c r="B8" s="18"/>
      <c r="C8" s="18"/>
      <c r="D8" s="18"/>
      <c r="F8" s="18"/>
      <c r="G8" s="18"/>
      <c r="H8" s="18"/>
      <c r="I8" s="18"/>
      <c r="J8" s="18"/>
      <c r="K8" s="18"/>
      <c r="L8" s="18"/>
      <c r="M8" s="18"/>
      <c r="N8" s="87">
        <v>3</v>
      </c>
      <c r="O8" s="87" t="s">
        <v>1739</v>
      </c>
      <c r="P8" s="87" t="s">
        <v>1740</v>
      </c>
      <c r="Q8" s="87" t="s">
        <v>1247</v>
      </c>
      <c r="R8" s="18"/>
      <c r="S8" s="18"/>
      <c r="T8" s="18"/>
      <c r="U8" s="18"/>
      <c r="V8" s="18"/>
      <c r="W8" s="18"/>
      <c r="X8" s="87">
        <v>3</v>
      </c>
      <c r="Y8" s="769" t="s">
        <v>1739</v>
      </c>
      <c r="Z8" s="87" t="s">
        <v>1740</v>
      </c>
      <c r="AA8" s="87" t="s">
        <v>1247</v>
      </c>
      <c r="AB8" s="18"/>
      <c r="AC8" s="87">
        <v>3</v>
      </c>
      <c r="AD8" s="87" t="s">
        <v>2363</v>
      </c>
      <c r="AE8" s="87" t="s">
        <v>2364</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1760</v>
      </c>
      <c r="P9" s="87" t="s">
        <v>1761</v>
      </c>
      <c r="Q9" s="87" t="s">
        <v>1247</v>
      </c>
      <c r="R9" s="18"/>
      <c r="S9" s="18"/>
      <c r="T9" s="18"/>
      <c r="U9" s="18"/>
      <c r="V9" s="18"/>
      <c r="W9" s="18"/>
      <c r="X9" s="87">
        <v>4</v>
      </c>
      <c r="Y9" s="769" t="s">
        <v>1760</v>
      </c>
      <c r="Z9" s="87" t="s">
        <v>1761</v>
      </c>
      <c r="AA9" s="87" t="s">
        <v>1247</v>
      </c>
      <c r="AB9" s="18"/>
      <c r="AC9" s="87">
        <v>4</v>
      </c>
      <c r="AD9" s="87" t="s">
        <v>2387</v>
      </c>
      <c r="AE9" s="87" t="s">
        <v>2388</v>
      </c>
      <c r="AF9" s="87" t="s">
        <v>1247</v>
      </c>
    </row>
    <row r="10" spans="1:32" ht="12">
      <c r="A10" s="18"/>
      <c r="B10" s="18"/>
      <c r="C10" s="18"/>
      <c r="D10" s="18"/>
      <c r="F10" s="85" t="s">
        <v>1247</v>
      </c>
      <c r="G10" s="86" t="s">
        <v>1781</v>
      </c>
      <c r="H10" s="87" t="s">
        <v>1782</v>
      </c>
      <c r="I10" s="87" t="s">
        <v>2568</v>
      </c>
      <c r="J10" s="87" t="s">
        <v>2569</v>
      </c>
      <c r="K10" s="85">
        <v>26</v>
      </c>
      <c r="L10" s="85">
        <v>23</v>
      </c>
      <c r="M10" s="18"/>
      <c r="N10" s="87">
        <v>5</v>
      </c>
      <c r="O10" s="87" t="s">
        <v>1781</v>
      </c>
      <c r="P10" s="87" t="s">
        <v>1782</v>
      </c>
      <c r="Q10" s="87" t="s">
        <v>1247</v>
      </c>
      <c r="R10" s="18"/>
      <c r="S10" s="18"/>
      <c r="T10" s="18"/>
      <c r="U10" s="18"/>
      <c r="V10" s="18"/>
      <c r="W10" s="18"/>
      <c r="X10" s="87">
        <v>5</v>
      </c>
      <c r="Y10" s="769" t="s">
        <v>1781</v>
      </c>
      <c r="Z10" s="87" t="s">
        <v>1782</v>
      </c>
      <c r="AA10" s="87" t="s">
        <v>1247</v>
      </c>
      <c r="AB10" s="18"/>
      <c r="AC10" s="87">
        <v>5</v>
      </c>
      <c r="AD10" s="87" t="s">
        <v>2496</v>
      </c>
      <c r="AE10" s="87" t="s">
        <v>2497</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1802</v>
      </c>
      <c r="P11" s="87" t="s">
        <v>1675</v>
      </c>
      <c r="Q11" s="87" t="s">
        <v>1247</v>
      </c>
      <c r="R11" s="18"/>
      <c r="S11" s="18"/>
      <c r="T11" s="18"/>
      <c r="U11" s="18"/>
      <c r="V11" s="18"/>
      <c r="W11" s="18"/>
      <c r="X11" s="87">
        <v>6</v>
      </c>
      <c r="Y11" s="769" t="s">
        <v>1802</v>
      </c>
      <c r="Z11" s="87" t="s">
        <v>1675</v>
      </c>
      <c r="AA11" s="87" t="s">
        <v>1247</v>
      </c>
      <c r="AB11" s="18"/>
      <c r="AC11" s="87">
        <v>6</v>
      </c>
      <c r="AD11" s="87" t="s">
        <v>2547</v>
      </c>
      <c r="AE11" s="87" t="s">
        <v>2548</v>
      </c>
      <c r="AF11" s="87" t="s">
        <v>1247</v>
      </c>
    </row>
    <row r="12" spans="1:32" ht="12">
      <c r="A12" s="18"/>
      <c r="B12" s="18"/>
      <c r="C12" s="18"/>
      <c r="D12" s="18"/>
      <c r="F12" s="85" t="s">
        <v>1636</v>
      </c>
      <c r="G12" s="86" t="s">
        <v>1781</v>
      </c>
      <c r="H12" s="87"/>
      <c r="I12" s="87" t="s">
        <v>1781</v>
      </c>
      <c r="J12" s="87"/>
      <c r="K12" s="85" t="s">
        <v>1244</v>
      </c>
      <c r="L12" s="85"/>
      <c r="M12" s="18"/>
      <c r="N12" s="87">
        <v>7</v>
      </c>
      <c r="O12" s="87" t="s">
        <v>1822</v>
      </c>
      <c r="P12" s="87" t="s">
        <v>1823</v>
      </c>
      <c r="Q12" s="87" t="s">
        <v>1247</v>
      </c>
      <c r="R12" s="18"/>
      <c r="S12" s="18"/>
      <c r="T12" s="18"/>
      <c r="U12" s="18"/>
      <c r="V12" s="18"/>
      <c r="W12" s="18"/>
      <c r="X12" s="87">
        <v>7</v>
      </c>
      <c r="Y12" s="769" t="s">
        <v>1822</v>
      </c>
      <c r="Z12" s="87" t="s">
        <v>1823</v>
      </c>
      <c r="AA12" s="87" t="s">
        <v>1247</v>
      </c>
      <c r="AB12" s="18"/>
      <c r="AC12" s="87">
        <v>7</v>
      </c>
      <c r="AD12" s="87" t="s">
        <v>2399</v>
      </c>
      <c r="AE12" s="87" t="s">
        <v>2400</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1843</v>
      </c>
      <c r="P13" s="87" t="s">
        <v>1844</v>
      </c>
      <c r="Q13" s="87" t="s">
        <v>1247</v>
      </c>
      <c r="R13" s="18"/>
      <c r="S13" s="18"/>
      <c r="T13" s="18"/>
      <c r="U13" s="18"/>
      <c r="V13" s="18"/>
      <c r="W13" s="18"/>
      <c r="X13" s="87">
        <v>8</v>
      </c>
      <c r="Y13" s="769" t="s">
        <v>1843</v>
      </c>
      <c r="Z13" s="87" t="s">
        <v>1844</v>
      </c>
      <c r="AA13" s="87" t="s">
        <v>1247</v>
      </c>
      <c r="AB13" s="18"/>
      <c r="AC13" s="87">
        <v>8</v>
      </c>
      <c r="AD13" s="87" t="s">
        <v>2307</v>
      </c>
      <c r="AE13" s="87" t="s">
        <v>2308</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1864</v>
      </c>
      <c r="P14" s="87" t="s">
        <v>1865</v>
      </c>
      <c r="Q14" s="87" t="s">
        <v>1247</v>
      </c>
      <c r="R14" s="18"/>
      <c r="S14" s="18"/>
      <c r="T14" s="18"/>
      <c r="U14" s="18"/>
      <c r="V14" s="18"/>
      <c r="W14" s="18"/>
      <c r="X14" s="87">
        <v>9</v>
      </c>
      <c r="Y14" s="769" t="s">
        <v>1864</v>
      </c>
      <c r="Z14" s="87" t="s">
        <v>1865</v>
      </c>
      <c r="AA14" s="87" t="s">
        <v>1247</v>
      </c>
      <c r="AB14" s="18"/>
      <c r="AC14" s="87">
        <v>9</v>
      </c>
      <c r="AD14" s="87" t="s">
        <v>2543</v>
      </c>
      <c r="AE14" s="87" t="s">
        <v>2544</v>
      </c>
      <c r="AF14" s="87" t="s">
        <v>1247</v>
      </c>
    </row>
    <row r="15" spans="1:32" ht="12">
      <c r="A15" s="18"/>
      <c r="B15" s="18"/>
      <c r="C15" s="18"/>
      <c r="D15" s="18"/>
      <c r="E15" s="18"/>
      <c r="F15" s="18"/>
      <c r="G15" s="18"/>
      <c r="H15" s="18"/>
      <c r="I15" s="18"/>
      <c r="J15" s="18"/>
      <c r="K15" s="18"/>
      <c r="L15" s="18"/>
      <c r="M15" s="18"/>
      <c r="N15" s="87">
        <v>10</v>
      </c>
      <c r="O15" s="87" t="s">
        <v>1885</v>
      </c>
      <c r="P15" s="87" t="s">
        <v>1886</v>
      </c>
      <c r="Q15" s="87" t="s">
        <v>1247</v>
      </c>
      <c r="R15" s="18"/>
      <c r="S15" s="18"/>
      <c r="T15" s="18"/>
      <c r="U15" s="18"/>
      <c r="V15" s="18"/>
      <c r="W15" s="18"/>
      <c r="X15" s="87">
        <v>10</v>
      </c>
      <c r="Y15" s="769" t="s">
        <v>1885</v>
      </c>
      <c r="Z15" s="87" t="s">
        <v>1886</v>
      </c>
      <c r="AA15" s="87" t="s">
        <v>1247</v>
      </c>
      <c r="AB15" s="18"/>
      <c r="AC15" s="87">
        <v>10</v>
      </c>
      <c r="AD15" s="87" t="s">
        <v>2479</v>
      </c>
      <c r="AE15" s="87" t="s">
        <v>2480</v>
      </c>
      <c r="AF15" s="87" t="s">
        <v>1247</v>
      </c>
    </row>
    <row r="16" spans="1:32" ht="12">
      <c r="A16" s="18"/>
      <c r="B16" s="18"/>
      <c r="C16" s="18"/>
      <c r="D16" s="18"/>
      <c r="E16" s="18"/>
      <c r="F16" s="18"/>
      <c r="G16" s="18"/>
      <c r="H16" s="18"/>
      <c r="I16" s="18"/>
      <c r="J16" s="18"/>
      <c r="K16" s="18"/>
      <c r="L16" s="18"/>
      <c r="M16" s="18"/>
      <c r="N16" s="87">
        <v>11</v>
      </c>
      <c r="O16" s="87" t="s">
        <v>1906</v>
      </c>
      <c r="P16" s="87" t="s">
        <v>1907</v>
      </c>
      <c r="Q16" s="87" t="s">
        <v>1247</v>
      </c>
      <c r="R16" s="18"/>
      <c r="S16" s="18"/>
      <c r="T16" s="18"/>
      <c r="U16" s="18"/>
      <c r="V16" s="18"/>
      <c r="W16" s="18"/>
      <c r="X16" s="87">
        <v>11</v>
      </c>
      <c r="Y16" s="769" t="s">
        <v>1906</v>
      </c>
      <c r="Z16" s="87" t="s">
        <v>1907</v>
      </c>
      <c r="AA16" s="87" t="s">
        <v>1247</v>
      </c>
      <c r="AB16" s="18"/>
      <c r="AC16" s="87">
        <v>11</v>
      </c>
      <c r="AD16" s="87" t="s">
        <v>2315</v>
      </c>
      <c r="AE16" s="87" t="s">
        <v>2316</v>
      </c>
      <c r="AF16" s="87" t="s">
        <v>1247</v>
      </c>
    </row>
    <row r="17" spans="1:32" ht="12">
      <c r="A17" s="18"/>
      <c r="B17" s="18"/>
      <c r="C17" s="18"/>
      <c r="D17" s="18"/>
      <c r="E17" s="18"/>
      <c r="F17" s="18"/>
      <c r="G17" s="18"/>
      <c r="H17" s="18"/>
      <c r="I17" s="18"/>
      <c r="J17" s="18"/>
      <c r="K17" s="18"/>
      <c r="L17" s="18"/>
      <c r="M17" s="18"/>
      <c r="N17" s="87">
        <v>12</v>
      </c>
      <c r="O17" s="87" t="s">
        <v>1671</v>
      </c>
      <c r="P17" s="87" t="s">
        <v>1672</v>
      </c>
      <c r="Q17" s="87" t="s">
        <v>1247</v>
      </c>
      <c r="R17" s="18"/>
      <c r="S17" s="18"/>
      <c r="T17" s="18"/>
      <c r="U17" s="18"/>
      <c r="V17" s="18"/>
      <c r="W17" s="18"/>
      <c r="X17" s="87">
        <v>12</v>
      </c>
      <c r="Y17" s="769" t="s">
        <v>1671</v>
      </c>
      <c r="Z17" s="87" t="s">
        <v>1672</v>
      </c>
      <c r="AA17" s="87" t="s">
        <v>1247</v>
      </c>
      <c r="AB17" s="18"/>
      <c r="AC17" s="87">
        <v>12</v>
      </c>
      <c r="AD17" s="87" t="s">
        <v>2435</v>
      </c>
      <c r="AE17" s="87" t="s">
        <v>2436</v>
      </c>
      <c r="AF17" s="87" t="s">
        <v>1247</v>
      </c>
    </row>
    <row r="18" spans="1:32" ht="12">
      <c r="A18" s="18"/>
      <c r="B18" s="18"/>
      <c r="C18" s="18"/>
      <c r="D18" s="18"/>
      <c r="E18" s="18"/>
      <c r="F18" s="18"/>
      <c r="G18" s="18"/>
      <c r="H18" s="18"/>
      <c r="I18" s="18"/>
      <c r="J18" s="18"/>
      <c r="K18" s="18"/>
      <c r="L18" s="18"/>
      <c r="M18" s="18"/>
      <c r="N18" s="87">
        <v>13</v>
      </c>
      <c r="O18" s="87" t="s">
        <v>1641</v>
      </c>
      <c r="P18" s="87" t="s">
        <v>1642</v>
      </c>
      <c r="Q18" s="87" t="s">
        <v>1247</v>
      </c>
      <c r="R18" s="18"/>
      <c r="S18" s="18"/>
      <c r="T18" s="18"/>
      <c r="U18" s="18"/>
      <c r="V18" s="18"/>
      <c r="W18" s="18"/>
      <c r="X18" s="87">
        <v>13</v>
      </c>
      <c r="Y18" s="769" t="s">
        <v>1641</v>
      </c>
      <c r="Z18" s="87" t="s">
        <v>1642</v>
      </c>
      <c r="AA18" s="87" t="s">
        <v>1247</v>
      </c>
      <c r="AB18" s="18"/>
      <c r="AC18" s="87">
        <v>13</v>
      </c>
      <c r="AD18" s="87" t="s">
        <v>2304</v>
      </c>
      <c r="AE18" s="87" t="s">
        <v>1674</v>
      </c>
      <c r="AF18" s="87" t="s">
        <v>1247</v>
      </c>
    </row>
    <row r="19" spans="1:32" ht="12">
      <c r="A19" s="18"/>
      <c r="B19" s="18"/>
      <c r="C19" s="18"/>
      <c r="D19" s="18"/>
      <c r="E19" s="18"/>
      <c r="F19" s="18"/>
      <c r="G19" s="18"/>
      <c r="H19" s="18"/>
      <c r="I19" s="18"/>
      <c r="J19" s="18"/>
      <c r="K19" s="18"/>
      <c r="L19" s="18"/>
      <c r="M19" s="18"/>
      <c r="N19" s="87">
        <v>14</v>
      </c>
      <c r="O19" s="87" t="s">
        <v>1961</v>
      </c>
      <c r="P19" s="87" t="s">
        <v>1962</v>
      </c>
      <c r="Q19" s="87" t="s">
        <v>1247</v>
      </c>
      <c r="R19" s="18"/>
      <c r="S19" s="18"/>
      <c r="T19" s="18"/>
      <c r="U19" s="18"/>
      <c r="V19" s="18"/>
      <c r="W19" s="18"/>
      <c r="X19" s="87">
        <v>14</v>
      </c>
      <c r="Y19" s="769" t="s">
        <v>1961</v>
      </c>
      <c r="Z19" s="87" t="s">
        <v>1962</v>
      </c>
      <c r="AA19" s="87" t="s">
        <v>1247</v>
      </c>
      <c r="AB19" s="18"/>
      <c r="AC19" s="87">
        <v>14</v>
      </c>
      <c r="AD19" s="87" t="s">
        <v>2555</v>
      </c>
      <c r="AE19" s="87" t="s">
        <v>2556</v>
      </c>
      <c r="AF19" s="87" t="s">
        <v>1247</v>
      </c>
    </row>
    <row r="20" spans="1:32" ht="12">
      <c r="A20" s="18"/>
      <c r="B20" s="18"/>
      <c r="C20" s="18"/>
      <c r="D20" s="18"/>
      <c r="E20" s="18"/>
      <c r="F20" s="18"/>
      <c r="G20" s="18"/>
      <c r="H20" s="18"/>
      <c r="I20" s="18"/>
      <c r="J20" s="18"/>
      <c r="K20" s="18"/>
      <c r="L20" s="18"/>
      <c r="M20" s="18"/>
      <c r="N20" s="87">
        <v>15</v>
      </c>
      <c r="O20" s="87" t="s">
        <v>1982</v>
      </c>
      <c r="P20" s="87" t="s">
        <v>1983</v>
      </c>
      <c r="Q20" s="87" t="s">
        <v>1247</v>
      </c>
      <c r="R20" s="18"/>
      <c r="S20" s="18"/>
      <c r="T20" s="18"/>
      <c r="U20" s="18"/>
      <c r="V20" s="18"/>
      <c r="W20" s="18"/>
      <c r="X20" s="87">
        <v>15</v>
      </c>
      <c r="Y20" s="769" t="s">
        <v>1982</v>
      </c>
      <c r="Z20" s="87" t="s">
        <v>1983</v>
      </c>
      <c r="AA20" s="87" t="s">
        <v>1247</v>
      </c>
      <c r="AB20" s="18"/>
      <c r="AC20" s="87">
        <v>15</v>
      </c>
      <c r="AD20" s="87" t="s">
        <v>2563</v>
      </c>
      <c r="AE20" s="87" t="s">
        <v>2564</v>
      </c>
      <c r="AF20" s="87" t="s">
        <v>1247</v>
      </c>
    </row>
    <row r="21" spans="1:32" ht="12">
      <c r="A21" s="18"/>
      <c r="B21" s="18"/>
      <c r="C21" s="18"/>
      <c r="D21" s="18"/>
      <c r="E21" s="18"/>
      <c r="F21" s="18"/>
      <c r="G21" s="18"/>
      <c r="H21" s="18"/>
      <c r="I21" s="18"/>
      <c r="J21" s="18"/>
      <c r="K21" s="18"/>
      <c r="L21" s="18"/>
      <c r="M21" s="18"/>
      <c r="N21" s="87">
        <v>16</v>
      </c>
      <c r="O21" s="87" t="s">
        <v>2003</v>
      </c>
      <c r="P21" s="87" t="s">
        <v>2004</v>
      </c>
      <c r="Q21" s="87" t="s">
        <v>1247</v>
      </c>
      <c r="R21" s="18"/>
      <c r="S21" s="18"/>
      <c r="T21" s="18"/>
      <c r="U21" s="18"/>
      <c r="V21" s="18"/>
      <c r="W21" s="18"/>
      <c r="X21" s="87">
        <v>16</v>
      </c>
      <c r="Y21" s="769" t="s">
        <v>2003</v>
      </c>
      <c r="Z21" s="87" t="s">
        <v>2004</v>
      </c>
      <c r="AA21" s="87" t="s">
        <v>1247</v>
      </c>
      <c r="AB21" s="18"/>
      <c r="AC21" s="87">
        <v>16</v>
      </c>
      <c r="AD21" s="87" t="s">
        <v>2459</v>
      </c>
      <c r="AE21" s="87" t="s">
        <v>2460</v>
      </c>
      <c r="AF21" s="87" t="s">
        <v>1247</v>
      </c>
    </row>
    <row r="22" spans="1:32" ht="12">
      <c r="A22" s="18"/>
      <c r="B22" s="18"/>
      <c r="C22" s="18"/>
      <c r="D22" s="18"/>
      <c r="E22" s="18"/>
      <c r="F22" s="18"/>
      <c r="G22" s="18"/>
      <c r="H22" s="18"/>
      <c r="I22" s="18"/>
      <c r="J22" s="18"/>
      <c r="K22" s="18"/>
      <c r="L22" s="18"/>
      <c r="M22" s="18"/>
      <c r="N22" s="87">
        <v>17</v>
      </c>
      <c r="O22" s="87" t="s">
        <v>2024</v>
      </c>
      <c r="P22" s="87" t="s">
        <v>2025</v>
      </c>
      <c r="Q22" s="87" t="s">
        <v>1247</v>
      </c>
      <c r="R22" s="18"/>
      <c r="S22" s="18"/>
      <c r="T22" s="18"/>
      <c r="U22" s="18"/>
      <c r="V22" s="18"/>
      <c r="W22" s="18"/>
      <c r="X22" s="87">
        <v>17</v>
      </c>
      <c r="Y22" s="769" t="s">
        <v>2024</v>
      </c>
      <c r="Z22" s="87" t="s">
        <v>2025</v>
      </c>
      <c r="AA22" s="87" t="s">
        <v>1247</v>
      </c>
      <c r="AB22" s="18"/>
      <c r="AC22" s="87">
        <v>17</v>
      </c>
      <c r="AD22" s="87" t="s">
        <v>2451</v>
      </c>
      <c r="AE22" s="87" t="s">
        <v>2452</v>
      </c>
      <c r="AF22" s="87" t="s">
        <v>1247</v>
      </c>
    </row>
    <row r="23" spans="1:32" ht="12">
      <c r="A23" s="18"/>
      <c r="B23" s="18"/>
      <c r="C23" s="18"/>
      <c r="D23" s="18"/>
      <c r="E23" s="18"/>
      <c r="F23" s="18"/>
      <c r="G23" s="18"/>
      <c r="H23" s="18"/>
      <c r="I23" s="18"/>
      <c r="J23" s="18"/>
      <c r="K23" s="18"/>
      <c r="L23" s="18"/>
      <c r="M23" s="18"/>
      <c r="N23" s="87">
        <v>18</v>
      </c>
      <c r="O23" s="87" t="s">
        <v>2045</v>
      </c>
      <c r="P23" s="87" t="s">
        <v>2046</v>
      </c>
      <c r="Q23" s="87" t="s">
        <v>1247</v>
      </c>
      <c r="R23" s="18"/>
      <c r="S23" s="18"/>
      <c r="T23" s="18"/>
      <c r="U23" s="18"/>
      <c r="V23" s="18"/>
      <c r="W23" s="18"/>
      <c r="X23" s="87">
        <v>18</v>
      </c>
      <c r="Y23" s="769" t="s">
        <v>2045</v>
      </c>
      <c r="Z23" s="87" t="s">
        <v>2046</v>
      </c>
      <c r="AA23" s="87" t="s">
        <v>1247</v>
      </c>
      <c r="AB23" s="18"/>
      <c r="AC23" s="87">
        <v>18</v>
      </c>
      <c r="AD23" s="87" t="s">
        <v>2359</v>
      </c>
      <c r="AE23" s="87" t="s">
        <v>2360</v>
      </c>
      <c r="AF23" s="87" t="s">
        <v>1247</v>
      </c>
    </row>
    <row r="24" spans="1:32" ht="12">
      <c r="A24" s="18"/>
      <c r="B24" s="18"/>
      <c r="C24" s="18"/>
      <c r="D24" s="18"/>
      <c r="E24" s="18"/>
      <c r="F24" s="18"/>
      <c r="G24" s="18"/>
      <c r="H24" s="18"/>
      <c r="I24" s="18"/>
      <c r="J24" s="18"/>
      <c r="K24" s="18"/>
      <c r="L24" s="18"/>
      <c r="M24" s="18"/>
      <c r="N24" s="87">
        <v>19</v>
      </c>
      <c r="O24" s="87" t="s">
        <v>2066</v>
      </c>
      <c r="P24" s="87" t="s">
        <v>2067</v>
      </c>
      <c r="Q24" s="87" t="s">
        <v>1247</v>
      </c>
      <c r="R24" s="18"/>
      <c r="S24" s="18"/>
      <c r="T24" s="18"/>
      <c r="U24" s="18"/>
      <c r="V24" s="18"/>
      <c r="W24" s="18"/>
      <c r="X24" s="87">
        <v>19</v>
      </c>
      <c r="Y24" s="769" t="s">
        <v>2066</v>
      </c>
      <c r="Z24" s="87" t="s">
        <v>2067</v>
      </c>
      <c r="AA24" s="87" t="s">
        <v>1247</v>
      </c>
      <c r="AB24" s="18"/>
      <c r="AC24" s="87">
        <v>19</v>
      </c>
      <c r="AD24" s="87" t="s">
        <v>2419</v>
      </c>
      <c r="AE24" s="87" t="s">
        <v>2420</v>
      </c>
      <c r="AF24" s="87" t="s">
        <v>1247</v>
      </c>
    </row>
    <row r="25" spans="1:32" ht="12">
      <c r="A25" s="18"/>
      <c r="B25" s="18"/>
      <c r="C25" s="18"/>
      <c r="D25" s="18"/>
      <c r="E25" s="18"/>
      <c r="F25" s="18"/>
      <c r="G25" s="18"/>
      <c r="H25" s="18"/>
      <c r="I25" s="18"/>
      <c r="J25" s="18"/>
      <c r="K25" s="18"/>
      <c r="L25" s="18"/>
      <c r="M25" s="18"/>
      <c r="N25" s="87">
        <v>20</v>
      </c>
      <c r="O25" s="87" t="s">
        <v>2087</v>
      </c>
      <c r="P25" s="87" t="s">
        <v>2088</v>
      </c>
      <c r="Q25" s="87" t="s">
        <v>1247</v>
      </c>
      <c r="R25" s="18"/>
      <c r="S25" s="18"/>
      <c r="T25" s="18"/>
      <c r="U25" s="18"/>
      <c r="V25" s="18"/>
      <c r="W25" s="18"/>
      <c r="X25" s="87">
        <v>20</v>
      </c>
      <c r="Y25" s="769" t="s">
        <v>2087</v>
      </c>
      <c r="Z25" s="87" t="s">
        <v>2088</v>
      </c>
      <c r="AA25" s="87" t="s">
        <v>1247</v>
      </c>
      <c r="AB25" s="18"/>
      <c r="AC25" s="87">
        <v>20</v>
      </c>
      <c r="AD25" s="87" t="s">
        <v>2319</v>
      </c>
      <c r="AE25" s="87" t="s">
        <v>2320</v>
      </c>
      <c r="AF25" s="87" t="s">
        <v>1247</v>
      </c>
    </row>
    <row r="26" spans="1:32" ht="12">
      <c r="A26" s="18"/>
      <c r="B26" s="18"/>
      <c r="C26" s="18"/>
      <c r="D26" s="18"/>
      <c r="E26" s="18"/>
      <c r="F26" s="18"/>
      <c r="G26" s="18"/>
      <c r="H26" s="18"/>
      <c r="I26" s="18"/>
      <c r="J26" s="18"/>
      <c r="K26" s="18"/>
      <c r="L26" s="18"/>
      <c r="M26" s="18"/>
      <c r="N26" s="87">
        <v>21</v>
      </c>
      <c r="O26" s="87" t="s">
        <v>2108</v>
      </c>
      <c r="P26" s="87" t="s">
        <v>2109</v>
      </c>
      <c r="Q26" s="87" t="s">
        <v>1247</v>
      </c>
      <c r="R26" s="18"/>
      <c r="S26" s="18"/>
      <c r="T26" s="18"/>
      <c r="U26" s="18"/>
      <c r="V26" s="18"/>
      <c r="W26" s="18"/>
      <c r="X26" s="87">
        <v>21</v>
      </c>
      <c r="Y26" s="769" t="s">
        <v>2108</v>
      </c>
      <c r="Z26" s="87" t="s">
        <v>2109</v>
      </c>
      <c r="AA26" s="87" t="s">
        <v>1247</v>
      </c>
      <c r="AB26" s="18"/>
      <c r="AC26" s="87">
        <v>21</v>
      </c>
      <c r="AD26" s="87" t="s">
        <v>2339</v>
      </c>
      <c r="AE26" s="87" t="s">
        <v>2340</v>
      </c>
      <c r="AF26" s="87" t="s">
        <v>1247</v>
      </c>
    </row>
    <row r="27" spans="1:32" ht="12">
      <c r="A27" s="18"/>
      <c r="B27" s="18"/>
      <c r="C27" s="18"/>
      <c r="D27" s="18"/>
      <c r="E27" s="18"/>
      <c r="F27" s="18"/>
      <c r="G27" s="18"/>
      <c r="H27" s="18"/>
      <c r="I27" s="18"/>
      <c r="J27" s="18"/>
      <c r="K27" s="18"/>
      <c r="L27" s="18"/>
      <c r="M27" s="18"/>
      <c r="N27" s="87">
        <v>22</v>
      </c>
      <c r="O27" s="87" t="s">
        <v>2129</v>
      </c>
      <c r="P27" s="87" t="s">
        <v>2130</v>
      </c>
      <c r="Q27" s="87" t="s">
        <v>1247</v>
      </c>
      <c r="R27" s="18"/>
      <c r="S27" s="18"/>
      <c r="T27" s="18"/>
      <c r="U27" s="18"/>
      <c r="V27" s="18"/>
      <c r="W27" s="18"/>
      <c r="X27" s="87">
        <v>22</v>
      </c>
      <c r="Y27" s="769" t="s">
        <v>2129</v>
      </c>
      <c r="Z27" s="87" t="s">
        <v>2130</v>
      </c>
      <c r="AA27" s="87" t="s">
        <v>1247</v>
      </c>
      <c r="AB27" s="18"/>
      <c r="AC27" s="87">
        <v>22</v>
      </c>
      <c r="AD27" s="87" t="s">
        <v>2407</v>
      </c>
      <c r="AE27" s="87" t="s">
        <v>2408</v>
      </c>
      <c r="AF27" s="87" t="s">
        <v>1247</v>
      </c>
    </row>
    <row r="28" spans="1:32" ht="12">
      <c r="A28" s="18"/>
      <c r="B28" s="18"/>
      <c r="C28" s="18"/>
      <c r="D28" s="18"/>
      <c r="E28" s="18"/>
      <c r="F28" s="18"/>
      <c r="G28" s="18"/>
      <c r="H28" s="18"/>
      <c r="I28" s="18"/>
      <c r="J28" s="18"/>
      <c r="K28" s="18"/>
      <c r="L28" s="18"/>
      <c r="M28" s="18"/>
      <c r="N28" s="87">
        <v>23</v>
      </c>
      <c r="O28" s="87" t="s">
        <v>2150</v>
      </c>
      <c r="P28" s="87" t="s">
        <v>2151</v>
      </c>
      <c r="Q28" s="87" t="s">
        <v>1247</v>
      </c>
      <c r="R28" s="18"/>
      <c r="S28" s="18"/>
      <c r="T28" s="18"/>
      <c r="U28" s="18"/>
      <c r="V28" s="18"/>
      <c r="W28" s="18"/>
      <c r="X28" s="87">
        <v>23</v>
      </c>
      <c r="Y28" s="769" t="s">
        <v>2150</v>
      </c>
      <c r="Z28" s="87" t="s">
        <v>2151</v>
      </c>
      <c r="AA28" s="87" t="s">
        <v>1247</v>
      </c>
      <c r="AB28" s="18"/>
      <c r="AC28" s="87">
        <v>23</v>
      </c>
      <c r="AD28" s="87" t="s">
        <v>2423</v>
      </c>
      <c r="AE28" s="87" t="s">
        <v>2424</v>
      </c>
      <c r="AF28" s="87" t="s">
        <v>1247</v>
      </c>
    </row>
    <row r="29" spans="1:32" ht="12">
      <c r="A29" s="18"/>
      <c r="B29" s="18"/>
      <c r="C29" s="18"/>
      <c r="D29" s="18"/>
      <c r="E29" s="18"/>
      <c r="F29" s="18"/>
      <c r="G29" s="18"/>
      <c r="H29" s="18"/>
      <c r="I29" s="18"/>
      <c r="J29" s="18"/>
      <c r="K29" s="18"/>
      <c r="L29" s="18"/>
      <c r="M29" s="18"/>
      <c r="N29" s="87">
        <v>24</v>
      </c>
      <c r="O29" s="87" t="s">
        <v>2171</v>
      </c>
      <c r="P29" s="87" t="s">
        <v>2172</v>
      </c>
      <c r="Q29" s="87" t="s">
        <v>1247</v>
      </c>
      <c r="R29" s="18"/>
      <c r="S29" s="18"/>
      <c r="T29" s="18"/>
      <c r="U29" s="18"/>
      <c r="V29" s="18"/>
      <c r="W29" s="18"/>
      <c r="X29" s="87">
        <v>24</v>
      </c>
      <c r="Y29" s="769" t="s">
        <v>2171</v>
      </c>
      <c r="Z29" s="87" t="s">
        <v>2172</v>
      </c>
      <c r="AA29" s="87" t="s">
        <v>1247</v>
      </c>
      <c r="AB29" s="18"/>
      <c r="AC29" s="87">
        <v>24</v>
      </c>
      <c r="AD29" s="87" t="s">
        <v>2475</v>
      </c>
      <c r="AE29" s="87" t="s">
        <v>2476</v>
      </c>
      <c r="AF29" s="87" t="s">
        <v>1247</v>
      </c>
    </row>
    <row r="30" spans="1:32" ht="12">
      <c r="A30" s="18"/>
      <c r="B30" s="18"/>
      <c r="C30" s="18"/>
      <c r="D30" s="18"/>
      <c r="E30" s="18"/>
      <c r="F30" s="18"/>
      <c r="G30" s="18"/>
      <c r="H30" s="18"/>
      <c r="I30" s="18"/>
      <c r="J30" s="18"/>
      <c r="K30" s="18"/>
      <c r="L30" s="18"/>
      <c r="M30" s="18"/>
      <c r="N30" s="87">
        <v>25</v>
      </c>
      <c r="O30" s="87" t="s">
        <v>2192</v>
      </c>
      <c r="P30" s="87" t="s">
        <v>2193</v>
      </c>
      <c r="Q30" s="87" t="s">
        <v>1247</v>
      </c>
      <c r="R30" s="18"/>
      <c r="S30" s="18"/>
      <c r="T30" s="18"/>
      <c r="U30" s="18"/>
      <c r="V30" s="18"/>
      <c r="W30" s="18"/>
      <c r="X30" s="87">
        <v>25</v>
      </c>
      <c r="Y30" s="769" t="s">
        <v>2192</v>
      </c>
      <c r="Z30" s="87" t="s">
        <v>2193</v>
      </c>
      <c r="AA30" s="87" t="s">
        <v>1247</v>
      </c>
      <c r="AB30" s="18"/>
      <c r="AC30" s="87">
        <v>25</v>
      </c>
      <c r="AD30" s="87" t="s">
        <v>2431</v>
      </c>
      <c r="AE30" s="87" t="s">
        <v>2432</v>
      </c>
      <c r="AF30" s="87" t="s">
        <v>1247</v>
      </c>
    </row>
    <row r="31" spans="1:32" ht="12">
      <c r="A31" s="18"/>
      <c r="B31" s="18"/>
      <c r="C31" s="18"/>
      <c r="D31" s="18"/>
      <c r="E31" s="18"/>
      <c r="F31" s="18"/>
      <c r="G31" s="18"/>
      <c r="H31" s="18"/>
      <c r="I31" s="18"/>
      <c r="J31" s="18"/>
      <c r="K31" s="18"/>
      <c r="L31" s="18"/>
      <c r="M31" s="18"/>
      <c r="N31" s="87">
        <v>26</v>
      </c>
      <c r="O31" s="87" t="s">
        <v>2213</v>
      </c>
      <c r="P31" s="87" t="s">
        <v>2214</v>
      </c>
      <c r="Q31" s="87" t="s">
        <v>1247</v>
      </c>
      <c r="R31" s="18"/>
      <c r="S31" s="18"/>
      <c r="T31" s="18"/>
      <c r="U31" s="18"/>
      <c r="V31" s="18"/>
      <c r="W31" s="18"/>
      <c r="X31" s="87">
        <v>26</v>
      </c>
      <c r="Y31" s="769" t="s">
        <v>2213</v>
      </c>
      <c r="Z31" s="87" t="s">
        <v>2214</v>
      </c>
      <c r="AA31" s="87" t="s">
        <v>1247</v>
      </c>
      <c r="AB31" s="18"/>
      <c r="AC31" s="87">
        <v>26</v>
      </c>
      <c r="AD31" s="87" t="s">
        <v>2311</v>
      </c>
      <c r="AE31" s="87" t="s">
        <v>2312</v>
      </c>
      <c r="AF31" s="87" t="s">
        <v>1247</v>
      </c>
    </row>
    <row r="32" spans="1:32" ht="12">
      <c r="A32" s="18"/>
      <c r="B32" s="18"/>
      <c r="C32" s="18"/>
      <c r="D32" s="18"/>
      <c r="E32" s="18"/>
      <c r="F32" s="18"/>
      <c r="G32" s="18"/>
      <c r="H32" s="18"/>
      <c r="I32" s="18"/>
      <c r="J32" s="18"/>
      <c r="K32" s="18"/>
      <c r="L32" s="18"/>
      <c r="M32" s="18"/>
      <c r="N32" s="87">
        <v>27</v>
      </c>
      <c r="O32" s="87" t="s">
        <v>2234</v>
      </c>
      <c r="P32" s="87" t="s">
        <v>2235</v>
      </c>
      <c r="Q32" s="87" t="s">
        <v>1247</v>
      </c>
      <c r="R32" s="18"/>
      <c r="S32" s="18"/>
      <c r="T32" s="18"/>
      <c r="U32" s="18"/>
      <c r="V32" s="18"/>
      <c r="W32" s="18"/>
      <c r="X32" s="87">
        <v>27</v>
      </c>
      <c r="Y32" s="769" t="s">
        <v>2234</v>
      </c>
      <c r="Z32" s="87" t="s">
        <v>2235</v>
      </c>
      <c r="AA32" s="87" t="s">
        <v>1247</v>
      </c>
      <c r="AB32" s="18"/>
      <c r="AC32" s="87">
        <v>27</v>
      </c>
      <c r="AD32" s="87" t="s">
        <v>2371</v>
      </c>
      <c r="AE32" s="87" t="s">
        <v>2372</v>
      </c>
      <c r="AF32" s="87" t="s">
        <v>1247</v>
      </c>
    </row>
    <row r="33" spans="1:32" ht="12">
      <c r="A33" s="18"/>
      <c r="B33" s="18"/>
      <c r="C33" s="18"/>
      <c r="D33" s="18"/>
      <c r="E33" s="18"/>
      <c r="F33" s="18"/>
      <c r="G33" s="18"/>
      <c r="H33" s="18"/>
      <c r="I33" s="18"/>
      <c r="J33" s="18"/>
      <c r="K33" s="18"/>
      <c r="L33" s="18"/>
      <c r="M33" s="18"/>
      <c r="N33" s="87">
        <v>28</v>
      </c>
      <c r="O33" s="87" t="s">
        <v>2255</v>
      </c>
      <c r="P33" s="87" t="s">
        <v>2256</v>
      </c>
      <c r="Q33" s="87" t="s">
        <v>1247</v>
      </c>
      <c r="R33" s="18"/>
      <c r="S33" s="18"/>
      <c r="T33" s="18"/>
      <c r="U33" s="18"/>
      <c r="V33" s="18"/>
      <c r="W33" s="18"/>
      <c r="X33" s="87">
        <v>28</v>
      </c>
      <c r="Y33" s="769" t="s">
        <v>2255</v>
      </c>
      <c r="Z33" s="87" t="s">
        <v>2256</v>
      </c>
      <c r="AA33" s="87" t="s">
        <v>1247</v>
      </c>
      <c r="AB33" s="18"/>
      <c r="AC33" s="87">
        <v>28</v>
      </c>
      <c r="AD33" s="87" t="s">
        <v>2383</v>
      </c>
      <c r="AE33" s="87" t="s">
        <v>2384</v>
      </c>
      <c r="AF33" s="87" t="s">
        <v>1247</v>
      </c>
    </row>
    <row r="34" spans="1:32" ht="12">
      <c r="A34" s="18"/>
      <c r="B34" s="18"/>
      <c r="C34" s="18"/>
      <c r="D34" s="18"/>
      <c r="E34" s="18"/>
      <c r="F34" s="18"/>
      <c r="G34" s="18"/>
      <c r="H34" s="18"/>
      <c r="I34" s="18"/>
      <c r="J34" s="18"/>
      <c r="K34" s="18"/>
      <c r="L34" s="18"/>
      <c r="M34" s="18"/>
      <c r="N34" s="87">
        <v>29</v>
      </c>
      <c r="O34" s="87" t="s">
        <v>2276</v>
      </c>
      <c r="P34" s="87" t="s">
        <v>2277</v>
      </c>
      <c r="Q34" s="87" t="s">
        <v>1247</v>
      </c>
      <c r="R34" s="18"/>
      <c r="S34" s="18"/>
      <c r="T34" s="18"/>
      <c r="U34" s="18"/>
      <c r="V34" s="18"/>
      <c r="W34" s="18"/>
      <c r="X34" s="87">
        <v>29</v>
      </c>
      <c r="Y34" s="769" t="s">
        <v>2276</v>
      </c>
      <c r="Z34" s="87" t="s">
        <v>2277</v>
      </c>
      <c r="AA34" s="87" t="s">
        <v>1247</v>
      </c>
      <c r="AB34" s="18"/>
      <c r="AC34" s="87">
        <v>29</v>
      </c>
      <c r="AD34" s="87" t="s">
        <v>2471</v>
      </c>
      <c r="AE34" s="87" t="s">
        <v>2472</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2427</v>
      </c>
      <c r="AE35" s="87" t="s">
        <v>2428</v>
      </c>
      <c r="AF35" s="87" t="s">
        <v>1247</v>
      </c>
    </row>
    <row r="36" spans="1:32" ht="12">
      <c r="A36" s="18"/>
      <c r="B36" s="18"/>
      <c r="C36" s="18"/>
      <c r="D36" s="18"/>
      <c r="E36" s="18"/>
      <c r="F36" s="18"/>
      <c r="G36" s="18"/>
      <c r="H36" s="18"/>
      <c r="I36" s="18"/>
      <c r="J36" s="18"/>
      <c r="K36" s="18"/>
      <c r="L36" s="18"/>
      <c r="M36" s="18"/>
      <c r="N36" s="87">
        <v>31</v>
      </c>
      <c r="O36" s="87" t="s">
        <v>2568</v>
      </c>
      <c r="P36" s="87" t="s">
        <v>2569</v>
      </c>
      <c r="Q36" s="87" t="s">
        <v>1245</v>
      </c>
      <c r="R36" s="18"/>
      <c r="S36" s="18"/>
      <c r="T36" s="18"/>
      <c r="U36" s="18"/>
      <c r="V36" s="18"/>
      <c r="W36" s="18"/>
      <c r="X36" s="87">
        <v>31</v>
      </c>
      <c r="Y36" s="769">
        <v>0</v>
      </c>
      <c r="Z36" s="87">
        <v>0</v>
      </c>
      <c r="AA36" s="87">
        <v>0</v>
      </c>
      <c r="AB36" s="18"/>
      <c r="AC36" s="87">
        <v>31</v>
      </c>
      <c r="AD36" s="87" t="s">
        <v>2455</v>
      </c>
      <c r="AE36" s="87" t="s">
        <v>2456</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2391</v>
      </c>
      <c r="AE37" s="87" t="s">
        <v>2392</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1781</v>
      </c>
      <c r="AE38" s="87" t="s">
        <v>1782</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2559</v>
      </c>
      <c r="AE39" s="87" t="s">
        <v>2560</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2439</v>
      </c>
      <c r="AE40" s="87" t="s">
        <v>2440</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2508</v>
      </c>
      <c r="AE41" s="87" t="s">
        <v>2509</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1662</v>
      </c>
      <c r="AE42" s="87" t="s">
        <v>1663</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2467</v>
      </c>
      <c r="AE43" s="87" t="s">
        <v>2468</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2551</v>
      </c>
      <c r="AE44" s="87" t="s">
        <v>2552</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2327</v>
      </c>
      <c r="AE45" s="87" t="s">
        <v>2328</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2351</v>
      </c>
      <c r="AE46" s="87" t="s">
        <v>2352</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1688</v>
      </c>
      <c r="AE47" s="87" t="s">
        <v>1689</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2535</v>
      </c>
      <c r="AE48" s="87" t="s">
        <v>2536</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2539</v>
      </c>
      <c r="AE49" s="87" t="s">
        <v>2540</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t="s">
        <v>2500</v>
      </c>
      <c r="AE50" s="87" t="s">
        <v>2501</v>
      </c>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t="s">
        <v>2520</v>
      </c>
      <c r="AE51" s="87" t="s">
        <v>2495</v>
      </c>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t="s">
        <v>1680</v>
      </c>
      <c r="AE52" s="87" t="s">
        <v>1681</v>
      </c>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t="s">
        <v>1692</v>
      </c>
      <c r="AE53" s="87" t="s">
        <v>1693</v>
      </c>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1676</v>
      </c>
      <c r="AE54" s="87" t="s">
        <v>1677</v>
      </c>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2403</v>
      </c>
      <c r="AE55" s="87" t="s">
        <v>2404</v>
      </c>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2512</v>
      </c>
      <c r="AE56" s="87" t="s">
        <v>2513</v>
      </c>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t="s">
        <v>2343</v>
      </c>
      <c r="AE57" s="87" t="s">
        <v>2344</v>
      </c>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t="s">
        <v>2411</v>
      </c>
      <c r="AE58" s="87" t="s">
        <v>2412</v>
      </c>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t="s">
        <v>2516</v>
      </c>
      <c r="AE59" s="87" t="s">
        <v>2517</v>
      </c>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t="s">
        <v>1684</v>
      </c>
      <c r="AE60" s="87" t="s">
        <v>1685</v>
      </c>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t="s">
        <v>2379</v>
      </c>
      <c r="AE61" s="87" t="s">
        <v>2380</v>
      </c>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t="s">
        <v>2347</v>
      </c>
      <c r="AE62" s="87" t="s">
        <v>2348</v>
      </c>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t="s">
        <v>1666</v>
      </c>
      <c r="AE63" s="87" t="s">
        <v>1667</v>
      </c>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t="s">
        <v>2504</v>
      </c>
      <c r="AE64" s="87" t="s">
        <v>2505</v>
      </c>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t="s">
        <v>2367</v>
      </c>
      <c r="AE65" s="87" t="s">
        <v>2368</v>
      </c>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t="s">
        <v>2447</v>
      </c>
      <c r="AE66" s="87" t="s">
        <v>2448</v>
      </c>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t="s">
        <v>2355</v>
      </c>
      <c r="AE67" s="87" t="s">
        <v>2356</v>
      </c>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t="s">
        <v>2487</v>
      </c>
      <c r="AE68" s="87" t="s">
        <v>2488</v>
      </c>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t="s">
        <v>2323</v>
      </c>
      <c r="AE69" s="87" t="s">
        <v>2324</v>
      </c>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t="s">
        <v>2463</v>
      </c>
      <c r="AE70" s="87" t="s">
        <v>2464</v>
      </c>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t="s">
        <v>2375</v>
      </c>
      <c r="AE71" s="87" t="s">
        <v>2376</v>
      </c>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t="s">
        <v>2523</v>
      </c>
      <c r="AE72" s="87" t="s">
        <v>2524</v>
      </c>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t="s">
        <v>2300</v>
      </c>
      <c r="AE73" s="87" t="s">
        <v>2301</v>
      </c>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t="s">
        <v>1637</v>
      </c>
      <c r="AE74" s="87" t="s">
        <v>1638</v>
      </c>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t="s">
        <v>2415</v>
      </c>
      <c r="AE75" s="87" t="s">
        <v>2416</v>
      </c>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t="s">
        <v>2335</v>
      </c>
      <c r="AE76" s="87" t="s">
        <v>2336</v>
      </c>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t="s">
        <v>2531</v>
      </c>
      <c r="AE77" s="87" t="s">
        <v>2532</v>
      </c>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t="s">
        <v>2331</v>
      </c>
      <c r="AE78" s="87" t="s">
        <v>2332</v>
      </c>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t="s">
        <v>2483</v>
      </c>
      <c r="AE79" s="87" t="s">
        <v>2484</v>
      </c>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t="s">
        <v>2527</v>
      </c>
      <c r="AE80" s="87" t="s">
        <v>2528</v>
      </c>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t="s">
        <v>2443</v>
      </c>
      <c r="AE81" s="87" t="s">
        <v>2444</v>
      </c>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t="s">
        <v>2491</v>
      </c>
      <c r="AE82" s="87" t="s">
        <v>2492</v>
      </c>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t="s">
        <v>2296</v>
      </c>
      <c r="AE83" s="87" t="s">
        <v>2297</v>
      </c>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20</v>
      </c>
      <c r="I4" s="80" t="str">
        <f>HLOOKUP(I3,比較地域マスタ!$E$5:$L$6,2,0)</f>
        <v>長野県</v>
      </c>
      <c r="J4" s="80" t="str">
        <f>HLOOKUP(J3,比較地域マスタ!$E$5:$L$6,2,0)</f>
        <v>駒ヶ根市</v>
      </c>
      <c r="K4" s="80" t="str">
        <f>HLOOKUP(K3,比較地域マスタ!$E$5:$L$6,2,0)</f>
        <v>20210</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駒ヶ根市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114.5251031498982</v>
      </c>
      <c r="BB5" s="34"/>
      <c r="BC5" s="19"/>
      <c r="BD5" s="364">
        <f>AC35</f>
        <v>82.694816742360217</v>
      </c>
      <c r="BE5" s="34"/>
      <c r="BF5" s="19"/>
      <c r="BG5" s="364">
        <f>AK35</f>
        <v>91.774558643248469</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82.217548078018112</v>
      </c>
      <c r="BA6" s="19"/>
      <c r="BB6" s="34"/>
      <c r="BC6" s="364">
        <f>AC36</f>
        <v>65.301246756882378</v>
      </c>
      <c r="BD6" s="19"/>
      <c r="BE6" s="34"/>
      <c r="BF6" s="364">
        <f>AK36</f>
        <v>76.208908220789752</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4.4879361016591313</v>
      </c>
      <c r="BA7" s="19"/>
      <c r="BB7" s="34"/>
      <c r="BC7" s="364">
        <f>AC37</f>
        <v>2.9885418927038239</v>
      </c>
      <c r="BD7" s="19"/>
      <c r="BE7" s="34"/>
      <c r="BF7" s="364">
        <f t="shared" ref="BF7:BF8" si="0">AK37</f>
        <v>2.7859652656202907</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27.819618970220954</v>
      </c>
      <c r="BA8" s="19"/>
      <c r="BB8" s="34"/>
      <c r="BC8" s="364">
        <f>AC38</f>
        <v>14.405028092774019</v>
      </c>
      <c r="BD8" s="19"/>
      <c r="BE8" s="34"/>
      <c r="BF8" s="364">
        <f t="shared" si="0"/>
        <v>12.779685156838418</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314.80901206476881</v>
      </c>
      <c r="P9" s="500">
        <f>P10+P14+P15+P16+P22</f>
        <v>1.0000000000000002</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48.41820197960795</v>
      </c>
      <c r="BA9" s="364">
        <f>AZ9</f>
        <v>48.41820197960795</v>
      </c>
      <c r="BB9" s="34"/>
      <c r="BC9" s="364">
        <f>AC39</f>
        <v>56.693927209889473</v>
      </c>
      <c r="BD9" s="364">
        <f>AC39</f>
        <v>56.693927209889473</v>
      </c>
      <c r="BE9" s="34"/>
      <c r="BF9" s="364">
        <f>AK39</f>
        <v>46.249636661156259</v>
      </c>
      <c r="BG9" s="364">
        <f>AK39</f>
        <v>46.249636661156259</v>
      </c>
      <c r="BH9" s="34"/>
    </row>
    <row r="10" spans="1:62" ht="17.100000000000001" customHeight="1" thickBot="1">
      <c r="B10" s="366"/>
      <c r="C10" s="367"/>
      <c r="D10" s="369"/>
      <c r="E10" s="369"/>
      <c r="F10" s="369"/>
      <c r="G10" s="368"/>
      <c r="H10" s="368"/>
      <c r="I10" s="369"/>
      <c r="J10" s="370"/>
      <c r="K10" s="377"/>
      <c r="L10" s="286" t="s">
        <v>31</v>
      </c>
      <c r="M10" s="286"/>
      <c r="N10" s="622"/>
      <c r="O10" s="1025">
        <f>SUM(O11:O13)</f>
        <v>114.5251031498982</v>
      </c>
      <c r="P10" s="501">
        <f t="shared" ref="P10:P22" si="1">O10/$O$9</f>
        <v>0.36379232728679256</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63.266707630487794</v>
      </c>
      <c r="BA10" s="364">
        <f>AZ10</f>
        <v>63.266707630487794</v>
      </c>
      <c r="BB10" s="34"/>
      <c r="BC10" s="364">
        <f>AC40</f>
        <v>56.49453583191054</v>
      </c>
      <c r="BD10" s="364">
        <f>AC40</f>
        <v>56.49453583191054</v>
      </c>
      <c r="BE10" s="34"/>
      <c r="BF10" s="364">
        <f>AK40</f>
        <v>50.129666775691611</v>
      </c>
      <c r="BG10" s="364">
        <f>AK40</f>
        <v>50.129666775691611</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82.217548078018112</v>
      </c>
      <c r="P11" s="502">
        <f t="shared" si="1"/>
        <v>0.26116643719558663</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87.423092163230422</v>
      </c>
      <c r="BB11" s="34"/>
      <c r="BC11" s="364"/>
      <c r="BD11" s="364">
        <f>AC41</f>
        <v>79.030117105873202</v>
      </c>
      <c r="BE11" s="34"/>
      <c r="BF11" s="19"/>
      <c r="BG11" s="364">
        <f>AK41</f>
        <v>65.13136287655972</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4.4879361016591313</v>
      </c>
      <c r="P12" s="502">
        <f t="shared" si="1"/>
        <v>1.4256059800269578E-2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85.415452425026388</v>
      </c>
      <c r="BA12" s="19"/>
      <c r="BB12" s="34"/>
      <c r="BC12" s="364">
        <f>AC42</f>
        <v>76.426461600170654</v>
      </c>
      <c r="BD12" s="19"/>
      <c r="BE12" s="34"/>
      <c r="BF12" s="364">
        <f>AK42</f>
        <v>63.210620238348625</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27.819618970220954</v>
      </c>
      <c r="P13" s="502">
        <f t="shared" si="1"/>
        <v>8.8369830290936355E-2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2.0076397382040305</v>
      </c>
      <c r="BA13" s="19"/>
      <c r="BB13" s="34"/>
      <c r="BC13" s="364">
        <f>AC45</f>
        <v>2.6036555057025486</v>
      </c>
      <c r="BD13" s="19"/>
      <c r="BE13" s="34"/>
      <c r="BF13" s="364">
        <f>AK45</f>
        <v>1.9207426382110995</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48.41820197960795</v>
      </c>
      <c r="P14" s="501">
        <f t="shared" si="1"/>
        <v>0.15380182943951551</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63.266707630487794</v>
      </c>
      <c r="P15" s="501">
        <f t="shared" si="1"/>
        <v>0.20096854030808781</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1.1759071415445086</v>
      </c>
      <c r="BA15" s="364">
        <f>AZ15</f>
        <v>1.1759071415445086</v>
      </c>
      <c r="BB15" s="34"/>
      <c r="BC15" s="364">
        <f>AC47</f>
        <v>0.95172445465921174</v>
      </c>
      <c r="BD15" s="364">
        <f>AC47</f>
        <v>0.95172445465921174</v>
      </c>
      <c r="BE15" s="34"/>
      <c r="BF15" s="364">
        <f>AK47</f>
        <v>2.176261155153326</v>
      </c>
      <c r="BG15" s="364">
        <f>AK47</f>
        <v>2.176261155153326</v>
      </c>
      <c r="BH15" s="34"/>
    </row>
    <row r="16" spans="1:62" ht="17.100000000000001" customHeight="1" thickBot="1">
      <c r="B16" s="366"/>
      <c r="C16" s="367"/>
      <c r="D16" s="369"/>
      <c r="E16" s="369"/>
      <c r="F16" s="369"/>
      <c r="G16" s="368"/>
      <c r="H16" s="368"/>
      <c r="I16" s="369"/>
      <c r="J16" s="370"/>
      <c r="K16" s="378"/>
      <c r="L16" s="286" t="s">
        <v>44</v>
      </c>
      <c r="M16" s="387"/>
      <c r="N16" s="388"/>
      <c r="O16" s="1025">
        <f>SUM(O18:O21)</f>
        <v>87.423092163230422</v>
      </c>
      <c r="P16" s="501">
        <f t="shared" si="1"/>
        <v>0.27770199966589265</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85.415452425026388</v>
      </c>
      <c r="P17" s="502">
        <f t="shared" si="1"/>
        <v>0.2713246735371509</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44.31618557386269</v>
      </c>
      <c r="P18" s="502">
        <f t="shared" si="1"/>
        <v>0.14077165479857698</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41.099266851163691</v>
      </c>
      <c r="P19" s="502">
        <f t="shared" si="1"/>
        <v>0.13055301873857386</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2.0076397382040305</v>
      </c>
      <c r="P20" s="502">
        <f t="shared" si="1"/>
        <v>6.3773261287417612E-3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1.1759071415445086</v>
      </c>
      <c r="P22" s="679">
        <f t="shared" si="1"/>
        <v>3.7353032997116914E-3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103.63588878684408</v>
      </c>
      <c r="AZ22" s="364">
        <f t="shared" si="3"/>
        <v>93.1147046018217</v>
      </c>
      <c r="BA22" s="364">
        <f t="shared" si="3"/>
        <v>94.120614562740826</v>
      </c>
      <c r="BB22" s="364">
        <f t="shared" si="3"/>
        <v>91.407732645291361</v>
      </c>
      <c r="BC22" s="364">
        <f t="shared" si="3"/>
        <v>83.563768642417543</v>
      </c>
      <c r="BD22" s="364">
        <f t="shared" si="3"/>
        <v>82.694816742360217</v>
      </c>
      <c r="BE22" s="364">
        <f t="shared" si="3"/>
        <v>81.942503223955953</v>
      </c>
      <c r="BF22" s="364">
        <f t="shared" si="3"/>
        <v>79.706417212206517</v>
      </c>
      <c r="BG22" s="364">
        <f t="shared" si="3"/>
        <v>80.732474125599822</v>
      </c>
      <c r="BH22" s="364">
        <f t="shared" si="3"/>
        <v>81.973531782418547</v>
      </c>
      <c r="BI22" s="364">
        <f t="shared" si="3"/>
        <v>86.514862446816068</v>
      </c>
      <c r="BJ22" s="364">
        <f t="shared" si="3"/>
        <v>79.358252381073328</v>
      </c>
      <c r="BK22" s="364">
        <f t="shared" si="3"/>
        <v>75.02822736209302</v>
      </c>
      <c r="BL22" s="364">
        <f t="shared" si="3"/>
        <v>91.774558643248469</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55.944522289012482</v>
      </c>
      <c r="AZ23" s="399">
        <f t="shared" ref="AZ23:BL23" si="4">Y39</f>
        <v>57.448871975828467</v>
      </c>
      <c r="BA23" s="399">
        <f t="shared" si="4"/>
        <v>59.356019949779302</v>
      </c>
      <c r="BB23" s="399">
        <f t="shared" si="4"/>
        <v>65.322014760401345</v>
      </c>
      <c r="BC23" s="399">
        <f t="shared" si="4"/>
        <v>58.809988375977298</v>
      </c>
      <c r="BD23" s="399">
        <f t="shared" si="4"/>
        <v>56.693927209889473</v>
      </c>
      <c r="BE23" s="399">
        <f t="shared" si="4"/>
        <v>58.484780936989445</v>
      </c>
      <c r="BF23" s="399">
        <f t="shared" si="4"/>
        <v>62.347644485409717</v>
      </c>
      <c r="BG23" s="399">
        <f t="shared" si="4"/>
        <v>50.400985452161329</v>
      </c>
      <c r="BH23" s="399">
        <f t="shared" si="4"/>
        <v>47.880818925877954</v>
      </c>
      <c r="BI23" s="399">
        <f t="shared" si="4"/>
        <v>46.59845697789688</v>
      </c>
      <c r="BJ23" s="399">
        <f t="shared" si="4"/>
        <v>44.622976657081459</v>
      </c>
      <c r="BK23" s="399">
        <f t="shared" si="4"/>
        <v>37.232830434350099</v>
      </c>
      <c r="BL23" s="399">
        <f t="shared" si="4"/>
        <v>46.249636661156259</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51.910281717156991</v>
      </c>
      <c r="AZ24" s="364">
        <f t="shared" ref="AZ24:BL24" si="5">Y40</f>
        <v>52.519440439797137</v>
      </c>
      <c r="BA24" s="364">
        <f t="shared" si="5"/>
        <v>56.343395873150456</v>
      </c>
      <c r="BB24" s="364">
        <f t="shared" si="5"/>
        <v>53.292832448748854</v>
      </c>
      <c r="BC24" s="364">
        <f t="shared" si="5"/>
        <v>52.619031737241791</v>
      </c>
      <c r="BD24" s="364">
        <f t="shared" si="5"/>
        <v>56.49453583191054</v>
      </c>
      <c r="BE24" s="364">
        <f t="shared" si="5"/>
        <v>56.348281189991596</v>
      </c>
      <c r="BF24" s="364">
        <f t="shared" si="5"/>
        <v>48.636537615343236</v>
      </c>
      <c r="BG24" s="364">
        <f t="shared" si="5"/>
        <v>52.002435941908452</v>
      </c>
      <c r="BH24" s="364">
        <f t="shared" si="5"/>
        <v>54.233078823214868</v>
      </c>
      <c r="BI24" s="364">
        <f t="shared" si="5"/>
        <v>52.92602829003738</v>
      </c>
      <c r="BJ24" s="364">
        <f t="shared" si="5"/>
        <v>47.490827761538782</v>
      </c>
      <c r="BK24" s="364">
        <f t="shared" si="5"/>
        <v>46.778526650051191</v>
      </c>
      <c r="BL24" s="364">
        <f t="shared" si="5"/>
        <v>50.129666775691611</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83.284322509635899</v>
      </c>
      <c r="AZ25" s="364">
        <f t="shared" ref="AZ25:BL25" si="6">Y41</f>
        <v>81.697448622917122</v>
      </c>
      <c r="BA25" s="364">
        <f t="shared" si="6"/>
        <v>81.785747981937618</v>
      </c>
      <c r="BB25" s="364">
        <f t="shared" si="6"/>
        <v>80.276468563039103</v>
      </c>
      <c r="BC25" s="364">
        <f t="shared" si="6"/>
        <v>80.614005684150058</v>
      </c>
      <c r="BD25" s="364">
        <f t="shared" si="6"/>
        <v>79.030117105873202</v>
      </c>
      <c r="BE25" s="364">
        <f t="shared" si="6"/>
        <v>77.615826533093383</v>
      </c>
      <c r="BF25" s="364">
        <f t="shared" si="6"/>
        <v>76.844051274360794</v>
      </c>
      <c r="BG25" s="364">
        <f t="shared" si="6"/>
        <v>75.738792058901737</v>
      </c>
      <c r="BH25" s="364">
        <f t="shared" si="6"/>
        <v>74.78953934683085</v>
      </c>
      <c r="BI25" s="364">
        <f t="shared" si="6"/>
        <v>73.644914345562697</v>
      </c>
      <c r="BJ25" s="364">
        <f t="shared" si="6"/>
        <v>72.260527786475848</v>
      </c>
      <c r="BK25" s="364">
        <f t="shared" si="6"/>
        <v>65.41649798387887</v>
      </c>
      <c r="BL25" s="364">
        <f t="shared" si="6"/>
        <v>65.13136287655972</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1.0240928851434887</v>
      </c>
      <c r="AZ26" s="364">
        <f t="shared" si="7"/>
        <v>1.2199521551151777</v>
      </c>
      <c r="BA26" s="364">
        <f t="shared" si="7"/>
        <v>1.1386111911684238</v>
      </c>
      <c r="BB26" s="364">
        <f t="shared" si="7"/>
        <v>1.0844471803333802</v>
      </c>
      <c r="BC26" s="364">
        <f t="shared" si="7"/>
        <v>0.9381994565418289</v>
      </c>
      <c r="BD26" s="364">
        <f t="shared" si="7"/>
        <v>0.95172445465921174</v>
      </c>
      <c r="BE26" s="364">
        <f t="shared" si="7"/>
        <v>0.87129723855240138</v>
      </c>
      <c r="BF26" s="364">
        <f t="shared" si="7"/>
        <v>1.1840571228777264</v>
      </c>
      <c r="BG26" s="364">
        <f t="shared" si="7"/>
        <v>1.1654266000119049</v>
      </c>
      <c r="BH26" s="364">
        <f t="shared" si="7"/>
        <v>0.89762077410115126</v>
      </c>
      <c r="BI26" s="364">
        <f t="shared" si="7"/>
        <v>1.2706044596096975</v>
      </c>
      <c r="BJ26" s="364">
        <f t="shared" si="7"/>
        <v>2.1296971368922972</v>
      </c>
      <c r="BK26" s="364">
        <f t="shared" si="7"/>
        <v>2.2002438287877308</v>
      </c>
      <c r="BL26" s="364">
        <f t="shared" si="7"/>
        <v>2.176261155153326</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295.79910818779291</v>
      </c>
      <c r="AZ27" s="364">
        <f t="shared" si="8"/>
        <v>286.00041779547956</v>
      </c>
      <c r="BA27" s="364">
        <f t="shared" si="8"/>
        <v>292.74438955877662</v>
      </c>
      <c r="BB27" s="364">
        <f t="shared" si="8"/>
        <v>291.38349559781403</v>
      </c>
      <c r="BC27" s="364">
        <f t="shared" si="8"/>
        <v>276.54499389632849</v>
      </c>
      <c r="BD27" s="364">
        <f t="shared" si="8"/>
        <v>275.86512134469262</v>
      </c>
      <c r="BE27" s="364">
        <f t="shared" si="8"/>
        <v>275.26268912258274</v>
      </c>
      <c r="BF27" s="364">
        <f t="shared" si="8"/>
        <v>268.71870771019798</v>
      </c>
      <c r="BG27" s="364">
        <f t="shared" si="8"/>
        <v>260.04011417858328</v>
      </c>
      <c r="BH27" s="364">
        <f t="shared" si="8"/>
        <v>259.77458965244335</v>
      </c>
      <c r="BI27" s="364">
        <f t="shared" si="8"/>
        <v>260.95486651992269</v>
      </c>
      <c r="BJ27" s="364">
        <f t="shared" si="8"/>
        <v>245.86228172306173</v>
      </c>
      <c r="BK27" s="364">
        <f t="shared" si="8"/>
        <v>226.65632625916089</v>
      </c>
      <c r="BL27" s="364">
        <f t="shared" si="8"/>
        <v>255.46148611180939</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275.86512134469262</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82.694816742360217</v>
      </c>
      <c r="P31" s="501">
        <f t="shared" ref="P31:P43" si="9">O31/$O$30</f>
        <v>0.29976539382459044</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65.301246756882378</v>
      </c>
      <c r="P32" s="502">
        <f t="shared" si="9"/>
        <v>0.23671440027856464</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2.9885418927038239</v>
      </c>
      <c r="P33" s="502">
        <f t="shared" si="9"/>
        <v>1.0833344491454032E-2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14.405028092774019</v>
      </c>
      <c r="P34" s="502">
        <f t="shared" si="9"/>
        <v>5.2217649054571783E-2</v>
      </c>
      <c r="Q34" s="371"/>
      <c r="R34" s="15"/>
      <c r="S34" s="366"/>
      <c r="T34" s="622" t="s">
        <v>29</v>
      </c>
      <c r="U34" s="375"/>
      <c r="V34" s="375"/>
      <c r="W34" s="375"/>
      <c r="X34" s="1012">
        <f>X35+X39+X40+X41+X47</f>
        <v>295.79910818779291</v>
      </c>
      <c r="Y34" s="1013">
        <f t="shared" ref="Y34:AK34" si="10">Y35+Y39+Y40+Y41+Y47</f>
        <v>286.00041779547956</v>
      </c>
      <c r="Z34" s="1013">
        <f t="shared" si="10"/>
        <v>292.74438955877662</v>
      </c>
      <c r="AA34" s="1013">
        <f t="shared" si="10"/>
        <v>291.38349559781403</v>
      </c>
      <c r="AB34" s="1013">
        <f t="shared" si="10"/>
        <v>276.54499389632849</v>
      </c>
      <c r="AC34" s="1013">
        <f t="shared" si="10"/>
        <v>275.86512134469262</v>
      </c>
      <c r="AD34" s="1013">
        <f t="shared" si="10"/>
        <v>275.26268912258274</v>
      </c>
      <c r="AE34" s="1013">
        <f t="shared" si="10"/>
        <v>268.71870771019798</v>
      </c>
      <c r="AF34" s="1013">
        <f t="shared" si="10"/>
        <v>260.04011417858328</v>
      </c>
      <c r="AG34" s="1013">
        <f t="shared" si="10"/>
        <v>259.77458965244335</v>
      </c>
      <c r="AH34" s="1013">
        <f t="shared" si="10"/>
        <v>260.95486651992269</v>
      </c>
      <c r="AI34" s="1013">
        <f t="shared" si="10"/>
        <v>245.86228172306173</v>
      </c>
      <c r="AJ34" s="1013">
        <f t="shared" si="10"/>
        <v>226.65632625916089</v>
      </c>
      <c r="AK34" s="1014">
        <f t="shared" si="10"/>
        <v>255.46148611180939</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56.693927209889473</v>
      </c>
      <c r="P35" s="501">
        <f t="shared" si="9"/>
        <v>0.20551321215794652</v>
      </c>
      <c r="Q35" s="371"/>
      <c r="R35" s="15"/>
      <c r="S35" s="366"/>
      <c r="T35" s="377"/>
      <c r="U35" s="286" t="s">
        <v>31</v>
      </c>
      <c r="V35" s="387"/>
      <c r="W35" s="387"/>
      <c r="X35" s="1015">
        <f>SUM(X36:X38)</f>
        <v>103.63588878684408</v>
      </c>
      <c r="Y35" s="1016">
        <f t="shared" ref="Y35:AK35" si="11">SUM(Y36:Y38)</f>
        <v>93.1147046018217</v>
      </c>
      <c r="Z35" s="1016">
        <f t="shared" si="11"/>
        <v>94.120614562740826</v>
      </c>
      <c r="AA35" s="1016">
        <f t="shared" si="11"/>
        <v>91.407732645291361</v>
      </c>
      <c r="AB35" s="1016">
        <f t="shared" si="11"/>
        <v>83.563768642417543</v>
      </c>
      <c r="AC35" s="1016">
        <f t="shared" si="11"/>
        <v>82.694816742360217</v>
      </c>
      <c r="AD35" s="1016">
        <f t="shared" si="11"/>
        <v>81.942503223955953</v>
      </c>
      <c r="AE35" s="1016">
        <f t="shared" si="11"/>
        <v>79.706417212206517</v>
      </c>
      <c r="AF35" s="1016">
        <f t="shared" si="11"/>
        <v>80.732474125599822</v>
      </c>
      <c r="AG35" s="1016">
        <f t="shared" si="11"/>
        <v>81.973531782418547</v>
      </c>
      <c r="AH35" s="1016">
        <f t="shared" si="11"/>
        <v>86.514862446816068</v>
      </c>
      <c r="AI35" s="1016">
        <f t="shared" si="11"/>
        <v>79.358252381073328</v>
      </c>
      <c r="AJ35" s="1016">
        <f t="shared" si="11"/>
        <v>75.02822736209302</v>
      </c>
      <c r="AK35" s="1017">
        <f t="shared" si="11"/>
        <v>91.774558643248469</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56.49453583191054</v>
      </c>
      <c r="P36" s="501">
        <f t="shared" si="9"/>
        <v>0.20479042641030648</v>
      </c>
      <c r="Q36" s="371"/>
      <c r="R36" s="15"/>
      <c r="S36" s="401" t="s">
        <v>98</v>
      </c>
      <c r="T36" s="378"/>
      <c r="U36" s="389"/>
      <c r="V36" s="379" t="s">
        <v>98</v>
      </c>
      <c r="W36" s="402"/>
      <c r="X36" s="1018">
        <f>VLOOKUP(年度マスタ!$K$4&amp;"_"&amp;X$33,データシート1!$A:$BS,MATCH("aa_"&amp;$S36,データシート1!$A$1:$BS$1,0),0)</f>
        <v>79.036541524122811</v>
      </c>
      <c r="Y36" s="1019">
        <f>VLOOKUP(年度マスタ!$K$4&amp;"_"&amp;Y$33,データシート1!$A:$BS,MATCH("aa_"&amp;$S36,データシート1!$A$1:$BS$1,0),0)</f>
        <v>74.782663161755352</v>
      </c>
      <c r="Z36" s="1019">
        <f>VLOOKUP(年度マスタ!$K$4&amp;"_"&amp;Z$33,データシート1!$A:$BS,MATCH("aa_"&amp;$S36,データシート1!$A$1:$BS$1,0),0)</f>
        <v>75.293798188441926</v>
      </c>
      <c r="AA36" s="1019">
        <f>VLOOKUP(年度マスタ!$K$4&amp;"_"&amp;AA$33,データシート1!$A:$BS,MATCH("aa_"&amp;$S36,データシート1!$A$1:$BS$1,0),0)</f>
        <v>73.44561769599315</v>
      </c>
      <c r="AB36" s="1019">
        <f>VLOOKUP(年度マスタ!$K$4&amp;"_"&amp;AB$33,データシート1!$A:$BS,MATCH("aa_"&amp;$S36,データシート1!$A$1:$BS$1,0),0)</f>
        <v>65.759962230793974</v>
      </c>
      <c r="AC36" s="1019">
        <f>VLOOKUP(年度マスタ!$K$4&amp;"_"&amp;AC$33,データシート1!$A:$BS,MATCH("aa_"&amp;$S36,データシート1!$A$1:$BS$1,0),0)</f>
        <v>65.301246756882378</v>
      </c>
      <c r="AD36" s="1019">
        <f>VLOOKUP(年度マスタ!$K$4&amp;"_"&amp;AD$33,データシート1!$A:$BS,MATCH("aa_"&amp;$S36,データシート1!$A$1:$BS$1,0),0)</f>
        <v>65.445000624103713</v>
      </c>
      <c r="AE36" s="1019">
        <f>VLOOKUP(年度マスタ!$K$4&amp;"_"&amp;AE$33,データシート1!$A:$BS,MATCH("aa_"&amp;$S36,データシート1!$A$1:$BS$1,0),0)</f>
        <v>62.362184795064501</v>
      </c>
      <c r="AF36" s="1019">
        <f>VLOOKUP(年度マスタ!$K$4&amp;"_"&amp;AF$33,データシート1!$A:$BS,MATCH("aa_"&amp;$S36,データシート1!$A$1:$BS$1,0),0)</f>
        <v>63.935976056767046</v>
      </c>
      <c r="AG36" s="1019">
        <f>VLOOKUP(年度マスタ!$K$4&amp;"_"&amp;AG$33,データシート1!$A:$BS,MATCH("aa_"&amp;$S36,データシート1!$A$1:$BS$1,0),0)</f>
        <v>65.448101039561408</v>
      </c>
      <c r="AH36" s="1019">
        <f>VLOOKUP(年度マスタ!$K$4&amp;"_"&amp;AH$33,データシート1!$A:$BS,MATCH("aa_"&amp;$S36,データシート1!$A$1:$BS$1,0),0)</f>
        <v>71.581458605709997</v>
      </c>
      <c r="AI36" s="1019">
        <f>VLOOKUP(年度マスタ!$K$4&amp;"_"&amp;AI$33,データシート1!$A:$BS,MATCH("aa_"&amp;$S36,データシート1!$A$1:$BS$1,0),0)</f>
        <v>64.602875075639901</v>
      </c>
      <c r="AJ36" s="1019">
        <f>VLOOKUP(年度マスタ!$K$4&amp;"_"&amp;AJ$33,データシート1!$A:$BS,MATCH("aa_"&amp;$S36,データシート1!$A$1:$BS$1,0),0)</f>
        <v>62.688939471422039</v>
      </c>
      <c r="AK36" s="1020">
        <f>VLOOKUP(年度マスタ!$K$4&amp;"_"&amp;AK$33,データシート1!$A:$BS,MATCH("aa_"&amp;$S36,データシート1!$A$1:$BS$1,0),0)</f>
        <v>76.208908220789752</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79.030117105873202</v>
      </c>
      <c r="P37" s="501">
        <f t="shared" si="9"/>
        <v>0.28648100463242437</v>
      </c>
      <c r="Q37" s="371"/>
      <c r="R37" s="15"/>
      <c r="S37" s="401" t="s">
        <v>100</v>
      </c>
      <c r="T37" s="378"/>
      <c r="U37" s="389"/>
      <c r="V37" s="379" t="s">
        <v>107</v>
      </c>
      <c r="W37" s="402"/>
      <c r="X37" s="1018">
        <f>VLOOKUP(年度マスタ!$K$4&amp;"_"&amp;X$33,データシート1!$A:$BS,MATCH("aa_"&amp;$S37,データシート1!$A$1:$BS$1,0),0)</f>
        <v>3.0646525824063473</v>
      </c>
      <c r="Y37" s="1019">
        <f>VLOOKUP(年度マスタ!$K$4&amp;"_"&amp;Y$33,データシート1!$A:$BS,MATCH("aa_"&amp;$S37,データシート1!$A$1:$BS$1,0),0)</f>
        <v>2.9934715743201488</v>
      </c>
      <c r="Z37" s="1019">
        <f>VLOOKUP(年度マスタ!$K$4&amp;"_"&amp;Z$33,データシート1!$A:$BS,MATCH("aa_"&amp;$S37,データシート1!$A$1:$BS$1,0),0)</f>
        <v>3.2068723284536294</v>
      </c>
      <c r="AA37" s="1019">
        <f>VLOOKUP(年度マスタ!$K$4&amp;"_"&amp;AA$33,データシート1!$A:$BS,MATCH("aa_"&amp;$S37,データシート1!$A$1:$BS$1,0),0)</f>
        <v>4.0250418373164027</v>
      </c>
      <c r="AB37" s="1019">
        <f>VLOOKUP(年度マスタ!$K$4&amp;"_"&amp;AB$33,データシート1!$A:$BS,MATCH("aa_"&amp;$S37,データシート1!$A$1:$BS$1,0),0)</f>
        <v>3.6331094972987761</v>
      </c>
      <c r="AC37" s="1019">
        <f>VLOOKUP(年度マスタ!$K$4&amp;"_"&amp;AC$33,データシート1!$A:$BS,MATCH("aa_"&amp;$S37,データシート1!$A$1:$BS$1,0),0)</f>
        <v>2.9885418927038239</v>
      </c>
      <c r="AD37" s="1019">
        <f>VLOOKUP(年度マスタ!$K$4&amp;"_"&amp;AD$33,データシート1!$A:$BS,MATCH("aa_"&amp;$S37,データシート1!$A$1:$BS$1,0),0)</f>
        <v>3.0628981627490348</v>
      </c>
      <c r="AE37" s="1019">
        <f>VLOOKUP(年度マスタ!$K$4&amp;"_"&amp;AE$33,データシート1!$A:$BS,MATCH("aa_"&amp;$S37,データシート1!$A$1:$BS$1,0),0)</f>
        <v>2.8503287432196713</v>
      </c>
      <c r="AF37" s="1019">
        <f>VLOOKUP(年度マスタ!$K$4&amp;"_"&amp;AF$33,データシート1!$A:$BS,MATCH("aa_"&amp;$S37,データシート1!$A$1:$BS$1,0),0)</f>
        <v>2.8674568795296431</v>
      </c>
      <c r="AG37" s="1019">
        <f>VLOOKUP(年度マスタ!$K$4&amp;"_"&amp;AG$33,データシート1!$A:$BS,MATCH("aa_"&amp;$S37,データシート1!$A$1:$BS$1,0),0)</f>
        <v>2.8278228858674828</v>
      </c>
      <c r="AH37" s="1019">
        <f>VLOOKUP(年度マスタ!$K$4&amp;"_"&amp;AH$33,データシート1!$A:$BS,MATCH("aa_"&amp;$S37,データシート1!$A$1:$BS$1,0),0)</f>
        <v>2.6535062027102843</v>
      </c>
      <c r="AI37" s="1019">
        <f>VLOOKUP(年度マスタ!$K$4&amp;"_"&amp;AI$33,データシート1!$A:$BS,MATCH("aa_"&amp;$S37,データシート1!$A$1:$BS$1,0),0)</f>
        <v>2.4086373116330493</v>
      </c>
      <c r="AJ37" s="1019">
        <f>VLOOKUP(年度マスタ!$K$4&amp;"_"&amp;AJ$33,データシート1!$A:$BS,MATCH("aa_"&amp;$S37,データシート1!$A$1:$BS$1,0),0)</f>
        <v>2.598087742028639</v>
      </c>
      <c r="AK37" s="1020">
        <f>VLOOKUP(年度マスタ!$K$4&amp;"_"&amp;AK$33,データシート1!$A:$BS,MATCH("aa_"&amp;$S37,データシート1!$A$1:$BS$1,0),0)</f>
        <v>2.7859652656202907</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76.426461600170654</v>
      </c>
      <c r="P38" s="502">
        <f t="shared" si="9"/>
        <v>0.27704285785616234</v>
      </c>
      <c r="Q38" s="371"/>
      <c r="R38" s="15"/>
      <c r="S38" s="401" t="s">
        <v>101</v>
      </c>
      <c r="T38" s="378"/>
      <c r="U38" s="391"/>
      <c r="V38" s="404" t="s">
        <v>110</v>
      </c>
      <c r="W38" s="404"/>
      <c r="X38" s="1018">
        <f>VLOOKUP(年度マスタ!$K$4&amp;"_"&amp;X$33,データシート1!$A:$BS,MATCH("aa_"&amp;$S38,データシート1!$A$1:$BS$1,0),0)</f>
        <v>21.534694680314921</v>
      </c>
      <c r="Y38" s="1019">
        <f>VLOOKUP(年度マスタ!$K$4&amp;"_"&amp;Y$33,データシート1!$A:$BS,MATCH("aa_"&amp;$S38,データシート1!$A$1:$BS$1,0),0)</f>
        <v>15.338569865746193</v>
      </c>
      <c r="Z38" s="1019">
        <f>VLOOKUP(年度マスタ!$K$4&amp;"_"&amp;Z$33,データシート1!$A:$BS,MATCH("aa_"&amp;$S38,データシート1!$A$1:$BS$1,0),0)</f>
        <v>15.619944045845276</v>
      </c>
      <c r="AA38" s="1019">
        <f>VLOOKUP(年度マスタ!$K$4&amp;"_"&amp;AA$33,データシート1!$A:$BS,MATCH("aa_"&amp;$S38,データシート1!$A$1:$BS$1,0),0)</f>
        <v>13.93707311198181</v>
      </c>
      <c r="AB38" s="1019">
        <f>VLOOKUP(年度マスタ!$K$4&amp;"_"&amp;AB$33,データシート1!$A:$BS,MATCH("aa_"&amp;$S38,データシート1!$A$1:$BS$1,0),0)</f>
        <v>14.170696914324797</v>
      </c>
      <c r="AC38" s="1019">
        <f>VLOOKUP(年度マスタ!$K$4&amp;"_"&amp;AC$33,データシート1!$A:$BS,MATCH("aa_"&amp;$S38,データシート1!$A$1:$BS$1,0),0)</f>
        <v>14.405028092774019</v>
      </c>
      <c r="AD38" s="1019">
        <f>VLOOKUP(年度マスタ!$K$4&amp;"_"&amp;AD$33,データシート1!$A:$BS,MATCH("aa_"&amp;$S38,データシート1!$A$1:$BS$1,0),0)</f>
        <v>13.434604437103204</v>
      </c>
      <c r="AE38" s="1019">
        <f>VLOOKUP(年度マスタ!$K$4&amp;"_"&amp;AE$33,データシート1!$A:$BS,MATCH("aa_"&amp;$S38,データシート1!$A$1:$BS$1,0),0)</f>
        <v>14.493903673922352</v>
      </c>
      <c r="AF38" s="1019">
        <f>VLOOKUP(年度マスタ!$K$4&amp;"_"&amp;AF$33,データシート1!$A:$BS,MATCH("aa_"&amp;$S38,データシート1!$A$1:$BS$1,0),0)</f>
        <v>13.929041189303138</v>
      </c>
      <c r="AG38" s="1019">
        <f>VLOOKUP(年度マスタ!$K$4&amp;"_"&amp;AG$33,データシート1!$A:$BS,MATCH("aa_"&amp;$S38,データシート1!$A$1:$BS$1,0),0)</f>
        <v>13.697607856989659</v>
      </c>
      <c r="AH38" s="1019">
        <f>VLOOKUP(年度マスタ!$K$4&amp;"_"&amp;AH$33,データシート1!$A:$BS,MATCH("aa_"&amp;$S38,データシート1!$A$1:$BS$1,0),0)</f>
        <v>12.279897638395779</v>
      </c>
      <c r="AI38" s="1019">
        <f>VLOOKUP(年度マスタ!$K$4&amp;"_"&amp;AI$33,データシート1!$A:$BS,MATCH("aa_"&amp;$S38,データシート1!$A$1:$BS$1,0),0)</f>
        <v>12.346739993800387</v>
      </c>
      <c r="AJ38" s="1019">
        <f>VLOOKUP(年度マスタ!$K$4&amp;"_"&amp;AJ$33,データシート1!$A:$BS,MATCH("aa_"&amp;$S38,データシート1!$A$1:$BS$1,0),0)</f>
        <v>9.741200148642351</v>
      </c>
      <c r="AK38" s="1020">
        <f>VLOOKUP(年度マスタ!$K$4&amp;"_"&amp;AK$33,データシート1!$A:$BS,MATCH("aa_"&amp;$S38,データシート1!$A$1:$BS$1,0),0)</f>
        <v>12.779685156838418</v>
      </c>
      <c r="AL38" s="373"/>
      <c r="AW38" s="19" t="str">
        <f>年度マスタ!H4</f>
        <v>20</v>
      </c>
      <c r="AX38" s="19" t="s">
        <v>111</v>
      </c>
      <c r="AY38" s="19">
        <f>VLOOKUP($AW38&amp;"_"&amp;$AY$34,データシート1!$A:$BS,MATCH($AY$31&amp;"_"&amp;AY$36,データシート1!$A$1:$BS$1,0),0)</f>
        <v>2539.2559045340186</v>
      </c>
      <c r="AZ38" s="19">
        <f>VLOOKUP($AW38&amp;"_"&amp;$AY$34,データシート1!$A:$BS,MATCH($AY$31&amp;"_"&amp;AZ$36,データシート1!$A$1:$BS$1,0),0)</f>
        <v>150.06083774543012</v>
      </c>
      <c r="BA38" s="19">
        <f>VLOOKUP($AW38&amp;"_"&amp;$AY$34,データシート1!$A:$BS,MATCH($AY$31&amp;"_"&amp;BA$36,データシート1!$A$1:$BS$1,0),0)</f>
        <v>491.40515390747186</v>
      </c>
      <c r="BB38" s="19">
        <f>VLOOKUP($AW38&amp;"_"&amp;$AY$34,データシート1!$A:$BS,MATCH($AY$31&amp;"_"&amp;BB$36,データシート1!$A$1:$BS$1,0),0)</f>
        <v>2993.9820003094105</v>
      </c>
      <c r="BC38" s="19">
        <f>VLOOKUP($AW38&amp;"_"&amp;$AY$34,データシート1!$A:$BS,MATCH($AY$31&amp;"_"&amp;BC$36,データシート1!$A$1:$BS$1,0),0)</f>
        <v>3295.6845596831386</v>
      </c>
      <c r="BD38" s="19">
        <f>VLOOKUP($AW38&amp;"_"&amp;$AY$34,データシート1!$A:$BS,MATCH($AY$31&amp;"_"&amp;BD$36,データシート1!$A$1:$BS$1,0),0)</f>
        <v>1931.6472625568101</v>
      </c>
      <c r="BE38" s="19">
        <f>VLOOKUP($AW38&amp;"_"&amp;$AY$34,データシート1!$A:$BS,MATCH($AY$31&amp;"_"&amp;BE$36,データシート1!$A$1:$BS$1,0),0)</f>
        <v>2065.7533586498794</v>
      </c>
      <c r="BF38" s="19">
        <f>VLOOKUP($AW38&amp;"_"&amp;$AY$34,データシート1!$A:$BS,MATCH($AY$31&amp;"_"&amp;BF$36,データシート1!$A$1:$BS$1,0),0)</f>
        <v>122.74099799686492</v>
      </c>
      <c r="BG38" s="19">
        <f>VLOOKUP($AW38&amp;"_"&amp;$AY$34,データシート1!$A:$BS,MATCH($AY$31&amp;"_"&amp;BG$36,データシート1!$A$1:$BS$1,0),0)</f>
        <v>0</v>
      </c>
      <c r="BH38" s="19">
        <f>VLOOKUP($AW38&amp;"_"&amp;$AY$34,データシート1!$A:$BS,MATCH($AY$31&amp;"_"&amp;BH$36,データシート1!$A$1:$BS$1,0),0)</f>
        <v>198.51736757567471</v>
      </c>
    </row>
    <row r="39" spans="2:64" ht="17.100000000000001" customHeight="1" thickBot="1">
      <c r="B39" s="366"/>
      <c r="C39" s="367"/>
      <c r="D39" s="369"/>
      <c r="E39" s="993"/>
      <c r="F39" s="369"/>
      <c r="G39" s="368"/>
      <c r="H39" s="368"/>
      <c r="I39" s="369"/>
      <c r="J39" s="370"/>
      <c r="K39" s="378"/>
      <c r="L39" s="389"/>
      <c r="M39" s="389"/>
      <c r="N39" s="390" t="s">
        <v>1298</v>
      </c>
      <c r="O39" s="1026">
        <f>AC43</f>
        <v>40.759564852481134</v>
      </c>
      <c r="P39" s="502">
        <f t="shared" si="9"/>
        <v>0.14775178773525408</v>
      </c>
      <c r="Q39" s="371"/>
      <c r="R39" s="15"/>
      <c r="S39" s="401" t="s">
        <v>102</v>
      </c>
      <c r="T39" s="378"/>
      <c r="U39" s="386" t="s">
        <v>112</v>
      </c>
      <c r="V39" s="387"/>
      <c r="W39" s="387"/>
      <c r="X39" s="1015">
        <f>VLOOKUP(年度マスタ!$K$4&amp;"_"&amp;X$33,データシート1!$A:$BS,MATCH("aa_"&amp;$S39,データシート1!$A$1:$BS$1,0),0)</f>
        <v>55.944522289012482</v>
      </c>
      <c r="Y39" s="1016">
        <f>VLOOKUP(年度マスタ!$K$4&amp;"_"&amp;Y$33,データシート1!$A:$BS,MATCH("aa_"&amp;$S39,データシート1!$A$1:$BS$1,0),0)</f>
        <v>57.448871975828467</v>
      </c>
      <c r="Z39" s="1016">
        <f>VLOOKUP(年度マスタ!$K$4&amp;"_"&amp;Z$33,データシート1!$A:$BS,MATCH("aa_"&amp;$S39,データシート1!$A$1:$BS$1,0),0)</f>
        <v>59.356019949779302</v>
      </c>
      <c r="AA39" s="1016">
        <f>VLOOKUP(年度マスタ!$K$4&amp;"_"&amp;AA$33,データシート1!$A:$BS,MATCH("aa_"&amp;$S39,データシート1!$A$1:$BS$1,0),0)</f>
        <v>65.322014760401345</v>
      </c>
      <c r="AB39" s="1016">
        <f>VLOOKUP(年度マスタ!$K$4&amp;"_"&amp;AB$33,データシート1!$A:$BS,MATCH("aa_"&amp;$S39,データシート1!$A$1:$BS$1,0),0)</f>
        <v>58.809988375977298</v>
      </c>
      <c r="AC39" s="1016">
        <f>VLOOKUP(年度マスタ!$K$4&amp;"_"&amp;AC$33,データシート1!$A:$BS,MATCH("aa_"&amp;$S39,データシート1!$A$1:$BS$1,0),0)</f>
        <v>56.693927209889473</v>
      </c>
      <c r="AD39" s="1016">
        <f>VLOOKUP(年度マスタ!$K$4&amp;"_"&amp;AD$33,データシート1!$A:$BS,MATCH("aa_"&amp;$S39,データシート1!$A$1:$BS$1,0),0)</f>
        <v>58.484780936989445</v>
      </c>
      <c r="AE39" s="1016">
        <f>VLOOKUP(年度マスタ!$K$4&amp;"_"&amp;AE$33,データシート1!$A:$BS,MATCH("aa_"&amp;$S39,データシート1!$A$1:$BS$1,0),0)</f>
        <v>62.347644485409717</v>
      </c>
      <c r="AF39" s="1016">
        <f>VLOOKUP(年度マスタ!$K$4&amp;"_"&amp;AF$33,データシート1!$A:$BS,MATCH("aa_"&amp;$S39,データシート1!$A$1:$BS$1,0),0)</f>
        <v>50.400985452161329</v>
      </c>
      <c r="AG39" s="1016">
        <f>VLOOKUP(年度マスタ!$K$4&amp;"_"&amp;AG$33,データシート1!$A:$BS,MATCH("aa_"&amp;$S39,データシート1!$A$1:$BS$1,0),0)</f>
        <v>47.880818925877954</v>
      </c>
      <c r="AH39" s="1016">
        <f>VLOOKUP(年度マスタ!$K$4&amp;"_"&amp;AH$33,データシート1!$A:$BS,MATCH("aa_"&amp;$S39,データシート1!$A$1:$BS$1,0),0)</f>
        <v>46.59845697789688</v>
      </c>
      <c r="AI39" s="1016">
        <f>VLOOKUP(年度マスタ!$K$4&amp;"_"&amp;AI$33,データシート1!$A:$BS,MATCH("aa_"&amp;$S39,データシート1!$A$1:$BS$1,0),0)</f>
        <v>44.622976657081459</v>
      </c>
      <c r="AJ39" s="1016">
        <f>VLOOKUP(年度マスタ!$K$4&amp;"_"&amp;AJ$33,データシート1!$A:$BS,MATCH("aa_"&amp;$S39,データシート1!$A$1:$BS$1,0),0)</f>
        <v>37.232830434350099</v>
      </c>
      <c r="AK39" s="1017">
        <f>VLOOKUP(年度マスタ!$K$4&amp;"_"&amp;AK$33,データシート1!$A:$BS,MATCH("aa_"&amp;$S39,データシート1!$A$1:$BS$1,0),0)</f>
        <v>46.249636661156259</v>
      </c>
      <c r="AL39" s="373"/>
      <c r="AW39" s="19" t="str">
        <f>年度マスタ!K4</f>
        <v>20210</v>
      </c>
      <c r="AX39" s="19" t="s">
        <v>113</v>
      </c>
      <c r="AY39" s="19">
        <f>VLOOKUP($AW39&amp;"_"&amp;$AY$34,データシート1!$A:$BS,MATCH($AY$31&amp;"_"&amp;AY$36,データシート1!$A$1:$BS$1,0),0)</f>
        <v>76.208908220789752</v>
      </c>
      <c r="AZ39" s="19">
        <f>VLOOKUP($AW39&amp;"_"&amp;$AY$34,データシート1!$A:$BS,MATCH($AY$31&amp;"_"&amp;AZ$36,データシート1!$A$1:$BS$1,0),0)</f>
        <v>2.7859652656202907</v>
      </c>
      <c r="BA39" s="19">
        <f>VLOOKUP($AW39&amp;"_"&amp;$AY$34,データシート1!$A:$BS,MATCH($AY$31&amp;"_"&amp;BA$36,データシート1!$A$1:$BS$1,0),0)</f>
        <v>12.779685156838418</v>
      </c>
      <c r="BB39" s="19">
        <f>VLOOKUP($AW39&amp;"_"&amp;$AY$34,データシート1!$A:$BS,MATCH($AY$31&amp;"_"&amp;BB$36,データシート1!$A$1:$BS$1,0),0)</f>
        <v>46.249636661156259</v>
      </c>
      <c r="BC39" s="19">
        <f>VLOOKUP($AW39&amp;"_"&amp;$AY$34,データシート1!$A:$BS,MATCH($AY$31&amp;"_"&amp;BC$36,データシート1!$A$1:$BS$1,0),0)</f>
        <v>50.129666775691611</v>
      </c>
      <c r="BD39" s="19">
        <f>VLOOKUP($AW39&amp;"_"&amp;$AY$34,データシート1!$A:$BS,MATCH($AY$31&amp;"_"&amp;BD$36,データシート1!$A$1:$BS$1,0),0)</f>
        <v>31.261763390442677</v>
      </c>
      <c r="BE39" s="19">
        <f>VLOOKUP($AW39&amp;"_"&amp;$AY$34,データシート1!$A:$BS,MATCH($AY$31&amp;"_"&amp;BE$36,データシート1!$A$1:$BS$1,0),0)</f>
        <v>31.948856847905947</v>
      </c>
      <c r="BF39" s="19">
        <f>VLOOKUP($AW39&amp;"_"&amp;$AY$34,データシート1!$A:$BS,MATCH($AY$31&amp;"_"&amp;BF$36,データシート1!$A$1:$BS$1,0),0)</f>
        <v>1.9207426382110995</v>
      </c>
      <c r="BG39" s="19">
        <f>VLOOKUP($AW39&amp;"_"&amp;$AY$34,データシート1!$A:$BS,MATCH($AY$31&amp;"_"&amp;BG$36,データシート1!$A$1:$BS$1,0),0)</f>
        <v>0</v>
      </c>
      <c r="BH39" s="19">
        <f>VLOOKUP($AW39&amp;"_"&amp;$AY$34,データシート1!$A:$BS,MATCH($AY$31&amp;"_"&amp;BH$36,データシート1!$A$1:$BS$1,0),0)</f>
        <v>2.176261155153326</v>
      </c>
    </row>
    <row r="40" spans="2:64" ht="17.100000000000001" customHeight="1" thickBot="1">
      <c r="B40" s="366"/>
      <c r="C40" s="367"/>
      <c r="D40" s="369"/>
      <c r="E40" s="369"/>
      <c r="F40" s="369"/>
      <c r="G40" s="368"/>
      <c r="H40" s="368"/>
      <c r="I40" s="369"/>
      <c r="J40" s="370"/>
      <c r="K40" s="378"/>
      <c r="L40" s="389"/>
      <c r="M40" s="391"/>
      <c r="N40" s="382" t="s">
        <v>47</v>
      </c>
      <c r="O40" s="1026">
        <f>AC44</f>
        <v>35.66689674768952</v>
      </c>
      <c r="P40" s="502">
        <f t="shared" si="9"/>
        <v>0.12929107012090826</v>
      </c>
      <c r="Q40" s="371"/>
      <c r="R40" s="15"/>
      <c r="S40" s="401" t="s">
        <v>78</v>
      </c>
      <c r="T40" s="378"/>
      <c r="U40" s="386" t="s">
        <v>78</v>
      </c>
      <c r="V40" s="387"/>
      <c r="W40" s="387"/>
      <c r="X40" s="1015">
        <f>VLOOKUP(年度マスタ!$K$4&amp;"_"&amp;X$33,データシート1!$A:$BS,MATCH("aa_"&amp;$S40,データシート1!$A$1:$BS$1,0),0)</f>
        <v>51.910281717156991</v>
      </c>
      <c r="Y40" s="1016">
        <f>VLOOKUP(年度マスタ!$K$4&amp;"_"&amp;Y$33,データシート1!$A:$BS,MATCH("aa_"&amp;$S40,データシート1!$A$1:$BS$1,0),0)</f>
        <v>52.519440439797137</v>
      </c>
      <c r="Z40" s="1016">
        <f>VLOOKUP(年度マスタ!$K$4&amp;"_"&amp;Z$33,データシート1!$A:$BS,MATCH("aa_"&amp;$S40,データシート1!$A$1:$BS$1,0),0)</f>
        <v>56.343395873150456</v>
      </c>
      <c r="AA40" s="1016">
        <f>VLOOKUP(年度マスタ!$K$4&amp;"_"&amp;AA$33,データシート1!$A:$BS,MATCH("aa_"&amp;$S40,データシート1!$A$1:$BS$1,0),0)</f>
        <v>53.292832448748854</v>
      </c>
      <c r="AB40" s="1016">
        <f>VLOOKUP(年度マスタ!$K$4&amp;"_"&amp;AB$33,データシート1!$A:$BS,MATCH("aa_"&amp;$S40,データシート1!$A$1:$BS$1,0),0)</f>
        <v>52.619031737241791</v>
      </c>
      <c r="AC40" s="1016">
        <f>VLOOKUP(年度マスタ!$K$4&amp;"_"&amp;AC$33,データシート1!$A:$BS,MATCH("aa_"&amp;$S40,データシート1!$A$1:$BS$1,0),0)</f>
        <v>56.49453583191054</v>
      </c>
      <c r="AD40" s="1016">
        <f>VLOOKUP(年度マスタ!$K$4&amp;"_"&amp;AD$33,データシート1!$A:$BS,MATCH("aa_"&amp;$S40,データシート1!$A$1:$BS$1,0),0)</f>
        <v>56.348281189991596</v>
      </c>
      <c r="AE40" s="1016">
        <f>VLOOKUP(年度マスタ!$K$4&amp;"_"&amp;AE$33,データシート1!$A:$BS,MATCH("aa_"&amp;$S40,データシート1!$A$1:$BS$1,0),0)</f>
        <v>48.636537615343236</v>
      </c>
      <c r="AF40" s="1016">
        <f>VLOOKUP(年度マスタ!$K$4&amp;"_"&amp;AF$33,データシート1!$A:$BS,MATCH("aa_"&amp;$S40,データシート1!$A$1:$BS$1,0),0)</f>
        <v>52.002435941908452</v>
      </c>
      <c r="AG40" s="1016">
        <f>VLOOKUP(年度マスタ!$K$4&amp;"_"&amp;AG$33,データシート1!$A:$BS,MATCH("aa_"&amp;$S40,データシート1!$A$1:$BS$1,0),0)</f>
        <v>54.233078823214868</v>
      </c>
      <c r="AH40" s="1016">
        <f>VLOOKUP(年度マスタ!$K$4&amp;"_"&amp;AH$33,データシート1!$A:$BS,MATCH("aa_"&amp;$S40,データシート1!$A$1:$BS$1,0),0)</f>
        <v>52.92602829003738</v>
      </c>
      <c r="AI40" s="1016">
        <f>VLOOKUP(年度マスタ!$K$4&amp;"_"&amp;AI$33,データシート1!$A:$BS,MATCH("aa_"&amp;$S40,データシート1!$A$1:$BS$1,0),0)</f>
        <v>47.490827761538782</v>
      </c>
      <c r="AJ40" s="1016">
        <f>VLOOKUP(年度マスタ!$K$4&amp;"_"&amp;AJ$33,データシート1!$A:$BS,MATCH("aa_"&amp;$S40,データシート1!$A$1:$BS$1,0),0)</f>
        <v>46.778526650051191</v>
      </c>
      <c r="AK40" s="1017">
        <f>VLOOKUP(年度マスタ!$K$4&amp;"_"&amp;AK$33,データシート1!$A:$BS,MATCH("aa_"&amp;$S40,データシート1!$A$1:$BS$1,0),0)</f>
        <v>50.129666775691611</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2.6036555057025486</v>
      </c>
      <c r="P41" s="502">
        <f t="shared" si="9"/>
        <v>9.4381467762620457E-3</v>
      </c>
      <c r="Q41" s="371"/>
      <c r="R41" s="15"/>
      <c r="S41" s="401" t="s">
        <v>1276</v>
      </c>
      <c r="T41" s="378"/>
      <c r="U41" s="286" t="s">
        <v>44</v>
      </c>
      <c r="V41" s="387"/>
      <c r="W41" s="387"/>
      <c r="X41" s="1015">
        <f>X42+X45+X46</f>
        <v>83.284322509635899</v>
      </c>
      <c r="Y41" s="1016">
        <f t="shared" ref="Y41:AH41" si="12">Y42+Y45+Y46</f>
        <v>81.697448622917122</v>
      </c>
      <c r="Z41" s="1016">
        <f t="shared" si="12"/>
        <v>81.785747981937618</v>
      </c>
      <c r="AA41" s="1016">
        <f t="shared" si="12"/>
        <v>80.276468563039103</v>
      </c>
      <c r="AB41" s="1016">
        <f t="shared" si="12"/>
        <v>80.614005684150058</v>
      </c>
      <c r="AC41" s="1016">
        <f t="shared" si="12"/>
        <v>79.030117105873202</v>
      </c>
      <c r="AD41" s="1016">
        <f t="shared" si="12"/>
        <v>77.615826533093383</v>
      </c>
      <c r="AE41" s="1016">
        <f t="shared" si="12"/>
        <v>76.844051274360794</v>
      </c>
      <c r="AF41" s="1016">
        <f t="shared" si="12"/>
        <v>75.738792058901737</v>
      </c>
      <c r="AG41" s="1016">
        <f t="shared" si="12"/>
        <v>74.78953934683085</v>
      </c>
      <c r="AH41" s="1016">
        <f t="shared" si="12"/>
        <v>73.644914345562697</v>
      </c>
      <c r="AI41" s="1016">
        <f>AI42+AI45+AI46</f>
        <v>72.260527786475848</v>
      </c>
      <c r="AJ41" s="1016">
        <f>AJ42+AJ45+AJ46</f>
        <v>65.41649798387887</v>
      </c>
      <c r="AK41" s="1017">
        <f>AK42+AK45+AK46</f>
        <v>65.13136287655972</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81.203071113496321</v>
      </c>
      <c r="Y42" s="1019">
        <f t="shared" ref="Y42:AK42" si="13">SUM(Y43:Y44)</f>
        <v>79.724287148073103</v>
      </c>
      <c r="Z42" s="1019">
        <f t="shared" si="13"/>
        <v>79.729312934916621</v>
      </c>
      <c r="AA42" s="1019">
        <f t="shared" si="13"/>
        <v>77.922758030392416</v>
      </c>
      <c r="AB42" s="1019">
        <f t="shared" si="13"/>
        <v>78.032051400277993</v>
      </c>
      <c r="AC42" s="1019">
        <f t="shared" si="13"/>
        <v>76.426461600170654</v>
      </c>
      <c r="AD42" s="1019">
        <f t="shared" si="13"/>
        <v>75.125529723994731</v>
      </c>
      <c r="AE42" s="1019">
        <f t="shared" si="13"/>
        <v>74.418380784449027</v>
      </c>
      <c r="AF42" s="1019">
        <f t="shared" si="13"/>
        <v>73.393314310043422</v>
      </c>
      <c r="AG42" s="1019">
        <f t="shared" si="13"/>
        <v>72.530153551561767</v>
      </c>
      <c r="AH42" s="1019">
        <f t="shared" si="13"/>
        <v>71.56428999971962</v>
      </c>
      <c r="AI42" s="1019">
        <f t="shared" si="13"/>
        <v>70.240428839628819</v>
      </c>
      <c r="AJ42" s="1019">
        <f t="shared" si="13"/>
        <v>63.505029904708707</v>
      </c>
      <c r="AK42" s="1020">
        <f t="shared" si="13"/>
        <v>63.210620238348625</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0.95172445465921174</v>
      </c>
      <c r="P43" s="679">
        <f t="shared" si="9"/>
        <v>3.4499629747322602E-3</v>
      </c>
      <c r="Q43" s="371"/>
      <c r="R43" s="15"/>
      <c r="S43" s="401" t="s">
        <v>46</v>
      </c>
      <c r="T43" s="405"/>
      <c r="U43" s="389"/>
      <c r="V43" s="406"/>
      <c r="W43" s="390" t="s">
        <v>46</v>
      </c>
      <c r="X43" s="1018">
        <f>VLOOKUP(年度マスタ!$K$4&amp;"_"&amp;X$33,データシート1!$A:$BS,MATCH("aa_"&amp;$S43,データシート1!$A$1:$BS$1,0),0)</f>
        <v>41.989029464605977</v>
      </c>
      <c r="Y43" s="1019">
        <f>VLOOKUP(年度マスタ!$K$4&amp;"_"&amp;Y$33,データシート1!$A:$BS,MATCH("aa_"&amp;$S43,データシート1!$A$1:$BS$1,0),0)</f>
        <v>42.247216914460509</v>
      </c>
      <c r="Z43" s="1019">
        <f>VLOOKUP(年度マスタ!$K$4&amp;"_"&amp;Z$33,データシート1!$A:$BS,MATCH("aa_"&amp;$S43,データシート1!$A$1:$BS$1,0),0)</f>
        <v>42.173888225307415</v>
      </c>
      <c r="AA43" s="1019">
        <f>VLOOKUP(年度マスタ!$K$4&amp;"_"&amp;AA$33,データシート1!$A:$BS,MATCH("aa_"&amp;$S43,データシート1!$A$1:$BS$1,0),0)</f>
        <v>41.922729838097446</v>
      </c>
      <c r="AB43" s="1019">
        <f>VLOOKUP(年度マスタ!$K$4&amp;"_"&amp;AB$33,データシート1!$A:$BS,MATCH("aa_"&amp;$S43,データシート1!$A$1:$BS$1,0),0)</f>
        <v>42.210395704337579</v>
      </c>
      <c r="AC43" s="1019">
        <f>VLOOKUP(年度マスタ!$K$4&amp;"_"&amp;AC$33,データシート1!$A:$BS,MATCH("aa_"&amp;$S43,データシート1!$A$1:$BS$1,0),0)</f>
        <v>40.759564852481134</v>
      </c>
      <c r="AD43" s="1019">
        <f>VLOOKUP(年度マスタ!$K$4&amp;"_"&amp;AD$33,データシート1!$A:$BS,MATCH("aa_"&amp;$S43,データシート1!$A$1:$BS$1,0),0)</f>
        <v>39.438830804332341</v>
      </c>
      <c r="AE43" s="1019">
        <f>VLOOKUP(年度マスタ!$K$4&amp;"_"&amp;AE$33,データシート1!$A:$BS,MATCH("aa_"&amp;$S43,データシート1!$A$1:$BS$1,0),0)</f>
        <v>38.985019540418783</v>
      </c>
      <c r="AF43" s="1019">
        <f>VLOOKUP(年度マスタ!$K$4&amp;"_"&amp;AF$33,データシート1!$A:$BS,MATCH("aa_"&amp;$S43,データシート1!$A$1:$BS$1,0),0)</f>
        <v>38.702039700849895</v>
      </c>
      <c r="AG43" s="1019">
        <f>VLOOKUP(年度マスタ!$K$4&amp;"_"&amp;AG$33,データシート1!$A:$BS,MATCH("aa_"&amp;$S43,データシート1!$A$1:$BS$1,0),0)</f>
        <v>38.309688849821953</v>
      </c>
      <c r="AH43" s="1019">
        <f>VLOOKUP(年度マスタ!$K$4&amp;"_"&amp;AH$33,データシート1!$A:$BS,MATCH("aa_"&amp;$S43,データシート1!$A$1:$BS$1,0),0)</f>
        <v>37.60798576338982</v>
      </c>
      <c r="AI43" s="1019">
        <f>VLOOKUP(年度マスタ!$K$4&amp;"_"&amp;AI$33,データシート1!$A:$BS,MATCH("aa_"&amp;$S43,データシート1!$A$1:$BS$1,0),0)</f>
        <v>36.654134790719645</v>
      </c>
      <c r="AJ43" s="1019">
        <f>VLOOKUP(年度マスタ!$K$4&amp;"_"&amp;AJ$33,データシート1!$A:$BS,MATCH("aa_"&amp;$S43,データシート1!$A$1:$BS$1,0),0)</f>
        <v>32.339517547060773</v>
      </c>
      <c r="AK43" s="1020">
        <f>VLOOKUP(年度マスタ!$K$4&amp;"_"&amp;AK$33,データシート1!$A:$BS,MATCH("aa_"&amp;$S43,データシート1!$A$1:$BS$1,0),0)</f>
        <v>31.261763390442677</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39.214041648890344</v>
      </c>
      <c r="Y44" s="1019">
        <f>VLOOKUP(年度マスタ!$K$4&amp;"_"&amp;Y$33,データシート1!$A:$BS,MATCH("aa_"&amp;$S44,データシート1!$A$1:$BS$1,0),0)</f>
        <v>37.477070233612594</v>
      </c>
      <c r="Z44" s="1019">
        <f>VLOOKUP(年度マスタ!$K$4&amp;"_"&amp;Z$33,データシート1!$A:$BS,MATCH("aa_"&amp;$S44,データシート1!$A$1:$BS$1,0),0)</f>
        <v>37.555424709609206</v>
      </c>
      <c r="AA44" s="1019">
        <f>VLOOKUP(年度マスタ!$K$4&amp;"_"&amp;AA$33,データシート1!$A:$BS,MATCH("aa_"&amp;$S44,データシート1!$A$1:$BS$1,0),0)</f>
        <v>36.00002819229497</v>
      </c>
      <c r="AB44" s="1019">
        <f>VLOOKUP(年度マスタ!$K$4&amp;"_"&amp;AB$33,データシート1!$A:$BS,MATCH("aa_"&amp;$S44,データシート1!$A$1:$BS$1,0),0)</f>
        <v>35.821655695940414</v>
      </c>
      <c r="AC44" s="1019">
        <f>VLOOKUP(年度マスタ!$K$4&amp;"_"&amp;AC$33,データシート1!$A:$BS,MATCH("aa_"&amp;$S44,データシート1!$A$1:$BS$1,0),0)</f>
        <v>35.66689674768952</v>
      </c>
      <c r="AD44" s="1019">
        <f>VLOOKUP(年度マスタ!$K$4&amp;"_"&amp;AD$33,データシート1!$A:$BS,MATCH("aa_"&amp;$S44,データシート1!$A$1:$BS$1,0),0)</f>
        <v>35.686698919662383</v>
      </c>
      <c r="AE44" s="1019">
        <f>VLOOKUP(年度マスタ!$K$4&amp;"_"&amp;AE$33,データシート1!$A:$BS,MATCH("aa_"&amp;$S44,データシート1!$A$1:$BS$1,0),0)</f>
        <v>35.433361244030237</v>
      </c>
      <c r="AF44" s="1019">
        <f>VLOOKUP(年度マスタ!$K$4&amp;"_"&amp;AF$33,データシート1!$A:$BS,MATCH("aa_"&amp;$S44,データシート1!$A$1:$BS$1,0),0)</f>
        <v>34.691274609193528</v>
      </c>
      <c r="AG44" s="1019">
        <f>VLOOKUP(年度マスタ!$K$4&amp;"_"&amp;AG$33,データシート1!$A:$BS,MATCH("aa_"&amp;$S44,データシート1!$A$1:$BS$1,0),0)</f>
        <v>34.220464701739814</v>
      </c>
      <c r="AH44" s="1019">
        <f>VLOOKUP(年度マスタ!$K$4&amp;"_"&amp;AH$33,データシート1!$A:$BS,MATCH("aa_"&amp;$S44,データシート1!$A$1:$BS$1,0),0)</f>
        <v>33.956304236329807</v>
      </c>
      <c r="AI44" s="1019">
        <f>VLOOKUP(年度マスタ!$K$4&amp;"_"&amp;AI$33,データシート1!$A:$BS,MATCH("aa_"&amp;$S44,データシート1!$A$1:$BS$1,0),0)</f>
        <v>33.586294048909174</v>
      </c>
      <c r="AJ44" s="1019">
        <f>VLOOKUP(年度マスタ!$K$4&amp;"_"&amp;AJ$33,データシート1!$A:$BS,MATCH("aa_"&amp;$S44,データシート1!$A$1:$BS$1,0),0)</f>
        <v>31.165512357647934</v>
      </c>
      <c r="AK44" s="1020">
        <f>VLOOKUP(年度マスタ!$K$4&amp;"_"&amp;AK$33,データシート1!$A:$BS,MATCH("aa_"&amp;$S44,データシート1!$A$1:$BS$1,0),0)</f>
        <v>31.948856847905947</v>
      </c>
      <c r="AL44" s="373"/>
      <c r="AW44" s="19" t="str">
        <f>AW47</f>
        <v>長野県</v>
      </c>
      <c r="AX44" s="407">
        <f t="shared" si="14"/>
        <v>0.23067016843220295</v>
      </c>
      <c r="AY44" s="407">
        <f t="shared" si="14"/>
        <v>0.21712754363161405</v>
      </c>
      <c r="AZ44" s="407">
        <f t="shared" si="14"/>
        <v>0.23900741318908594</v>
      </c>
      <c r="BA44" s="407">
        <f t="shared" si="14"/>
        <v>0.29879813208616401</v>
      </c>
      <c r="BB44" s="407">
        <f t="shared" si="14"/>
        <v>1.4396742660933154E-2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2.0812513961395762</v>
      </c>
      <c r="Y45" s="1019">
        <f>VLOOKUP(年度マスタ!$K$4&amp;"_"&amp;Y$33,データシート1!$A:$BS,MATCH("aa_"&amp;$S45,データシート1!$A$1:$BS$1,0),0)</f>
        <v>1.9731614748440141</v>
      </c>
      <c r="Z45" s="1019">
        <f>VLOOKUP(年度マスタ!$K$4&amp;"_"&amp;Z$33,データシート1!$A:$BS,MATCH("aa_"&amp;$S45,データシート1!$A$1:$BS$1,0),0)</f>
        <v>2.0564350470210009</v>
      </c>
      <c r="AA45" s="1019">
        <f>VLOOKUP(年度マスタ!$K$4&amp;"_"&amp;AA$33,データシート1!$A:$BS,MATCH("aa_"&amp;$S45,データシート1!$A$1:$BS$1,0),0)</f>
        <v>2.3537105326466885</v>
      </c>
      <c r="AB45" s="1019">
        <f>VLOOKUP(年度マスタ!$K$4&amp;"_"&amp;AB$33,データシート1!$A:$BS,MATCH("aa_"&amp;$S45,データシート1!$A$1:$BS$1,0),0)</f>
        <v>2.5819542838720584</v>
      </c>
      <c r="AC45" s="1019">
        <f>VLOOKUP(年度マスタ!$K$4&amp;"_"&amp;AC$33,データシート1!$A:$BS,MATCH("aa_"&amp;$S45,データシート1!$A$1:$BS$1,0),0)</f>
        <v>2.6036555057025486</v>
      </c>
      <c r="AD45" s="1019">
        <f>VLOOKUP(年度マスタ!$K$4&amp;"_"&amp;AD$33,データシート1!$A:$BS,MATCH("aa_"&amp;$S45,データシート1!$A$1:$BS$1,0),0)</f>
        <v>2.4902968090986475</v>
      </c>
      <c r="AE45" s="1019">
        <f>VLOOKUP(年度マスタ!$K$4&amp;"_"&amp;AE$33,データシート1!$A:$BS,MATCH("aa_"&amp;$S45,データシート1!$A$1:$BS$1,0),0)</f>
        <v>2.4256704899117612</v>
      </c>
      <c r="AF45" s="1019">
        <f>VLOOKUP(年度マスタ!$K$4&amp;"_"&amp;AF$33,データシート1!$A:$BS,MATCH("aa_"&amp;$S45,データシート1!$A$1:$BS$1,0),0)</f>
        <v>2.3454777488583209</v>
      </c>
      <c r="AG45" s="1019">
        <f>VLOOKUP(年度マスタ!$K$4&amp;"_"&amp;AG$33,データシート1!$A:$BS,MATCH("aa_"&amp;$S45,データシート1!$A$1:$BS$1,0),0)</f>
        <v>2.2593857952690759</v>
      </c>
      <c r="AH45" s="1019">
        <f>VLOOKUP(年度マスタ!$K$4&amp;"_"&amp;AH$33,データシート1!$A:$BS,MATCH("aa_"&amp;$S45,データシート1!$A$1:$BS$1,0),0)</f>
        <v>2.0806243458430838</v>
      </c>
      <c r="AI45" s="1019">
        <f>VLOOKUP(年度マスタ!$K$4&amp;"_"&amp;AI$33,データシート1!$A:$BS,MATCH("aa_"&amp;$S45,データシート1!$A$1:$BS$1,0),0)</f>
        <v>2.0200989468470354</v>
      </c>
      <c r="AJ45" s="1019">
        <f>VLOOKUP(年度マスタ!$K$4&amp;"_"&amp;AJ$33,データシート1!$A:$BS,MATCH("aa_"&amp;$S45,データシート1!$A$1:$BS$1,0),0)</f>
        <v>1.9114680791701564</v>
      </c>
      <c r="AK45" s="1020">
        <f>VLOOKUP(年度マスタ!$K$4&amp;"_"&amp;AK$33,データシート1!$A:$BS,MATCH("aa_"&amp;$S45,データシート1!$A$1:$BS$1,0),0)</f>
        <v>1.9207426382110995</v>
      </c>
      <c r="AL45" s="373"/>
      <c r="AW45" s="19" t="str">
        <f>AW48</f>
        <v>駒ヶ根市</v>
      </c>
      <c r="AX45" s="407">
        <f t="shared" ref="AX45:BB45" si="15">AX48/$BC48</f>
        <v>0.35925007734074221</v>
      </c>
      <c r="AY45" s="407">
        <f t="shared" si="15"/>
        <v>0.18104348082009472</v>
      </c>
      <c r="AZ45" s="407">
        <f t="shared" si="15"/>
        <v>0.1962317981417796</v>
      </c>
      <c r="BA45" s="407">
        <f t="shared" si="15"/>
        <v>0.25495570337382784</v>
      </c>
      <c r="BB45" s="407">
        <f t="shared" si="15"/>
        <v>8.5189403235555773E-3</v>
      </c>
      <c r="BC45" s="407">
        <f t="shared" ref="BC45" si="16">SUM(AX45:BB45)</f>
        <v>0.99999999999999989</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1.0240928851434887</v>
      </c>
      <c r="Y47" s="1022">
        <f>VLOOKUP(年度マスタ!$K$4&amp;"_"&amp;Y$33,データシート1!$A:$BS,MATCH("aa_"&amp;$S47,データシート1!$A$1:$BS$1,0),0)</f>
        <v>1.2199521551151777</v>
      </c>
      <c r="Z47" s="1022">
        <f>VLOOKUP(年度マスタ!$K$4&amp;"_"&amp;Z$33,データシート1!$A:$BS,MATCH("aa_"&amp;$S47,データシート1!$A$1:$BS$1,0),0)</f>
        <v>1.1386111911684238</v>
      </c>
      <c r="AA47" s="1022">
        <f>VLOOKUP(年度マスタ!$K$4&amp;"_"&amp;AA$33,データシート1!$A:$BS,MATCH("aa_"&amp;$S47,データシート1!$A$1:$BS$1,0),0)</f>
        <v>1.0844471803333802</v>
      </c>
      <c r="AB47" s="1022">
        <f>VLOOKUP(年度マスタ!$K$4&amp;"_"&amp;AB$33,データシート1!$A:$BS,MATCH("aa_"&amp;$S47,データシート1!$A$1:$BS$1,0),0)</f>
        <v>0.9381994565418289</v>
      </c>
      <c r="AC47" s="1022">
        <f>VLOOKUP(年度マスタ!$K$4&amp;"_"&amp;AC$33,データシート1!$A:$BS,MATCH("aa_"&amp;$S47,データシート1!$A$1:$BS$1,0),0)</f>
        <v>0.95172445465921174</v>
      </c>
      <c r="AD47" s="1022">
        <f>VLOOKUP(年度マスタ!$K$4&amp;"_"&amp;AD$33,データシート1!$A:$BS,MATCH("aa_"&amp;$S47,データシート1!$A$1:$BS$1,0),0)</f>
        <v>0.87129723855240138</v>
      </c>
      <c r="AE47" s="1022">
        <f>VLOOKUP(年度マスタ!$K$4&amp;"_"&amp;AE$33,データシート1!$A:$BS,MATCH("aa_"&amp;$S47,データシート1!$A$1:$BS$1,0),0)</f>
        <v>1.1840571228777264</v>
      </c>
      <c r="AF47" s="1022">
        <f>VLOOKUP(年度マスタ!$K$4&amp;"_"&amp;AF$33,データシート1!$A:$BS,MATCH("aa_"&amp;$S47,データシート1!$A$1:$BS$1,0),0)</f>
        <v>1.1654266000119049</v>
      </c>
      <c r="AG47" s="1022">
        <f>VLOOKUP(年度マスタ!$K$4&amp;"_"&amp;AG$33,データシート1!$A:$BS,MATCH("aa_"&amp;$S47,データシート1!$A$1:$BS$1,0),0)</f>
        <v>0.89762077410115126</v>
      </c>
      <c r="AH47" s="1022">
        <f>VLOOKUP(年度マスタ!$K$4&amp;"_"&amp;AH$33,データシート1!$A:$BS,MATCH("aa_"&amp;$S47,データシート1!$A$1:$BS$1,0),0)</f>
        <v>1.2706044596096975</v>
      </c>
      <c r="AI47" s="1022">
        <f>VLOOKUP(年度マスタ!$K$4&amp;"_"&amp;AI$33,データシート1!$A:$BS,MATCH("aa_"&amp;$S47,データシート1!$A$1:$BS$1,0),0)</f>
        <v>2.1296971368922972</v>
      </c>
      <c r="AJ47" s="1022">
        <f>VLOOKUP(年度マスタ!$K$4&amp;"_"&amp;AJ$33,データシート1!$A:$BS,MATCH("aa_"&amp;$S47,データシート1!$A$1:$BS$1,0),0)</f>
        <v>2.2002438287877308</v>
      </c>
      <c r="AK47" s="1023">
        <f>VLOOKUP(年度マスタ!$K$4&amp;"_"&amp;AK$33,データシート1!$A:$BS,MATCH("aa_"&amp;$S47,データシート1!$A$1:$BS$1,0),0)</f>
        <v>2.176261155153326</v>
      </c>
      <c r="AL47" s="373"/>
      <c r="AW47" s="19" t="str">
        <f>年度マスタ!I4</f>
        <v>長野県</v>
      </c>
      <c r="AX47" s="408">
        <f>SUM(AY38:BA38)</f>
        <v>3180.7218961869203</v>
      </c>
      <c r="AY47" s="408">
        <f t="shared" si="17"/>
        <v>2993.9820003094105</v>
      </c>
      <c r="AZ47" s="408">
        <f t="shared" si="17"/>
        <v>3295.6845596831386</v>
      </c>
      <c r="BA47" s="408">
        <f>SUM(BD38:BG38)</f>
        <v>4120.1416192035549</v>
      </c>
      <c r="BB47" s="408">
        <f>BH38</f>
        <v>198.51736757567471</v>
      </c>
      <c r="BC47" s="408">
        <f>SUM(AX47:BB47)</f>
        <v>13789.047442958698</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1648</v>
      </c>
      <c r="AL48" s="411"/>
      <c r="AW48" s="19" t="str">
        <f>年度マスタ!J4</f>
        <v>駒ヶ根市</v>
      </c>
      <c r="AX48" s="408">
        <f>SUM(AY39:BA39)</f>
        <v>91.774558643248469</v>
      </c>
      <c r="AY48" s="408">
        <f>BB39</f>
        <v>46.249636661156259</v>
      </c>
      <c r="AZ48" s="408">
        <f>BC39</f>
        <v>50.129666775691611</v>
      </c>
      <c r="BA48" s="408">
        <f>SUM(BD39:BG39)</f>
        <v>65.13136287655972</v>
      </c>
      <c r="BB48" s="408">
        <f>BH39</f>
        <v>2.176261155153326</v>
      </c>
      <c r="BC48" s="408">
        <f>SUM(AX48:BB48)</f>
        <v>255.46148611180939</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255.46148611180939</v>
      </c>
      <c r="P51" s="500">
        <f>P52+P56+P57+P58+P64</f>
        <v>0.99999999999999989</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91.774558643248469</v>
      </c>
      <c r="P52" s="501">
        <f t="shared" ref="P52:P64" si="18">O52/$O$51</f>
        <v>0.35925007734074221</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76.208908220789752</v>
      </c>
      <c r="P53" s="502">
        <f t="shared" si="18"/>
        <v>0.29831858171933961</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2.7859652656202907</v>
      </c>
      <c r="P54" s="502">
        <f t="shared" si="18"/>
        <v>1.0905617547378317E-2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12.779685156838418</v>
      </c>
      <c r="P55" s="502">
        <f t="shared" si="18"/>
        <v>5.0025878074024262E-2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46.249636661156259</v>
      </c>
      <c r="P56" s="501">
        <f t="shared" si="18"/>
        <v>0.18104348082009472</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50.129666775691611</v>
      </c>
      <c r="P57" s="501">
        <f t="shared" si="18"/>
        <v>0.1962317981417796</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65.13136287655972</v>
      </c>
      <c r="P58" s="501">
        <f t="shared" si="18"/>
        <v>0.25495570337382784</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63.210620238348625</v>
      </c>
      <c r="P59" s="502">
        <f t="shared" si="18"/>
        <v>0.2474369862965678</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31.261763390442677</v>
      </c>
      <c r="P60" s="502">
        <f t="shared" si="18"/>
        <v>0.12237368484093195</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31.948856847905947</v>
      </c>
      <c r="P61" s="502">
        <f t="shared" si="18"/>
        <v>0.12506330145563585</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1.9207426382110995</v>
      </c>
      <c r="P62" s="502">
        <f t="shared" si="18"/>
        <v>7.518717077260078E-3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2.176261155153326</v>
      </c>
      <c r="P64" s="679">
        <f t="shared" si="18"/>
        <v>8.5189403235555773E-3</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駒ヶ根市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1690.6428000000001</v>
      </c>
      <c r="AI7" s="88">
        <f>VLOOKUP(年度マスタ!$K$4&amp;"_"&amp;$AG7,データシート1!$A:$BS,MATCH("ab_"&amp;AI$2,データシート1!$A$1:$BS$1,0),0)</f>
        <v>1545</v>
      </c>
      <c r="AJ7" s="88">
        <f>VLOOKUP(年度マスタ!$K$4&amp;"_"&amp;$AG7,データシート1!$A:$BS,MATCH("ab_"&amp;AJ$2,データシート1!$A$1:$BS$1,0),0)</f>
        <v>386</v>
      </c>
      <c r="AK7" s="88">
        <f>VLOOKUP(年度マスタ!$K$4&amp;"_"&amp;$AG7,データシート1!$A:$BS,MATCH("ab_"&amp;AK$2,データシート1!$A$1:$BS$1,0),0)</f>
        <v>11074</v>
      </c>
      <c r="AL7" s="88">
        <f>VLOOKUP(年度マスタ!$K$4&amp;"_"&amp;$AG7,データシート1!$A:$BS,MATCH("ab_"&amp;AL$2,データシート1!$A$1:$BS$1,0),0)</f>
        <v>12158</v>
      </c>
      <c r="AM7" s="88">
        <f>VLOOKUP(年度マスタ!$K$4&amp;"_"&amp;$AG7,データシート1!$A:$BS,MATCH("ab_"&amp;AM$2,データシート1!$A$1:$BS$1,0),0)</f>
        <v>21505</v>
      </c>
      <c r="AN7" s="88">
        <f>VLOOKUP(年度マスタ!$K$4&amp;"_"&amp;$AG7,データシート1!$A:$BS,MATCH("ab_"&amp;AN$2,データシート1!$A$1:$BS$1,0),0)</f>
        <v>7688</v>
      </c>
      <c r="AO7" s="88">
        <f>VLOOKUP(年度マスタ!$K$4&amp;"_"&amp;$AG7,データシート1!$A:$BS,MATCH("ab_"&amp;AO$2,データシート1!$A$1:$BS$1,0),0)</f>
        <v>34008</v>
      </c>
      <c r="AP7" s="88">
        <f>VLOOKUP(年度マスタ!$K$4&amp;"_"&amp;$AG7,データシート1!$A:$BS,MATCH("ab_"&amp;AP$2,データシート1!$A$1:$BS$1,0),0)</f>
        <v>0</v>
      </c>
      <c r="AQ7" s="1073">
        <f>VLOOKUP(年度マスタ!$K$4&amp;"_"&amp;$AG7,データシート1!$A:$BS,MATCH("ab_"&amp;AQ$2,データシート1!$A$1:$BS$1,0),0)</f>
        <v>1.0240928851434887</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1188.3128999999999</v>
      </c>
      <c r="AI8" s="88">
        <f>VLOOKUP(年度マスタ!$K$4&amp;"_"&amp;$AG8,データシート1!$A:$BS,MATCH("ab_"&amp;AI$2,データシート1!$A$1:$BS$1,0),0)</f>
        <v>1446</v>
      </c>
      <c r="AJ8" s="88">
        <f>VLOOKUP(年度マスタ!$K$4&amp;"_"&amp;$AG8,データシート1!$A:$BS,MATCH("ab_"&amp;AJ$2,データシート1!$A$1:$BS$1,0),0)</f>
        <v>383</v>
      </c>
      <c r="AK8" s="88">
        <f>VLOOKUP(年度マスタ!$K$4&amp;"_"&amp;$AG8,データシート1!$A:$BS,MATCH("ab_"&amp;AK$2,データシート1!$A$1:$BS$1,0),0)</f>
        <v>11595</v>
      </c>
      <c r="AL8" s="88">
        <f>VLOOKUP(年度マスタ!$K$4&amp;"_"&amp;$AG8,データシート1!$A:$BS,MATCH("ab_"&amp;AL$2,データシート1!$A$1:$BS$1,0),0)</f>
        <v>12206</v>
      </c>
      <c r="AM8" s="88">
        <f>VLOOKUP(年度マスタ!$K$4&amp;"_"&amp;$AG8,データシート1!$A:$BS,MATCH("ab_"&amp;AM$2,データシート1!$A$1:$BS$1,0),0)</f>
        <v>21357</v>
      </c>
      <c r="AN8" s="88">
        <f>VLOOKUP(年度マスタ!$K$4&amp;"_"&amp;$AG8,データシート1!$A:$BS,MATCH("ab_"&amp;AN$2,データシート1!$A$1:$BS$1,0),0)</f>
        <v>7543</v>
      </c>
      <c r="AO8" s="88">
        <f>VLOOKUP(年度マスタ!$K$4&amp;"_"&amp;$AG8,データシート1!$A:$BS,MATCH("ab_"&amp;AO$2,データシート1!$A$1:$BS$1,0),0)</f>
        <v>33846</v>
      </c>
      <c r="AP8" s="88">
        <f>VLOOKUP(年度マスタ!$K$4&amp;"_"&amp;$AG8,データシート1!$A:$BS,MATCH("ab_"&amp;AP$2,データシート1!$A$1:$BS$1,0),0)</f>
        <v>0</v>
      </c>
      <c r="AQ8" s="1073">
        <f>VLOOKUP(年度マスタ!$K$4&amp;"_"&amp;$AG8,データシート1!$A:$BS,MATCH("ab_"&amp;AQ$2,データシート1!$A$1:$BS$1,0),0)</f>
        <v>1.2199521551151777</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1397.1360999999999</v>
      </c>
      <c r="AI9" s="88">
        <f>VLOOKUP(年度マスタ!$K$4&amp;"_"&amp;$AG9,データシート1!$A:$BS,MATCH("ab_"&amp;AI$2,データシート1!$A$1:$BS$1,0),0)</f>
        <v>1446</v>
      </c>
      <c r="AJ9" s="88">
        <f>VLOOKUP(年度マスタ!$K$4&amp;"_"&amp;$AG9,データシート1!$A:$BS,MATCH("ab_"&amp;AJ$2,データシート1!$A$1:$BS$1,0),0)</f>
        <v>383</v>
      </c>
      <c r="AK9" s="88">
        <f>VLOOKUP(年度マスタ!$K$4&amp;"_"&amp;$AG9,データシート1!$A:$BS,MATCH("ab_"&amp;AK$2,データシート1!$A$1:$BS$1,0),0)</f>
        <v>11595</v>
      </c>
      <c r="AL9" s="88">
        <f>VLOOKUP(年度マスタ!$K$4&amp;"_"&amp;$AG9,データシート1!$A:$BS,MATCH("ab_"&amp;AL$2,データシート1!$A$1:$BS$1,0),0)</f>
        <v>12304</v>
      </c>
      <c r="AM9" s="88">
        <f>VLOOKUP(年度マスタ!$K$4&amp;"_"&amp;$AG9,データシート1!$A:$BS,MATCH("ab_"&amp;AM$2,データシート1!$A$1:$BS$1,0),0)</f>
        <v>21419</v>
      </c>
      <c r="AN9" s="88">
        <f>VLOOKUP(年度マスタ!$K$4&amp;"_"&amp;$AG9,データシート1!$A:$BS,MATCH("ab_"&amp;AN$2,データシート1!$A$1:$BS$1,0),0)</f>
        <v>7370</v>
      </c>
      <c r="AO9" s="88">
        <f>VLOOKUP(年度マスタ!$K$4&amp;"_"&amp;$AG9,データシート1!$A:$BS,MATCH("ab_"&amp;AO$2,データシート1!$A$1:$BS$1,0),0)</f>
        <v>33800</v>
      </c>
      <c r="AP9" s="88">
        <f>VLOOKUP(年度マスタ!$K$4&amp;"_"&amp;$AG9,データシート1!$A:$BS,MATCH("ab_"&amp;AP$2,データシート1!$A$1:$BS$1,0),0)</f>
        <v>0</v>
      </c>
      <c r="AQ9" s="1073">
        <f>VLOOKUP(年度マスタ!$K$4&amp;"_"&amp;$AG9,データシート1!$A:$BS,MATCH("ab_"&amp;AQ$2,データシート1!$A$1:$BS$1,0),0)</f>
        <v>1.1386111911684238</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1292.3178</v>
      </c>
      <c r="AI10" s="88">
        <f>VLOOKUP(年度マスタ!$K$4&amp;"_"&amp;$AG10,データシート1!$A:$BS,MATCH("ab_"&amp;AI$2,データシート1!$A$1:$BS$1,0),0)</f>
        <v>1446</v>
      </c>
      <c r="AJ10" s="88">
        <f>VLOOKUP(年度マスタ!$K$4&amp;"_"&amp;$AG10,データシート1!$A:$BS,MATCH("ab_"&amp;AJ$2,データシート1!$A$1:$BS$1,0),0)</f>
        <v>383</v>
      </c>
      <c r="AK10" s="88">
        <f>VLOOKUP(年度マスタ!$K$4&amp;"_"&amp;$AG10,データシート1!$A:$BS,MATCH("ab_"&amp;AK$2,データシート1!$A$1:$BS$1,0),0)</f>
        <v>11595</v>
      </c>
      <c r="AL10" s="88">
        <f>VLOOKUP(年度マスタ!$K$4&amp;"_"&amp;$AG10,データシート1!$A:$BS,MATCH("ab_"&amp;AL$2,データシート1!$A$1:$BS$1,0),0)</f>
        <v>12393</v>
      </c>
      <c r="AM10" s="88">
        <f>VLOOKUP(年度マスタ!$K$4&amp;"_"&amp;$AG10,データシート1!$A:$BS,MATCH("ab_"&amp;AM$2,データシート1!$A$1:$BS$1,0),0)</f>
        <v>21754</v>
      </c>
      <c r="AN10" s="88">
        <f>VLOOKUP(年度マスタ!$K$4&amp;"_"&amp;$AG10,データシート1!$A:$BS,MATCH("ab_"&amp;AN$2,データシート1!$A$1:$BS$1,0),0)</f>
        <v>7275</v>
      </c>
      <c r="AO10" s="88">
        <f>VLOOKUP(年度マスタ!$K$4&amp;"_"&amp;$AG10,データシート1!$A:$BS,MATCH("ab_"&amp;AO$2,データシート1!$A$1:$BS$1,0),0)</f>
        <v>33539</v>
      </c>
      <c r="AP10" s="88">
        <f>VLOOKUP(年度マスタ!$K$4&amp;"_"&amp;$AG10,データシート1!$A:$BS,MATCH("ab_"&amp;AP$2,データシート1!$A$1:$BS$1,0),0)</f>
        <v>0</v>
      </c>
      <c r="AQ10" s="1073">
        <f>VLOOKUP(年度マスタ!$K$4&amp;"_"&amp;$AG10,データシート1!$A:$BS,MATCH("ab_"&amp;AQ$2,データシート1!$A$1:$BS$1,0),0)</f>
        <v>1.0844471803333802</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1187.2633000000001</v>
      </c>
      <c r="AI11" s="88">
        <f>VLOOKUP(年度マスタ!$K$4&amp;"_"&amp;$AG11,データシート1!$A:$BS,MATCH("ab_"&amp;AI$2,データシート1!$A$1:$BS$1,0),0)</f>
        <v>1446</v>
      </c>
      <c r="AJ11" s="88">
        <f>VLOOKUP(年度マスタ!$K$4&amp;"_"&amp;$AG11,データシート1!$A:$BS,MATCH("ab_"&amp;AJ$2,データシート1!$A$1:$BS$1,0),0)</f>
        <v>383</v>
      </c>
      <c r="AK11" s="88">
        <f>VLOOKUP(年度マスタ!$K$4&amp;"_"&amp;$AG11,データシート1!$A:$BS,MATCH("ab_"&amp;AK$2,データシート1!$A$1:$BS$1,0),0)</f>
        <v>11595</v>
      </c>
      <c r="AL11" s="88">
        <f>VLOOKUP(年度マスタ!$K$4&amp;"_"&amp;$AG11,データシート1!$A:$BS,MATCH("ab_"&amp;AL$2,データシート1!$A$1:$BS$1,0),0)</f>
        <v>12633</v>
      </c>
      <c r="AM11" s="88">
        <f>VLOOKUP(年度マスタ!$K$4&amp;"_"&amp;$AG11,データシート1!$A:$BS,MATCH("ab_"&amp;AM$2,データシート1!$A$1:$BS$1,0),0)</f>
        <v>22077</v>
      </c>
      <c r="AN11" s="88">
        <f>VLOOKUP(年度マスタ!$K$4&amp;"_"&amp;$AG11,データシート1!$A:$BS,MATCH("ab_"&amp;AN$2,データシート1!$A$1:$BS$1,0),0)</f>
        <v>7198</v>
      </c>
      <c r="AO11" s="88">
        <f>VLOOKUP(年度マスタ!$K$4&amp;"_"&amp;$AG11,データシート1!$A:$BS,MATCH("ab_"&amp;AO$2,データシート1!$A$1:$BS$1,0),0)</f>
        <v>33863</v>
      </c>
      <c r="AP11" s="88">
        <f>VLOOKUP(年度マスタ!$K$4&amp;"_"&amp;$AG11,データシート1!$A:$BS,MATCH("ab_"&amp;AP$2,データシート1!$A$1:$BS$1,0),0)</f>
        <v>0</v>
      </c>
      <c r="AQ11" s="1073">
        <f>VLOOKUP(年度マスタ!$K$4&amp;"_"&amp;$AG11,データシート1!$A:$BS,MATCH("ab_"&amp;AQ$2,データシート1!$A$1:$BS$1,0),0)</f>
        <v>0.9381994565418289</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1170.7751000000001</v>
      </c>
      <c r="AI12" s="88">
        <f>VLOOKUP(年度マスタ!$K$4&amp;"_"&amp;$AG12,データシート1!$A:$BS,MATCH("ab_"&amp;AI$2,データシート1!$A$1:$BS$1,0),0)</f>
        <v>1446</v>
      </c>
      <c r="AJ12" s="88">
        <f>VLOOKUP(年度マスタ!$K$4&amp;"_"&amp;$AG12,データシート1!$A:$BS,MATCH("ab_"&amp;AJ$2,データシート1!$A$1:$BS$1,0),0)</f>
        <v>383</v>
      </c>
      <c r="AK12" s="88">
        <f>VLOOKUP(年度マスタ!$K$4&amp;"_"&amp;$AG12,データシート1!$A:$BS,MATCH("ab_"&amp;AK$2,データシート1!$A$1:$BS$1,0),0)</f>
        <v>11595</v>
      </c>
      <c r="AL12" s="88">
        <f>VLOOKUP(年度マスタ!$K$4&amp;"_"&amp;$AG12,データシート1!$A:$BS,MATCH("ab_"&amp;AL$2,データシート1!$A$1:$BS$1,0),0)</f>
        <v>12673</v>
      </c>
      <c r="AM12" s="88">
        <f>VLOOKUP(年度マスタ!$K$4&amp;"_"&amp;$AG12,データシート1!$A:$BS,MATCH("ab_"&amp;AM$2,データシート1!$A$1:$BS$1,0),0)</f>
        <v>22270</v>
      </c>
      <c r="AN12" s="88">
        <f>VLOOKUP(年度マスタ!$K$4&amp;"_"&amp;$AG12,データシート1!$A:$BS,MATCH("ab_"&amp;AN$2,データシート1!$A$1:$BS$1,0),0)</f>
        <v>7140</v>
      </c>
      <c r="AO12" s="88">
        <f>VLOOKUP(年度マスタ!$K$4&amp;"_"&amp;$AG12,データシート1!$A:$BS,MATCH("ab_"&amp;AO$2,データシート1!$A$1:$BS$1,0),0)</f>
        <v>33658</v>
      </c>
      <c r="AP12" s="88">
        <f>VLOOKUP(年度マスタ!$K$4&amp;"_"&amp;$AG12,データシート1!$A:$BS,MATCH("ab_"&amp;AP$2,データシート1!$A$1:$BS$1,0),0)</f>
        <v>0</v>
      </c>
      <c r="AQ12" s="1073">
        <f>VLOOKUP(年度マスタ!$K$4&amp;"_"&amp;$AG12,データシート1!$A:$BS,MATCH("ab_"&amp;AQ$2,データシート1!$A$1:$BS$1,0),0)</f>
        <v>0.95172445465921174</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1284.4231</v>
      </c>
      <c r="AI13" s="88">
        <f>VLOOKUP(年度マスタ!$K$4&amp;"_"&amp;$AG13,データシート1!$A:$BS,MATCH("ab_"&amp;AI$2,データシート1!$A$1:$BS$1,0),0)</f>
        <v>1262</v>
      </c>
      <c r="AJ13" s="88">
        <f>VLOOKUP(年度マスタ!$K$4&amp;"_"&amp;$AG13,データシート1!$A:$BS,MATCH("ab_"&amp;AJ$2,データシート1!$A$1:$BS$1,0),0)</f>
        <v>496</v>
      </c>
      <c r="AK13" s="88">
        <f>VLOOKUP(年度マスタ!$K$4&amp;"_"&amp;$AG13,データシート1!$A:$BS,MATCH("ab_"&amp;AK$2,データシート1!$A$1:$BS$1,0),0)</f>
        <v>12015</v>
      </c>
      <c r="AL13" s="88">
        <f>VLOOKUP(年度マスタ!$K$4&amp;"_"&amp;$AG13,データシート1!$A:$BS,MATCH("ab_"&amp;AL$2,データシート1!$A$1:$BS$1,0),0)</f>
        <v>12750</v>
      </c>
      <c r="AM13" s="88">
        <f>VLOOKUP(年度マスタ!$K$4&amp;"_"&amp;$AG13,データシート1!$A:$BS,MATCH("ab_"&amp;AM$2,データシート1!$A$1:$BS$1,0),0)</f>
        <v>22695</v>
      </c>
      <c r="AN13" s="88">
        <f>VLOOKUP(年度マスタ!$K$4&amp;"_"&amp;$AG13,データシート1!$A:$BS,MATCH("ab_"&amp;AN$2,データシート1!$A$1:$BS$1,0),0)</f>
        <v>7107</v>
      </c>
      <c r="AO13" s="88">
        <f>VLOOKUP(年度マスタ!$K$4&amp;"_"&amp;$AG13,データシート1!$A:$BS,MATCH("ab_"&amp;AO$2,データシート1!$A$1:$BS$1,0),0)</f>
        <v>33553</v>
      </c>
      <c r="AP13" s="88">
        <f>VLOOKUP(年度マスタ!$K$4&amp;"_"&amp;$AG13,データシート1!$A:$BS,MATCH("ab_"&amp;AP$2,データシート1!$A$1:$BS$1,0),0)</f>
        <v>0</v>
      </c>
      <c r="AQ13" s="1073">
        <f>VLOOKUP(年度マスタ!$K$4&amp;"_"&amp;$AG13,データシート1!$A:$BS,MATCH("ab_"&amp;AQ$2,データシート1!$A$1:$BS$1,0),0)</f>
        <v>0.87129723855240138</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1321.1491000000001</v>
      </c>
      <c r="AI14" s="88">
        <f>VLOOKUP(年度マスタ!$K$4&amp;"_"&amp;$AG14,データシート1!$A:$BS,MATCH("ab_"&amp;AI$2,データシート1!$A$1:$BS$1,0),0)</f>
        <v>1262</v>
      </c>
      <c r="AJ14" s="88">
        <f>VLOOKUP(年度マスタ!$K$4&amp;"_"&amp;$AG14,データシート1!$A:$BS,MATCH("ab_"&amp;AJ$2,データシート1!$A$1:$BS$1,0),0)</f>
        <v>496</v>
      </c>
      <c r="AK14" s="88">
        <f>VLOOKUP(年度マスタ!$K$4&amp;"_"&amp;$AG14,データシート1!$A:$BS,MATCH("ab_"&amp;AK$2,データシート1!$A$1:$BS$1,0),0)</f>
        <v>12015</v>
      </c>
      <c r="AL14" s="88">
        <f>VLOOKUP(年度マスタ!$K$4&amp;"_"&amp;$AG14,データシート1!$A:$BS,MATCH("ab_"&amp;AL$2,データシート1!$A$1:$BS$1,0),0)</f>
        <v>12840</v>
      </c>
      <c r="AM14" s="88">
        <f>VLOOKUP(年度マスタ!$K$4&amp;"_"&amp;$AG14,データシート1!$A:$BS,MATCH("ab_"&amp;AM$2,データシート1!$A$1:$BS$1,0),0)</f>
        <v>22650</v>
      </c>
      <c r="AN14" s="88">
        <f>VLOOKUP(年度マスタ!$K$4&amp;"_"&amp;$AG14,データシート1!$A:$BS,MATCH("ab_"&amp;AN$2,データシート1!$A$1:$BS$1,0),0)</f>
        <v>7051</v>
      </c>
      <c r="AO14" s="88">
        <f>VLOOKUP(年度マスタ!$K$4&amp;"_"&amp;$AG14,データシート1!$A:$BS,MATCH("ab_"&amp;AO$2,データシート1!$A$1:$BS$1,0),0)</f>
        <v>33385</v>
      </c>
      <c r="AP14" s="88">
        <f>VLOOKUP(年度マスタ!$K$4&amp;"_"&amp;$AG14,データシート1!$A:$BS,MATCH("ab_"&amp;AP$2,データシート1!$A$1:$BS$1,0),0)</f>
        <v>0</v>
      </c>
      <c r="AQ14" s="1073">
        <f>VLOOKUP(年度マスタ!$K$4&amp;"_"&amp;$AG14,データシート1!$A:$BS,MATCH("ab_"&amp;AQ$2,データシート1!$A$1:$BS$1,0),0)</f>
        <v>1.1840571228777264</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1344.1851999999999</v>
      </c>
      <c r="AI15" s="88">
        <f>VLOOKUP(年度マスタ!$K$4&amp;"_"&amp;$AG15,データシート1!$A:$BS,MATCH("ab_"&amp;AI$2,データシート1!$A$1:$BS$1,0),0)</f>
        <v>1262</v>
      </c>
      <c r="AJ15" s="88">
        <f>VLOOKUP(年度マスタ!$K$4&amp;"_"&amp;$AG15,データシート1!$A:$BS,MATCH("ab_"&amp;AJ$2,データシート1!$A$1:$BS$1,0),0)</f>
        <v>496</v>
      </c>
      <c r="AK15" s="88">
        <f>VLOOKUP(年度マスタ!$K$4&amp;"_"&amp;$AG15,データシート1!$A:$BS,MATCH("ab_"&amp;AK$2,データシート1!$A$1:$BS$1,0),0)</f>
        <v>12015</v>
      </c>
      <c r="AL15" s="88">
        <f>VLOOKUP(年度マスタ!$K$4&amp;"_"&amp;$AG15,データシート1!$A:$BS,MATCH("ab_"&amp;AL$2,データシート1!$A$1:$BS$1,0),0)</f>
        <v>12895</v>
      </c>
      <c r="AM15" s="88">
        <f>VLOOKUP(年度マスタ!$K$4&amp;"_"&amp;$AG15,データシート1!$A:$BS,MATCH("ab_"&amp;AM$2,データシート1!$A$1:$BS$1,0),0)</f>
        <v>22762</v>
      </c>
      <c r="AN15" s="88">
        <f>VLOOKUP(年度マスタ!$K$4&amp;"_"&amp;$AG15,データシート1!$A:$BS,MATCH("ab_"&amp;AN$2,データシート1!$A$1:$BS$1,0),0)</f>
        <v>7140</v>
      </c>
      <c r="AO15" s="88">
        <f>VLOOKUP(年度マスタ!$K$4&amp;"_"&amp;$AG15,データシート1!$A:$BS,MATCH("ab_"&amp;AO$2,データシート1!$A$1:$BS$1,0),0)</f>
        <v>33207</v>
      </c>
      <c r="AP15" s="88">
        <f>VLOOKUP(年度マスタ!$K$4&amp;"_"&amp;$AG15,データシート1!$A:$BS,MATCH("ab_"&amp;AP$2,データシート1!$A$1:$BS$1,0),0)</f>
        <v>0</v>
      </c>
      <c r="AQ15" s="1073">
        <f>VLOOKUP(年度マスタ!$K$4&amp;"_"&amp;$AG15,データシート1!$A:$BS,MATCH("ab_"&amp;AQ$2,データシート1!$A$1:$BS$1,0),0)</f>
        <v>1.1654266000119049</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1460.7699</v>
      </c>
      <c r="AI16" s="88">
        <f>VLOOKUP(年度マスタ!$K$4&amp;"_"&amp;$AG16,データシート1!$A:$BS,MATCH("ab_"&amp;AI$2,データシート1!$A$1:$BS$1,0),0)</f>
        <v>1262</v>
      </c>
      <c r="AJ16" s="88">
        <f>VLOOKUP(年度マスタ!$K$4&amp;"_"&amp;$AG16,データシート1!$A:$BS,MATCH("ab_"&amp;AJ$2,データシート1!$A$1:$BS$1,0),0)</f>
        <v>496</v>
      </c>
      <c r="AK16" s="88">
        <f>VLOOKUP(年度マスタ!$K$4&amp;"_"&amp;$AG16,データシート1!$A:$BS,MATCH("ab_"&amp;AK$2,データシート1!$A$1:$BS$1,0),0)</f>
        <v>12015</v>
      </c>
      <c r="AL16" s="88">
        <f>VLOOKUP(年度マスタ!$K$4&amp;"_"&amp;$AG16,データシート1!$A:$BS,MATCH("ab_"&amp;AL$2,データシート1!$A$1:$BS$1,0),0)</f>
        <v>13053</v>
      </c>
      <c r="AM16" s="88">
        <f>VLOOKUP(年度マスタ!$K$4&amp;"_"&amp;$AG16,データシート1!$A:$BS,MATCH("ab_"&amp;AM$2,データシート1!$A$1:$BS$1,0),0)</f>
        <v>22905</v>
      </c>
      <c r="AN16" s="88">
        <f>VLOOKUP(年度マスタ!$K$4&amp;"_"&amp;$AG16,データシート1!$A:$BS,MATCH("ab_"&amp;AN$2,データシート1!$A$1:$BS$1,0),0)</f>
        <v>7088</v>
      </c>
      <c r="AO16" s="88">
        <f>VLOOKUP(年度マスタ!$K$4&amp;"_"&amp;$AG16,データシート1!$A:$BS,MATCH("ab_"&amp;AO$2,データシート1!$A$1:$BS$1,0),0)</f>
        <v>33080</v>
      </c>
      <c r="AP16" s="88">
        <f>VLOOKUP(年度マスタ!$K$4&amp;"_"&amp;$AG16,データシート1!$A:$BS,MATCH("ab_"&amp;AP$2,データシート1!$A$1:$BS$1,0),0)</f>
        <v>0</v>
      </c>
      <c r="AQ16" s="1073">
        <f>VLOOKUP(年度マスタ!$K$4&amp;"_"&amp;$AG16,データシート1!$A:$BS,MATCH("ab_"&amp;AQ$2,データシート1!$A$1:$BS$1,0),0)</f>
        <v>0.89762077410115126</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1717.6284000000001</v>
      </c>
      <c r="AI17" s="187">
        <f>VLOOKUP(年度マスタ!$K$4&amp;"_"&amp;$AG17,データシート1!$A:$BS,MATCH("ab_"&amp;AI$2,データシート1!$A$1:$BS$1,0),0)</f>
        <v>1262</v>
      </c>
      <c r="AJ17" s="187">
        <f>VLOOKUP(年度マスタ!$K$4&amp;"_"&amp;$AG17,データシート1!$A:$BS,MATCH("ab_"&amp;AJ$2,データシート1!$A$1:$BS$1,0),0)</f>
        <v>496</v>
      </c>
      <c r="AK17" s="187">
        <f>VLOOKUP(年度マスタ!$K$4&amp;"_"&amp;$AG17,データシート1!$A:$BS,MATCH("ab_"&amp;AK$2,データシート1!$A$1:$BS$1,0),0)</f>
        <v>12015</v>
      </c>
      <c r="AL17" s="187">
        <f>VLOOKUP(年度マスタ!$K$4&amp;"_"&amp;$AG17,データシート1!$A:$BS,MATCH("ab_"&amp;AL$2,データシート1!$A$1:$BS$1,0),0)</f>
        <v>13143</v>
      </c>
      <c r="AM17" s="187">
        <f>VLOOKUP(年度マスタ!$K$4&amp;"_"&amp;$AG17,データシート1!$A:$BS,MATCH("ab_"&amp;AM$2,データシート1!$A$1:$BS$1,0),0)</f>
        <v>22916</v>
      </c>
      <c r="AN17" s="187">
        <f>VLOOKUP(年度マスタ!$K$4&amp;"_"&amp;$AG17,データシート1!$A:$BS,MATCH("ab_"&amp;AN$2,データシート1!$A$1:$BS$1,0),0)</f>
        <v>7104</v>
      </c>
      <c r="AO17" s="187">
        <f>VLOOKUP(年度マスタ!$K$4&amp;"_"&amp;$AG17,データシート1!$A:$BS,MATCH("ab_"&amp;AO$2,データシート1!$A$1:$BS$1,0),0)</f>
        <v>32828</v>
      </c>
      <c r="AP17" s="187">
        <f>VLOOKUP(年度マスタ!$K$4&amp;"_"&amp;$AG17,データシート1!$A:$BS,MATCH("ab_"&amp;AP$2,データシート1!$A$1:$BS$1,0),0)</f>
        <v>0</v>
      </c>
      <c r="AQ17" s="1074">
        <f>VLOOKUP(年度マスタ!$K$4&amp;"_"&amp;$AG17,データシート1!$A:$BS,MATCH("ab_"&amp;AQ$2,データシート1!$A$1:$BS$1,0),0)</f>
        <v>1.270604459609697</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1571.355</v>
      </c>
      <c r="AI18" s="88">
        <f>VLOOKUP(年度マスタ!$K$4&amp;"_"&amp;$AG18,データシート1!$A:$BS,MATCH("ab_"&amp;AI$2,データシート1!$A$1:$BS$1,0),0)</f>
        <v>1262</v>
      </c>
      <c r="AJ18" s="88">
        <f>VLOOKUP(年度マスタ!$K$4&amp;"_"&amp;$AG18,データシート1!$A:$BS,MATCH("ab_"&amp;AJ$2,データシート1!$A$1:$BS$1,0),0)</f>
        <v>496</v>
      </c>
      <c r="AK18" s="88">
        <f>VLOOKUP(年度マスタ!$K$4&amp;"_"&amp;$AG18,データシート1!$A:$BS,MATCH("ab_"&amp;AK$2,データシート1!$A$1:$BS$1,0),0)</f>
        <v>12015</v>
      </c>
      <c r="AL18" s="88">
        <f>VLOOKUP(年度マスタ!$K$4&amp;"_"&amp;$AG18,データシート1!$A:$BS,MATCH("ab_"&amp;AL$2,データシート1!$A$1:$BS$1,0),0)</f>
        <v>13287</v>
      </c>
      <c r="AM18" s="88">
        <f>VLOOKUP(年度マスタ!$K$4&amp;"_"&amp;$AG18,データシート1!$A:$BS,MATCH("ab_"&amp;AM$2,データシート1!$A$1:$BS$1,0),0)</f>
        <v>22948</v>
      </c>
      <c r="AN18" s="88">
        <f>VLOOKUP(年度マスタ!$K$4&amp;"_"&amp;$AG18,データシート1!$A:$BS,MATCH("ab_"&amp;AN$2,データシート1!$A$1:$BS$1,0),0)</f>
        <v>6974</v>
      </c>
      <c r="AO18" s="88">
        <f>VLOOKUP(年度マスタ!$K$4&amp;"_"&amp;$AG18,データシート1!$A:$BS,MATCH("ab_"&amp;AO$2,データシート1!$A$1:$BS$1,0),0)</f>
        <v>32736</v>
      </c>
      <c r="AP18" s="88">
        <f>VLOOKUP(年度マスタ!$K$4&amp;"_"&amp;$AG18,データシート1!$A:$BS,MATCH("ab_"&amp;AP$2,データシート1!$A$1:$BS$1,0),0)</f>
        <v>0</v>
      </c>
      <c r="AQ18" s="1073">
        <f>VLOOKUP(年度マスタ!$K$4&amp;"_"&amp;$AG18,データシート1!$A:$BS,MATCH("ab_"&amp;AQ$2,データシート1!$A$1:$BS$1,0),0)</f>
        <v>2.1296971368922968</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1551.3452</v>
      </c>
      <c r="AI19" s="88">
        <f>VLOOKUP(年度マスタ!$K$4&amp;"_"&amp;$AG19,データシート1!$A:$BS,MATCH("ab_"&amp;AI$2,データシート1!$A$1:$BS$1,0),0)</f>
        <v>1191</v>
      </c>
      <c r="AJ19" s="88">
        <f>VLOOKUP(年度マスタ!$K$4&amp;"_"&amp;$AG19,データシート1!$A:$BS,MATCH("ab_"&amp;AJ$2,データシート1!$A$1:$BS$1,0),0)</f>
        <v>438</v>
      </c>
      <c r="AK19" s="88">
        <f>VLOOKUP(年度マスタ!$K$4&amp;"_"&amp;$AG19,データシート1!$A:$BS,MATCH("ab_"&amp;AK$2,データシート1!$A$1:$BS$1,0),0)</f>
        <v>11139</v>
      </c>
      <c r="AL19" s="88">
        <f>VLOOKUP(年度マスタ!$K$4&amp;"_"&amp;$AG19,データシート1!$A:$BS,MATCH("ab_"&amp;AL$2,データシート1!$A$1:$BS$1,0),0)</f>
        <v>13350</v>
      </c>
      <c r="AM19" s="88">
        <f>VLOOKUP(年度マスタ!$K$4&amp;"_"&amp;$AG19,データシート1!$A:$BS,MATCH("ab_"&amp;AM$2,データシート1!$A$1:$BS$1,0),0)</f>
        <v>23109</v>
      </c>
      <c r="AN19" s="88">
        <f>VLOOKUP(年度マスタ!$K$4&amp;"_"&amp;$AG19,データシート1!$A:$BS,MATCH("ab_"&amp;AN$2,データシート1!$A$1:$BS$1,0),0)</f>
        <v>7031</v>
      </c>
      <c r="AO19" s="88">
        <f>VLOOKUP(年度マスタ!$K$4&amp;"_"&amp;$AG19,データシート1!$A:$BS,MATCH("ab_"&amp;AO$2,データシート1!$A$1:$BS$1,0),0)</f>
        <v>32418</v>
      </c>
      <c r="AP19" s="88">
        <f>VLOOKUP(年度マスタ!$K$4&amp;"_"&amp;$AG19,データシート1!$A:$BS,MATCH("ab_"&amp;AP$2,データシート1!$A$1:$BS$1,0),0)</f>
        <v>0</v>
      </c>
      <c r="AQ19" s="1073">
        <f>VLOOKUP(年度マスタ!$K$4&amp;"_"&amp;$AG19,データシート1!$A:$BS,MATCH("ab_"&amp;AQ$2,データシート1!$A$1:$BS$1,0),0)</f>
        <v>2.2002438287877308</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1994.7421999999999</v>
      </c>
      <c r="AI20" s="88">
        <f>VLOOKUP(年度マスタ!$K$4&amp;"_"&amp;$AG20,データシート1!$A:$BS,MATCH("ab_"&amp;AI$2,データシート1!$A$1:$BS$1,0),0)</f>
        <v>1191</v>
      </c>
      <c r="AJ20" s="88">
        <f>VLOOKUP(年度マスタ!$K$4&amp;"_"&amp;$AG20,データシート1!$A:$BS,MATCH("ab_"&amp;AJ$2,データシート1!$A$1:$BS$1,0),0)</f>
        <v>438</v>
      </c>
      <c r="AK20" s="88">
        <f>VLOOKUP(年度マスタ!$K$4&amp;"_"&amp;$AG20,データシート1!$A:$BS,MATCH("ab_"&amp;AK$2,データシート1!$A$1:$BS$1,0),0)</f>
        <v>11139</v>
      </c>
      <c r="AL20" s="88">
        <f>VLOOKUP(年度マスタ!$K$4&amp;"_"&amp;$AG20,データシート1!$A:$BS,MATCH("ab_"&amp;AL$2,データシート1!$A$1:$BS$1,0),0)</f>
        <v>13450</v>
      </c>
      <c r="AM20" s="88">
        <f>VLOOKUP(年度マスタ!$K$4&amp;"_"&amp;$AG20,データシート1!$A:$BS,MATCH("ab_"&amp;AM$2,データシート1!$A$1:$BS$1,0),0)</f>
        <v>23002</v>
      </c>
      <c r="AN20" s="88">
        <f>VLOOKUP(年度マスタ!$K$4&amp;"_"&amp;$AG20,データシート1!$A:$BS,MATCH("ab_"&amp;AN$2,データシート1!$A$1:$BS$1,0),0)</f>
        <v>7029</v>
      </c>
      <c r="AO20" s="88">
        <f>VLOOKUP(年度マスタ!$K$4&amp;"_"&amp;$AG20,データシート1!$A:$BS,MATCH("ab_"&amp;AO$2,データシート1!$A$1:$BS$1,0),0)</f>
        <v>32189</v>
      </c>
      <c r="AP20" s="88">
        <f>VLOOKUP(年度マスタ!$K$4&amp;"_"&amp;$AG20,データシート1!$A:$BS,MATCH("ab_"&amp;AP$2,データシート1!$A$1:$BS$1,0),0)</f>
        <v>0</v>
      </c>
      <c r="AQ20" s="1073">
        <f>VLOOKUP(年度マスタ!$K$4&amp;"_"&amp;$AG20,データシート1!$A:$BS,MATCH("ab_"&amp;AQ$2,データシート1!$A$1:$BS$1,0),0)</f>
        <v>2.176261155153326</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駒ヶ根市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41.462000000000003</v>
      </c>
      <c r="BE13" s="80" t="str">
        <f>年度マスタ!K4</f>
        <v>20210</v>
      </c>
      <c r="BF13" s="80" t="str">
        <f>年度マスタ!K4</f>
        <v>20210</v>
      </c>
      <c r="BG13" s="80" t="str">
        <f>年度マスタ!K4</f>
        <v>20210</v>
      </c>
      <c r="BH13" s="318" t="s">
        <v>108</v>
      </c>
      <c r="BI13" s="318" t="s">
        <v>108</v>
      </c>
      <c r="BJ13" s="318" t="s">
        <v>108</v>
      </c>
      <c r="BK13" s="318" t="str">
        <f>年度マスタ!K4</f>
        <v>20210</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37.701000000000001</v>
      </c>
      <c r="AY14" s="80"/>
      <c r="BE14" s="80" t="str">
        <f>AP2</f>
        <v>駒ヶ根市</v>
      </c>
      <c r="BF14" s="80" t="str">
        <f>AP2</f>
        <v>駒ヶ根市</v>
      </c>
      <c r="BG14" s="80" t="str">
        <f>AP2</f>
        <v>駒ヶ根市</v>
      </c>
      <c r="BH14" s="80" t="s">
        <v>118</v>
      </c>
      <c r="BI14" s="80" t="s">
        <v>118</v>
      </c>
      <c r="BJ14" s="80" t="s">
        <v>118</v>
      </c>
      <c r="BK14" s="80" t="str">
        <f>AP2</f>
        <v>駒ヶ根市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3.7610000000000001</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35.331000000000003</v>
      </c>
      <c r="G21" s="996">
        <f t="shared" ref="G21:O21" si="5">SUM(G22,G26,G27,G28)</f>
        <v>41.374000000000002</v>
      </c>
      <c r="H21" s="996">
        <f t="shared" si="5"/>
        <v>41.043999999999997</v>
      </c>
      <c r="I21" s="996">
        <f t="shared" si="5"/>
        <v>42.263999999999996</v>
      </c>
      <c r="J21" s="996">
        <f t="shared" si="5"/>
        <v>41.413000000000004</v>
      </c>
      <c r="K21" s="996">
        <f t="shared" si="5"/>
        <v>41.383000000000003</v>
      </c>
      <c r="L21" s="996">
        <f t="shared" si="5"/>
        <v>28.279</v>
      </c>
      <c r="M21" s="996">
        <f t="shared" si="5"/>
        <v>44.730999999999995</v>
      </c>
      <c r="N21" s="996">
        <f t="shared" si="5"/>
        <v>44.319000000000003</v>
      </c>
      <c r="O21" s="996">
        <f t="shared" si="5"/>
        <v>41.482000000000006</v>
      </c>
      <c r="P21" s="997">
        <f>SUM(P22,P26,P27,P28)</f>
        <v>41.462000000000003</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35.331000000000003</v>
      </c>
      <c r="G22" s="998">
        <f t="shared" ref="G22:P22" si="6">SUM(G23:G25)</f>
        <v>41.374000000000002</v>
      </c>
      <c r="H22" s="998">
        <f t="shared" si="6"/>
        <v>41.043999999999997</v>
      </c>
      <c r="I22" s="998">
        <f t="shared" si="6"/>
        <v>42.263999999999996</v>
      </c>
      <c r="J22" s="998">
        <f t="shared" si="6"/>
        <v>41.413000000000004</v>
      </c>
      <c r="K22" s="998">
        <f t="shared" si="6"/>
        <v>41.383000000000003</v>
      </c>
      <c r="L22" s="998">
        <f t="shared" si="6"/>
        <v>28.279</v>
      </c>
      <c r="M22" s="998">
        <f t="shared" si="6"/>
        <v>44.730999999999995</v>
      </c>
      <c r="N22" s="998">
        <f t="shared" si="6"/>
        <v>44.319000000000003</v>
      </c>
      <c r="O22" s="998">
        <f t="shared" si="6"/>
        <v>41.482000000000006</v>
      </c>
      <c r="P22" s="999">
        <f t="shared" si="6"/>
        <v>41.462000000000003</v>
      </c>
      <c r="Z22" s="313"/>
      <c r="AB22" s="312"/>
      <c r="AC22" s="571" t="s">
        <v>1377</v>
      </c>
      <c r="AP22" s="18" t="s">
        <v>1387</v>
      </c>
      <c r="AQ22" s="313"/>
      <c r="AV22" s="80" t="str">
        <f>AW22</f>
        <v>エネルギー起源CO2</v>
      </c>
      <c r="AW22" s="80" t="str">
        <f>D56</f>
        <v>エネルギー起源CO2</v>
      </c>
      <c r="AX22" s="201">
        <f>P56</f>
        <v>41.462000000000003</v>
      </c>
      <c r="AY22" s="201">
        <f>AX22</f>
        <v>41.462000000000003</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35.331000000000003</v>
      </c>
      <c r="G23" s="1000">
        <f>IFERROR(VLOOKUP(年度マスタ!$K$4&amp;"_"&amp;G$20,データシート1!$A:$BT,MATCH("ba_"&amp;$E23,データシート1!$A$1:$BT$1,0),0),0)</f>
        <v>41.374000000000002</v>
      </c>
      <c r="H23" s="1000">
        <f>IFERROR(VLOOKUP(年度マスタ!$K$4&amp;"_"&amp;H$20,データシート1!$A:$BT,MATCH("ba_"&amp;$E23,データシート1!$A$1:$BT$1,0),0),0)</f>
        <v>38.585999999999999</v>
      </c>
      <c r="I23" s="1000">
        <f>IFERROR(VLOOKUP(年度マスタ!$K$4&amp;"_"&amp;I$20,データシート1!$A:$BT,MATCH("ba_"&amp;$E23,データシート1!$A$1:$BT$1,0),0),0)</f>
        <v>38.838999999999999</v>
      </c>
      <c r="J23" s="1000">
        <f>IFERROR(VLOOKUP(年度マスタ!$K$4&amp;"_"&amp;J$20,データシート1!$A:$BT,MATCH("ba_"&amp;$E23,データシート1!$A$1:$BT$1,0),0),0)</f>
        <v>37.893000000000001</v>
      </c>
      <c r="K23" s="1000">
        <f>IFERROR(VLOOKUP(年度マスタ!$K$4&amp;"_"&amp;K$20,データシート1!$A:$BT,MATCH("ba_"&amp;$E23,データシート1!$A$1:$BT$1,0),0),0)</f>
        <v>37.96</v>
      </c>
      <c r="L23" s="1000">
        <f>IFERROR(VLOOKUP(年度マスタ!$K$4&amp;"_"&amp;L$20,データシート1!$A:$BT,MATCH("ba_"&amp;$E23,データシート1!$A$1:$BT$1,0),0),0)</f>
        <v>24.882999999999999</v>
      </c>
      <c r="M23" s="1000">
        <f>IFERROR(VLOOKUP(年度マスタ!$K$4&amp;"_"&amp;M$20,データシート1!$A:$BT,MATCH("ba_"&amp;$E23,データシート1!$A$1:$BT$1,0),0),0)</f>
        <v>41.253999999999998</v>
      </c>
      <c r="N23" s="1000">
        <f>IFERROR(VLOOKUP(年度マスタ!$K$4&amp;"_"&amp;N$20,データシート1!$A:$BT,MATCH("ba_"&amp;$E23,データシート1!$A$1:$BT$1,0),0),0)</f>
        <v>41.027000000000001</v>
      </c>
      <c r="O23" s="1000">
        <f>IFERROR(VLOOKUP(年度マスタ!$K$4&amp;"_"&amp;O$20,データシート1!$A:$BT,MATCH("ba_"&amp;$E23,データシート1!$A$1:$BT$1,0),0),0)</f>
        <v>38.093000000000004</v>
      </c>
      <c r="P23" s="1001">
        <f>IFERROR(VLOOKUP(年度マスタ!$K$4&amp;"_"&amp;P$20,データシート1!$A:$BT,MATCH("ba_"&amp;$E23,データシート1!$A$1:$BT$1,0),0),0)</f>
        <v>37.701000000000001</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153.47663451252012</v>
      </c>
      <c r="AG24" s="996">
        <f t="shared" ref="AG24:AP24" si="7">AG25+AG29</f>
        <v>156.72974740569271</v>
      </c>
      <c r="AH24" s="996">
        <f t="shared" si="7"/>
        <v>142.37375701839483</v>
      </c>
      <c r="AI24" s="996">
        <f t="shared" si="7"/>
        <v>139.38874395224968</v>
      </c>
      <c r="AJ24" s="996">
        <f t="shared" si="7"/>
        <v>140.42728416094539</v>
      </c>
      <c r="AK24" s="996">
        <f t="shared" si="7"/>
        <v>142.05406169761625</v>
      </c>
      <c r="AL24" s="996">
        <f t="shared" si="7"/>
        <v>131.13345957776116</v>
      </c>
      <c r="AM24" s="996">
        <f t="shared" si="7"/>
        <v>129.85435070829649</v>
      </c>
      <c r="AN24" s="996">
        <f t="shared" si="7"/>
        <v>133.11331942471296</v>
      </c>
      <c r="AO24" s="996">
        <f>AO25+AO29</f>
        <v>123.98122903815479</v>
      </c>
      <c r="AP24" s="997">
        <f t="shared" si="7"/>
        <v>112.26105779644311</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2.4580000000000002</v>
      </c>
      <c r="I25" s="1000">
        <f>IFERROR(VLOOKUP(年度マスタ!$K$4&amp;"_"&amp;I$20,データシート1!$A:$BT,MATCH("ba_"&amp;$E25,データシート1!$A$1:$BT$1,0),0),0)</f>
        <v>3.4249999999999998</v>
      </c>
      <c r="J25" s="1000">
        <f>IFERROR(VLOOKUP(年度マスタ!$K$4&amp;"_"&amp;J$20,データシート1!$A:$BT,MATCH("ba_"&amp;$E25,データシート1!$A$1:$BT$1,0),0),0)</f>
        <v>3.52</v>
      </c>
      <c r="K25" s="1000">
        <f>IFERROR(VLOOKUP(年度マスタ!$K$4&amp;"_"&amp;K$20,データシート1!$A:$BT,MATCH("ba_"&amp;$E25,データシート1!$A$1:$BT$1,0),0),0)</f>
        <v>3.423</v>
      </c>
      <c r="L25" s="1000">
        <f>IFERROR(VLOOKUP(年度マスタ!$K$4&amp;"_"&amp;L$20,データシート1!$A:$BT,MATCH("ba_"&amp;$E25,データシート1!$A$1:$BT$1,0),0),0)</f>
        <v>3.3959999999999999</v>
      </c>
      <c r="M25" s="1000">
        <f>IFERROR(VLOOKUP(年度マスタ!$K$4&amp;"_"&amp;M$20,データシート1!$A:$BT,MATCH("ba_"&amp;$E25,データシート1!$A$1:$BT$1,0),0),0)</f>
        <v>3.4769999999999999</v>
      </c>
      <c r="N25" s="1000">
        <f>IFERROR(VLOOKUP(年度マスタ!$K$4&amp;"_"&amp;N$20,データシート1!$A:$BT,MATCH("ba_"&amp;$E25,データシート1!$A$1:$BT$1,0),0),0)</f>
        <v>3.2919999999999998</v>
      </c>
      <c r="O25" s="1000">
        <f>IFERROR(VLOOKUP(年度マスタ!$K$4&amp;"_"&amp;O$20,データシート1!$A:$BT,MATCH("ba_"&amp;$E25,データシート1!$A$1:$BT$1,0),0),0)</f>
        <v>3.3889999999999998</v>
      </c>
      <c r="P25" s="1001">
        <f>IFERROR(VLOOKUP(年度マスタ!$K$4&amp;"_"&amp;P$20,データシート1!$A:$BT,MATCH("ba_"&amp;$E25,データシート1!$A$1:$BT$1,0),0),0)</f>
        <v>3.7610000000000001</v>
      </c>
      <c r="Z25" s="313"/>
      <c r="AB25" s="312"/>
      <c r="AC25" s="572"/>
      <c r="AD25" s="456" t="s">
        <v>31</v>
      </c>
      <c r="AE25" s="457"/>
      <c r="AF25" s="998">
        <f>①CO2排出量の現状把握!Z35</f>
        <v>94.120614562740826</v>
      </c>
      <c r="AG25" s="998">
        <f>①CO2排出量の現状把握!AA35</f>
        <v>91.407732645291361</v>
      </c>
      <c r="AH25" s="998">
        <f>①CO2排出量の現状把握!AB35</f>
        <v>83.563768642417543</v>
      </c>
      <c r="AI25" s="998">
        <f>①CO2排出量の現状把握!AC35</f>
        <v>82.694816742360217</v>
      </c>
      <c r="AJ25" s="998">
        <f>①CO2排出量の現状把握!AD35</f>
        <v>81.942503223955953</v>
      </c>
      <c r="AK25" s="998">
        <f>①CO2排出量の現状把握!AE35</f>
        <v>79.706417212206517</v>
      </c>
      <c r="AL25" s="998">
        <f>①CO2排出量の現状把握!AF35</f>
        <v>80.732474125599822</v>
      </c>
      <c r="AM25" s="998">
        <f>①CO2排出量の現状把握!AG35</f>
        <v>81.973531782418547</v>
      </c>
      <c r="AN25" s="998">
        <f>①CO2排出量の現状把握!AH35</f>
        <v>86.514862446816068</v>
      </c>
      <c r="AO25" s="998">
        <f>①CO2排出量の現状把握!AI35</f>
        <v>79.358252381073328</v>
      </c>
      <c r="AP25" s="999">
        <f>①CO2排出量の現状把握!AJ35</f>
        <v>75.02822736209302</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75.293798188441926</v>
      </c>
      <c r="AG26" s="1000">
        <f>①CO2排出量の現状把握!AA36</f>
        <v>73.44561769599315</v>
      </c>
      <c r="AH26" s="1000">
        <f>①CO2排出量の現状把握!AB36</f>
        <v>65.759962230793974</v>
      </c>
      <c r="AI26" s="1000">
        <f>①CO2排出量の現状把握!AC36</f>
        <v>65.301246756882378</v>
      </c>
      <c r="AJ26" s="1000">
        <f>①CO2排出量の現状把握!AD36</f>
        <v>65.445000624103713</v>
      </c>
      <c r="AK26" s="1000">
        <f>①CO2排出量の現状把握!AE36</f>
        <v>62.362184795064501</v>
      </c>
      <c r="AL26" s="1000">
        <f>①CO2排出量の現状把握!AF36</f>
        <v>63.935976056767046</v>
      </c>
      <c r="AM26" s="1000">
        <f>①CO2排出量の現状把握!AG36</f>
        <v>65.448101039561408</v>
      </c>
      <c r="AN26" s="1000">
        <f>①CO2排出量の現状把握!AH36</f>
        <v>71.581458605709997</v>
      </c>
      <c r="AO26" s="1000">
        <f>①CO2排出量の現状把握!AI36</f>
        <v>64.602875075639901</v>
      </c>
      <c r="AP26" s="1001">
        <f>①CO2排出量の現状把握!AJ36</f>
        <v>62.688939471422039</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18：プラスチック製品製造業(N=2)</v>
      </c>
      <c r="BE26" s="961">
        <f>VLOOKUP(BE$13&amp;"_"&amp;$AV$8,データシート2!$A:$SI,MATCH($AV$5&amp;"_"&amp;$BA26&amp;$AV$6,データシート2!$A$1:$SI$1,0),0)</f>
        <v>2</v>
      </c>
      <c r="BF26" s="1071">
        <f>VLOOKUP(BF$13&amp;"_"&amp;$AW$8,データシート2!$A:$SI,MATCH($AW$5&amp;"_"&amp;$BA26&amp;$AW$6,データシート2!$A$1:$SI$1,0),0)</f>
        <v>9.8019999999999996</v>
      </c>
      <c r="BG26" s="1071">
        <f t="shared" si="2"/>
        <v>4.9009999999999998</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f t="shared" si="4"/>
        <v>0.58127360492291835</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3.2068723284536294</v>
      </c>
      <c r="AG27" s="1000">
        <f>①CO2排出量の現状把握!AA37</f>
        <v>4.0250418373164027</v>
      </c>
      <c r="AH27" s="1000">
        <f>①CO2排出量の現状把握!AB37</f>
        <v>3.6331094972987761</v>
      </c>
      <c r="AI27" s="1000">
        <f>①CO2排出量の現状把握!AC37</f>
        <v>2.9885418927038239</v>
      </c>
      <c r="AJ27" s="1000">
        <f>①CO2排出量の現状把握!AD37</f>
        <v>3.0628981627490348</v>
      </c>
      <c r="AK27" s="1000">
        <f>①CO2排出量の現状把握!AE37</f>
        <v>2.8503287432196713</v>
      </c>
      <c r="AL27" s="1000">
        <f>①CO2排出量の現状把握!AF37</f>
        <v>2.8674568795296431</v>
      </c>
      <c r="AM27" s="1000">
        <f>①CO2排出量の現状把握!AG37</f>
        <v>2.8278228858674828</v>
      </c>
      <c r="AN27" s="1000">
        <f>①CO2排出量の現状把握!AH37</f>
        <v>2.6535062027102843</v>
      </c>
      <c r="AO27" s="1000">
        <f>①CO2排出量の現状把握!AI37</f>
        <v>2.4086373116330493</v>
      </c>
      <c r="AP27" s="1001">
        <f>①CO2排出量の現状把握!AJ37</f>
        <v>2.598087742028639</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15.619944045845276</v>
      </c>
      <c r="AG28" s="1000">
        <f>①CO2排出量の現状把握!AA38</f>
        <v>13.93707311198181</v>
      </c>
      <c r="AH28" s="1000">
        <f>①CO2排出量の現状把握!AB38</f>
        <v>14.170696914324797</v>
      </c>
      <c r="AI28" s="1000">
        <f>①CO2排出量の現状把握!AC38</f>
        <v>14.405028092774019</v>
      </c>
      <c r="AJ28" s="1000">
        <f>①CO2排出量の現状把握!AD38</f>
        <v>13.434604437103204</v>
      </c>
      <c r="AK28" s="1000">
        <f>①CO2排出量の現状把握!AE38</f>
        <v>14.493903673922352</v>
      </c>
      <c r="AL28" s="1000">
        <f>①CO2排出量の現状把握!AF38</f>
        <v>13.929041189303138</v>
      </c>
      <c r="AM28" s="1000">
        <f>①CO2排出量の現状把握!AG38</f>
        <v>13.697607856989659</v>
      </c>
      <c r="AN28" s="1000">
        <f>①CO2排出量の現状把握!AH38</f>
        <v>12.279897638395779</v>
      </c>
      <c r="AO28" s="1000">
        <f>①CO2排出量の現状把握!AI38</f>
        <v>12.346739993800387</v>
      </c>
      <c r="AP28" s="1001">
        <f>①CO2排出量の現状把握!AJ38</f>
        <v>9.741200148642351</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59.356019949779302</v>
      </c>
      <c r="AG29" s="1002">
        <f>①CO2排出量の現状把握!AA39</f>
        <v>65.322014760401345</v>
      </c>
      <c r="AH29" s="1002">
        <f>①CO2排出量の現状把握!AB39</f>
        <v>58.809988375977298</v>
      </c>
      <c r="AI29" s="1002">
        <f>①CO2排出量の現状把握!AC39</f>
        <v>56.693927209889473</v>
      </c>
      <c r="AJ29" s="1002">
        <f>①CO2排出量の現状把握!AD39</f>
        <v>58.484780936989445</v>
      </c>
      <c r="AK29" s="1002">
        <f>①CO2排出量の現状把握!AE39</f>
        <v>62.347644485409717</v>
      </c>
      <c r="AL29" s="1002">
        <f>①CO2排出量の現状把握!AF39</f>
        <v>50.400985452161329</v>
      </c>
      <c r="AM29" s="1002">
        <f>①CO2排出量の現状把握!AG39</f>
        <v>47.880818925877954</v>
      </c>
      <c r="AN29" s="1002">
        <f>①CO2排出量の現状把握!AH39</f>
        <v>46.59845697789688</v>
      </c>
      <c r="AO29" s="1002">
        <f>①CO2排出量の現状把握!AI39</f>
        <v>44.622976657081459</v>
      </c>
      <c r="AP29" s="1003">
        <f>①CO2排出量の現状把握!AJ39</f>
        <v>37.232830434350099</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24：金属製品製造業(N=3)</v>
      </c>
      <c r="BE30" s="961">
        <f>VLOOKUP(BE$13&amp;"_"&amp;$AV$8,データシート2!$A:$SI,MATCH($AV$5&amp;"_"&amp;$BA30&amp;$AV$6,データシート2!$A$1:$SI$1,0),0)</f>
        <v>3</v>
      </c>
      <c r="BF30" s="1071">
        <f>VLOOKUP(BF$13&amp;"_"&amp;$AW$8,データシート2!$A:$SI,MATCH($AW$5&amp;"_"&amp;$BA30&amp;$AW$6,データシート2!$A$1:$SI$1,0),0)</f>
        <v>15.557</v>
      </c>
      <c r="BG30" s="1071">
        <f t="shared" si="2"/>
        <v>5.1856666666666671</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f t="shared" si="4"/>
        <v>0.63646891523524296</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0.23020442240097347</v>
      </c>
      <c r="AG32" s="509">
        <f t="shared" si="12"/>
        <v>0.26398307076259109</v>
      </c>
      <c r="AH32" s="509">
        <f t="shared" si="12"/>
        <v>0.28828346501172314</v>
      </c>
      <c r="AI32" s="509">
        <f t="shared" si="12"/>
        <v>0.30320956198929772</v>
      </c>
      <c r="AJ32" s="509">
        <f t="shared" si="12"/>
        <v>0.2949070776910851</v>
      </c>
      <c r="AK32" s="509">
        <f t="shared" si="12"/>
        <v>0.29131866773433085</v>
      </c>
      <c r="AL32" s="509">
        <f t="shared" si="12"/>
        <v>0.21565052955253397</v>
      </c>
      <c r="AM32" s="509">
        <f t="shared" si="12"/>
        <v>0.34447055301584206</v>
      </c>
      <c r="AN32" s="509">
        <f t="shared" si="12"/>
        <v>0.33294188884731563</v>
      </c>
      <c r="AO32" s="509">
        <f t="shared" si="12"/>
        <v>0.33458290679820624</v>
      </c>
      <c r="AP32" s="509">
        <f t="shared" si="12"/>
        <v>0.36933555423271353</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0.37538003936904119</v>
      </c>
      <c r="AG33" s="506">
        <f t="shared" ref="AG33:AP33" si="13">IFERROR(IF(G22/AG25&gt;1,1,G22/AG25),0)</f>
        <v>0.45263129062124569</v>
      </c>
      <c r="AH33" s="506">
        <f t="shared" si="13"/>
        <v>0.49116980560838158</v>
      </c>
      <c r="AI33" s="506">
        <f t="shared" si="13"/>
        <v>0.51108402757183169</v>
      </c>
      <c r="AJ33" s="506">
        <f t="shared" si="13"/>
        <v>0.50539095549491198</v>
      </c>
      <c r="AK33" s="506">
        <f t="shared" si="13"/>
        <v>0.51919282596561711</v>
      </c>
      <c r="AL33" s="506">
        <f t="shared" si="13"/>
        <v>0.35028035875631469</v>
      </c>
      <c r="AM33" s="506">
        <f t="shared" si="13"/>
        <v>0.54567613505697177</v>
      </c>
      <c r="AN33" s="506">
        <f t="shared" si="13"/>
        <v>0.51227036310951257</v>
      </c>
      <c r="AO33" s="506">
        <f t="shared" si="13"/>
        <v>0.52271816421568928</v>
      </c>
      <c r="AP33" s="506">
        <f t="shared" si="13"/>
        <v>0.55261868043210771</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0.4692418346538339</v>
      </c>
      <c r="AG34" s="507">
        <f t="shared" ref="AG34:AP36" si="14">IFERROR(IF(G23/AG26&gt;1,1,G23/AG26),0)</f>
        <v>0.56332836863399649</v>
      </c>
      <c r="AH34" s="507">
        <f t="shared" si="14"/>
        <v>0.58677041000383978</v>
      </c>
      <c r="AI34" s="507">
        <f t="shared" si="14"/>
        <v>0.59476659219996575</v>
      </c>
      <c r="AJ34" s="507">
        <f t="shared" si="14"/>
        <v>0.57900526608053582</v>
      </c>
      <c r="AK34" s="507">
        <f t="shared" si="14"/>
        <v>0.60870221472747776</v>
      </c>
      <c r="AL34" s="507">
        <f t="shared" si="14"/>
        <v>0.38918620680643162</v>
      </c>
      <c r="AM34" s="507">
        <f t="shared" si="14"/>
        <v>0.63033150457739329</v>
      </c>
      <c r="AN34" s="507">
        <f t="shared" si="14"/>
        <v>0.57315121540045444</v>
      </c>
      <c r="AO34" s="507">
        <f t="shared" si="14"/>
        <v>0.58964867980564384</v>
      </c>
      <c r="AP34" s="507">
        <f t="shared" si="14"/>
        <v>0.60139795501225102</v>
      </c>
      <c r="AQ34" s="313"/>
      <c r="BA34" s="80">
        <v>28</v>
      </c>
      <c r="BB34" s="80"/>
      <c r="BC34" s="80" t="s">
        <v>1357</v>
      </c>
      <c r="BD34" s="80" t="str">
        <f t="shared" si="1"/>
        <v>28：電子部品等製造業(N=1)</v>
      </c>
      <c r="BE34" s="961">
        <f>VLOOKUP(BE$13&amp;"_"&amp;$AV$8,データシート2!$A:$SI,MATCH($AV$5&amp;"_"&amp;$BA34&amp;$AV$6,データシート2!$A$1:$SI$1,0),0)</f>
        <v>1</v>
      </c>
      <c r="BF34" s="1071">
        <f>VLOOKUP(BF$13&amp;"_"&amp;$AW$8,データシート2!$A:$SI,MATCH($AW$5&amp;"_"&amp;$BA34&amp;$AW$6,データシート2!$A$1:$SI$1,0),0)</f>
        <v>7.1829999999999998</v>
      </c>
      <c r="BG34" s="1071">
        <f t="shared" si="2"/>
        <v>7.1829999999999998</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f t="shared" si="4"/>
        <v>0.23258012640394285</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0.17345653603777741</v>
      </c>
      <c r="AI36" s="507">
        <f t="shared" si="14"/>
        <v>0.23776420135675261</v>
      </c>
      <c r="AJ36" s="507">
        <f t="shared" si="14"/>
        <v>0.26200994725818583</v>
      </c>
      <c r="AK36" s="507">
        <f t="shared" si="14"/>
        <v>0.23616825922189014</v>
      </c>
      <c r="AL36" s="507">
        <f t="shared" si="14"/>
        <v>0.24380716187471477</v>
      </c>
      <c r="AM36" s="507">
        <f t="shared" si="14"/>
        <v>0.25383994317122643</v>
      </c>
      <c r="AN36" s="507">
        <f t="shared" si="14"/>
        <v>0.26808041051635834</v>
      </c>
      <c r="AO36" s="507">
        <f t="shared" si="14"/>
        <v>0.27448541086162848</v>
      </c>
      <c r="AP36" s="507">
        <f t="shared" si="14"/>
        <v>0.38609205668812563</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31：輸送用機械器具製造業(N=1)</v>
      </c>
      <c r="BE37" s="961">
        <f>VLOOKUP(BE$13&amp;"_"&amp;$AV$8,データシート2!$A:$SI,MATCH($AV$5&amp;"_"&amp;$BA37&amp;$AV$6,データシート2!$A$1:$SI$1,0),0)</f>
        <v>1</v>
      </c>
      <c r="BF37" s="1071">
        <f>VLOOKUP(BF$13&amp;"_"&amp;$AW$8,データシート2!$A:$SI,MATCH($AW$5&amp;"_"&amp;$BA37&amp;$AW$6,データシート2!$A$1:$SI$1,0),0)</f>
        <v>5.1589999999999998</v>
      </c>
      <c r="BG37" s="1071">
        <f t="shared" si="2"/>
        <v>5.1589999999999998</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f t="shared" si="4"/>
        <v>0.38916656142634637</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35.331000000000003</v>
      </c>
      <c r="G55" s="1004">
        <f t="shared" ref="G55:P55" si="29">SUM(G56,G57,G60,G61,G62,G63,G64,G65,)</f>
        <v>41.374000000000002</v>
      </c>
      <c r="H55" s="1004">
        <f t="shared" si="29"/>
        <v>41.043999999999997</v>
      </c>
      <c r="I55" s="1004">
        <f t="shared" si="29"/>
        <v>42.264000000000003</v>
      </c>
      <c r="J55" s="1004">
        <f t="shared" si="29"/>
        <v>41.412999999999997</v>
      </c>
      <c r="K55" s="1004">
        <f t="shared" si="29"/>
        <v>41.383000000000003</v>
      </c>
      <c r="L55" s="1004">
        <f t="shared" si="29"/>
        <v>28.279</v>
      </c>
      <c r="M55" s="1004">
        <f t="shared" si="29"/>
        <v>44.731000000000002</v>
      </c>
      <c r="N55" s="1004">
        <f t="shared" si="29"/>
        <v>44.319000000000003</v>
      </c>
      <c r="O55" s="1004">
        <f t="shared" si="29"/>
        <v>41.481999999999999</v>
      </c>
      <c r="P55" s="1005">
        <f t="shared" si="29"/>
        <v>41.462000000000003</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35.331000000000003</v>
      </c>
      <c r="G56" s="1006">
        <f>IFERROR(VLOOKUP(年度マスタ!$K$4&amp;"_"&amp;G$54,データシート1!$A:$CD,MATCH("bc_"&amp;$C56,データシート1!$A$1:$CD$1,0),0),0)</f>
        <v>41.374000000000002</v>
      </c>
      <c r="H56" s="1006">
        <f>IFERROR(VLOOKUP(年度マスタ!$K$4&amp;"_"&amp;H$54,データシート1!$A:$CD,MATCH("bc_"&amp;$C56,データシート1!$A$1:$CD$1,0),0),0)</f>
        <v>41.043999999999997</v>
      </c>
      <c r="I56" s="1006">
        <f>IFERROR(VLOOKUP(年度マスタ!$K$4&amp;"_"&amp;I$54,データシート1!$A:$CD,MATCH("bc_"&amp;$C56,データシート1!$A$1:$CD$1,0),0),0)</f>
        <v>42.264000000000003</v>
      </c>
      <c r="J56" s="1006">
        <f>IFERROR(VLOOKUP(年度マスタ!$K$4&amp;"_"&amp;J$54,データシート1!$A:$CD,MATCH("bc_"&amp;$C56,データシート1!$A$1:$CD$1,0),0),0)</f>
        <v>41.412999999999997</v>
      </c>
      <c r="K56" s="1006">
        <f>IFERROR(VLOOKUP(年度マスタ!$K$4&amp;"_"&amp;K$54,データシート1!$A:$CD,MATCH("bc_"&amp;$C56,データシート1!$A$1:$CD$1,0),0),0)</f>
        <v>41.383000000000003</v>
      </c>
      <c r="L56" s="1006">
        <f>IFERROR(VLOOKUP(年度マスタ!$K$4&amp;"_"&amp;L$54,データシート1!$A:$CD,MATCH("bc_"&amp;$C56,データシート1!$A$1:$CD$1,0),0),0)</f>
        <v>28.279</v>
      </c>
      <c r="M56" s="1006">
        <f>IFERROR(VLOOKUP(年度マスタ!$K$4&amp;"_"&amp;M$54,データシート1!$A:$CD,MATCH("bc_"&amp;$C56,データシート1!$A$1:$CD$1,0),0),0)</f>
        <v>44.731000000000002</v>
      </c>
      <c r="N56" s="1006">
        <f>IFERROR(VLOOKUP(年度マスタ!$K$4&amp;"_"&amp;N$54,データシート1!$A:$CD,MATCH("bc_"&amp;$C56,データシート1!$A$1:$CD$1,0),0),0)</f>
        <v>44.319000000000003</v>
      </c>
      <c r="O56" s="1006">
        <f>IFERROR(VLOOKUP(年度マスタ!$K$4&amp;"_"&amp;O$54,データシート1!$A:$CD,MATCH("bc_"&amp;$C56,データシート1!$A$1:$CD$1,0),0),0)</f>
        <v>41.481999999999999</v>
      </c>
      <c r="P56" s="1007">
        <f>IFERROR(VLOOKUP(年度マスタ!$K$4&amp;"_"&amp;P$54,データシート1!$A:$CD,MATCH("bc_"&amp;$C56,データシート1!$A$1:$CD$1,0),0),0)</f>
        <v>41.462000000000003</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駒ヶ根市</v>
      </c>
      <c r="AF1" s="345"/>
      <c r="AG1" s="203"/>
      <c r="AH1" s="188"/>
      <c r="AI1" s="188"/>
      <c r="AJ1" s="188"/>
      <c r="AK1" s="188"/>
      <c r="AL1" s="189"/>
      <c r="AM1" s="189"/>
      <c r="AN1" s="189"/>
      <c r="AO1" s="189"/>
      <c r="AP1" s="189"/>
      <c r="AQ1" s="189"/>
      <c r="AR1" s="189"/>
      <c r="AS1" s="189"/>
      <c r="AT1" s="190"/>
    </row>
    <row r="2" spans="1:47" s="577" customFormat="1" ht="27.95" customHeight="1">
      <c r="A2" s="576"/>
      <c r="B2" s="576" t="s">
        <v>1645</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1649</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5285.7</v>
      </c>
      <c r="K6" s="688">
        <f>VLOOKUP(年度マスタ!$K$4&amp;"_"&amp;K$5,データシート1!$A:$BS,MATCH("cb_"&amp;$G6,データシート1!$A$1:$BS$1,0),0)</f>
        <v>5681.6</v>
      </c>
      <c r="L6" s="688">
        <f>VLOOKUP(年度マスタ!$K$4&amp;"_"&amp;L$5,データシート1!$A:$BS,MATCH("cb_"&amp;$G6,データシート1!$A$1:$BS$1,0),0)</f>
        <v>6156.9</v>
      </c>
      <c r="M6" s="688">
        <f>VLOOKUP(年度マスタ!$K$4&amp;"_"&amp;M$5,データシート1!$A:$BS,MATCH("cb_"&amp;$G6,データシート1!$A$1:$BS$1,0),0)</f>
        <v>6498.5</v>
      </c>
      <c r="N6" s="688">
        <f>VLOOKUP(年度マスタ!$K$4&amp;"_"&amp;N$5,データシート1!$A:$BS,MATCH("cb_"&amp;$G6,データシート1!$A$1:$BS$1,0),0)</f>
        <v>6912.0999999999995</v>
      </c>
      <c r="O6" s="688">
        <f>VLOOKUP(年度マスタ!$K$4&amp;"_"&amp;O$5,データシート1!$A:$BS,MATCH("cb_"&amp;$G6,データシート1!$A$1:$BS$1,0),0)</f>
        <v>7165.600000000004</v>
      </c>
      <c r="P6" s="688">
        <f>VLOOKUP(年度マスタ!$K$4&amp;"_"&amp;P$5,データシート1!$A:$BS,MATCH("cb_"&amp;$G6,データシート1!$A$1:$BS$1,0),0)</f>
        <v>7521.1000000000058</v>
      </c>
      <c r="Q6" s="688">
        <f>VLOOKUP(年度マスタ!$K$4&amp;"_"&amp;Q$5,データシート1!$A:$BS,MATCH("cb_"&amp;$G6,データシート1!$A$1:$BS$1,0),0)</f>
        <v>7842.5000000000045</v>
      </c>
      <c r="R6" s="704">
        <f>VLOOKUP(年度マスタ!$K$4&amp;"_"&amp;R$5,データシート1!$A:$BS,MATCH("cb_"&amp;$G6,データシート1!$A$1:$BS$1,0),0)</f>
        <v>8279.4</v>
      </c>
      <c r="S6" s="627"/>
      <c r="T6" s="226"/>
      <c r="U6" s="640"/>
      <c r="V6" s="231"/>
      <c r="W6" s="231"/>
      <c r="X6" s="231"/>
      <c r="Y6" s="232" t="s">
        <v>233</v>
      </c>
      <c r="Z6" s="734" t="s">
        <v>234</v>
      </c>
      <c r="AA6" s="734"/>
      <c r="AB6" s="734"/>
      <c r="AC6" s="735">
        <f>SUM(AC7:AC8)</f>
        <v>644373</v>
      </c>
      <c r="AD6" s="735">
        <f>SUM(AD7:AD8)</f>
        <v>934639.64100000006</v>
      </c>
      <c r="AE6" s="736">
        <f>$AD6*3600/100000000</f>
        <v>33.647027076000001</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12956</v>
      </c>
      <c r="K7" s="684">
        <f>VLOOKUP(年度マスタ!$K$4&amp;"_"&amp;K$5,データシート1!$A:$BS,MATCH("cb_"&amp;$G7,データシート1!$A$1:$BS$1,0),0)</f>
        <v>17430.7</v>
      </c>
      <c r="L7" s="684">
        <f>VLOOKUP(年度マスタ!$K$4&amp;"_"&amp;L$5,データシート1!$A:$BS,MATCH("cb_"&amp;$G7,データシート1!$A$1:$BS$1,0),0)</f>
        <v>19071.5</v>
      </c>
      <c r="M7" s="684">
        <f>VLOOKUP(年度マスタ!$K$4&amp;"_"&amp;M$5,データシート1!$A:$BS,MATCH("cb_"&amp;$G7,データシート1!$A$1:$BS$1,0),0)</f>
        <v>20271</v>
      </c>
      <c r="N7" s="684">
        <f>VLOOKUP(年度マスタ!$K$4&amp;"_"&amp;N$5,データシート1!$A:$BS,MATCH("cb_"&amp;$G7,データシート1!$A$1:$BS$1,0),0)</f>
        <v>22135</v>
      </c>
      <c r="O7" s="684">
        <f>VLOOKUP(年度マスタ!$K$4&amp;"_"&amp;O$5,データシート1!$A:$BS,MATCH("cb_"&amp;$G7,データシート1!$A$1:$BS$1,0),0)</f>
        <v>24133.499999999989</v>
      </c>
      <c r="P7" s="684">
        <f>VLOOKUP(年度マスタ!$K$4&amp;"_"&amp;P$5,データシート1!$A:$BS,MATCH("cb_"&amp;$G7,データシート1!$A$1:$BS$1,0),0)</f>
        <v>26615.500000000011</v>
      </c>
      <c r="Q7" s="684">
        <f>VLOOKUP(年度マスタ!$K$4&amp;"_"&amp;Q$5,データシート1!$A:$BS,MATCH("cb_"&amp;$G7,データシート1!$A$1:$BS$1,0),0)</f>
        <v>53525.400000000023</v>
      </c>
      <c r="R7" s="705">
        <f>VLOOKUP(年度マスタ!$K$4&amp;"_"&amp;R$5,データシート1!$A:$BS,MATCH("cb_"&amp;$G7,データシート1!$A$1:$BS$1,0),0)</f>
        <v>53699.700000000019</v>
      </c>
      <c r="S7" s="627"/>
      <c r="T7" s="226"/>
      <c r="U7" s="640"/>
      <c r="V7" s="231"/>
      <c r="W7" s="231"/>
      <c r="X7" s="231"/>
      <c r="Y7" s="232" t="s">
        <v>236</v>
      </c>
      <c r="Z7" s="248" t="s">
        <v>1368</v>
      </c>
      <c r="AA7" s="248"/>
      <c r="AB7" s="248"/>
      <c r="AC7" s="671">
        <f>VLOOKUP(年度マスタ!$K$4&amp;"_令和4年度",データシート3!A:AB,MATCH("ea_"&amp;$Y7&amp;"_設備",データシート3!$A$1:$AB$1,0),0)</f>
        <v>215292</v>
      </c>
      <c r="AD7" s="671">
        <f>VLOOKUP(年度マスタ!$K$4&amp;"_令和4年度",データシート3!A:AB,MATCH("ea_"&amp;$Y7&amp;"_年間発電",データシート3!$A$1:$AB$1,0),0)/10^3</f>
        <v>312984.19900000008</v>
      </c>
      <c r="AE7" s="606">
        <f t="shared" ref="AE7:AE16" si="0">$AD7*3600/100000000</f>
        <v>11.267431164000003</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429081</v>
      </c>
      <c r="AD8" s="671">
        <f>VLOOKUP(年度マスタ!$K$4&amp;"_令和4年度",データシート3!A:AB,MATCH("ea_"&amp;$Y8&amp;"_年間発電",データシート3!$A$1:$AB$1,0),0)/10^3</f>
        <v>621655.44200000004</v>
      </c>
      <c r="AE8" s="606">
        <f t="shared" si="0"/>
        <v>22.379595912000003</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6.6</v>
      </c>
      <c r="K9" s="684">
        <f>VLOOKUP(年度マスタ!$K$4&amp;"_"&amp;K$5,データシート1!$A:$BS,MATCH("cb_"&amp;$G9,データシート1!$A$1:$BS$1,0),0)</f>
        <v>44.6</v>
      </c>
      <c r="L9" s="684">
        <f>VLOOKUP(年度マスタ!$K$4&amp;"_"&amp;L$5,データシート1!$A:$BS,MATCH("cb_"&amp;$G9,データシート1!$A$1:$BS$1,0),0)</f>
        <v>44.6</v>
      </c>
      <c r="M9" s="684">
        <f>VLOOKUP(年度マスタ!$K$4&amp;"_"&amp;M$5,データシート1!$A:$BS,MATCH("cb_"&amp;$G9,データシート1!$A$1:$BS$1,0),0)</f>
        <v>44.6</v>
      </c>
      <c r="N9" s="684">
        <f>VLOOKUP(年度マスタ!$K$4&amp;"_"&amp;N$5,データシート1!$A:$BS,MATCH("cb_"&amp;$G9,データシート1!$A$1:$BS$1,0),0)</f>
        <v>203</v>
      </c>
      <c r="O9" s="684">
        <f>VLOOKUP(年度マスタ!$K$4&amp;"_"&amp;O$5,データシート1!$A:$BS,MATCH("cb_"&amp;$G9,データシート1!$A$1:$BS$1,0),0)</f>
        <v>397.6</v>
      </c>
      <c r="P9" s="684">
        <f>VLOOKUP(年度マスタ!$K$4&amp;"_"&amp;P$5,データシート1!$A:$BS,MATCH("cb_"&amp;$G9,データシート1!$A$1:$BS$1,0),0)</f>
        <v>397.6</v>
      </c>
      <c r="Q9" s="684">
        <f>VLOOKUP(年度マスタ!$K$4&amp;"_"&amp;Q$5,データシート1!$A:$BS,MATCH("cb_"&amp;$G9,データシート1!$A$1:$BS$1,0),0)</f>
        <v>397.6</v>
      </c>
      <c r="R9" s="705">
        <f>VLOOKUP(年度マスタ!$K$4&amp;"_"&amp;R$5,データシート1!$A:$BS,MATCH("cb_"&amp;$G9,データシート1!$A$1:$BS$1,0),0)</f>
        <v>397.6</v>
      </c>
      <c r="S9" s="627"/>
      <c r="T9" s="226"/>
      <c r="U9" s="640"/>
      <c r="V9" s="231"/>
      <c r="W9" s="231"/>
      <c r="X9" s="231"/>
      <c r="Y9" s="232" t="s">
        <v>238</v>
      </c>
      <c r="Z9" s="244" t="s">
        <v>222</v>
      </c>
      <c r="AA9" s="244"/>
      <c r="AB9" s="244"/>
      <c r="AC9" s="737">
        <f>VLOOKUP(年度マスタ!$K$4&amp;"_令和4年度",データシート3!A:AB,MATCH("ea_"&amp;$Y9&amp;"_設備",データシート3!$A$1:$AB$1,0),0)</f>
        <v>5200</v>
      </c>
      <c r="AD9" s="737">
        <f>VLOOKUP(年度マスタ!$K$4&amp;"_令和4年度",データシート3!A:AB,MATCH("ea_"&amp;$Y9&amp;"_年間発電",データシート3!$A$1:$AB$1,0),0)/10^3</f>
        <v>9390.1399999999976</v>
      </c>
      <c r="AE9" s="738">
        <f t="shared" si="0"/>
        <v>0.33804503999999991</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14776</v>
      </c>
      <c r="AD10" s="737">
        <f>SUM(AD11:AD12)</f>
        <v>87774.231</v>
      </c>
      <c r="AE10" s="738">
        <f t="shared" si="0"/>
        <v>3.1598723160000004</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14776</v>
      </c>
      <c r="AD11" s="671">
        <f>VLOOKUP(年度マスタ!$K$4&amp;"_令和4年度",データシート3!A:AB,MATCH("ea_"&amp;$Y11&amp;"_年間発電",データシート3!$A$1:$AB$1,0),0)/10^3</f>
        <v>87774.231</v>
      </c>
      <c r="AE11" s="606">
        <f t="shared" si="0"/>
        <v>3.1598723160000004</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18248.3</v>
      </c>
      <c r="K12" s="722">
        <f t="shared" ref="K12:Q12" si="1">SUM(K6:K11)</f>
        <v>23156.9</v>
      </c>
      <c r="L12" s="722">
        <f t="shared" si="1"/>
        <v>25273</v>
      </c>
      <c r="M12" s="722">
        <f t="shared" si="1"/>
        <v>26814.1</v>
      </c>
      <c r="N12" s="722">
        <f t="shared" si="1"/>
        <v>29250.1</v>
      </c>
      <c r="O12" s="722">
        <f t="shared" si="1"/>
        <v>31696.69999999999</v>
      </c>
      <c r="P12" s="722">
        <f t="shared" si="1"/>
        <v>34534.200000000019</v>
      </c>
      <c r="Q12" s="722">
        <f t="shared" si="1"/>
        <v>61765.500000000029</v>
      </c>
      <c r="R12" s="723">
        <f t="shared" ref="R12" si="2">SUM(R6:R11)</f>
        <v>62376.700000000019</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5.8466655999999997</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26.76348819</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6343.4742839999999</v>
      </c>
      <c r="K19" s="682">
        <f>K6*別紙!$C5/100*別紙!$E5/10^3</f>
        <v>6818.6017919999995</v>
      </c>
      <c r="L19" s="682">
        <f>L6*別紙!$C5/100*別紙!$E5/10^3</f>
        <v>7389.0188279999984</v>
      </c>
      <c r="M19" s="682">
        <f>M6*別紙!$C5/100*別紙!$E5/10^3</f>
        <v>7798.9798199999996</v>
      </c>
      <c r="N19" s="682">
        <f>N6*別紙!$C5/100*別紙!$E5/10^3</f>
        <v>8295.3494520000004</v>
      </c>
      <c r="O19" s="682">
        <f>O6*別紙!$C5/100*別紙!$E5/10^3</f>
        <v>8599.5798720000039</v>
      </c>
      <c r="P19" s="682">
        <f>P6*別紙!$C5/100*別紙!$E5/10^3</f>
        <v>9026.222532000007</v>
      </c>
      <c r="Q19" s="682">
        <f>Q6*別紙!$C5/100*別紙!$E5/10^3</f>
        <v>9411.9411000000055</v>
      </c>
      <c r="R19" s="710">
        <f>R6*別紙!$C5/100*別紙!$E5/10^3</f>
        <v>9936.2735279999997</v>
      </c>
      <c r="S19" s="631"/>
      <c r="T19" s="227"/>
      <c r="U19" s="647"/>
      <c r="W19" s="237"/>
      <c r="X19" s="237"/>
      <c r="Y19" s="209"/>
      <c r="Z19" s="699" t="s">
        <v>229</v>
      </c>
      <c r="AA19" s="748"/>
      <c r="AB19" s="749"/>
      <c r="AC19" s="750">
        <f>SUM($AC$6,$AC$9,$AC$10,$AC$13)</f>
        <v>664349</v>
      </c>
      <c r="AD19" s="750">
        <f>SUM($AD$6,$AD$9,$AD$10,$AD$13)</f>
        <v>1031804.0120000001</v>
      </c>
      <c r="AE19" s="751">
        <f>SUM($AE$6,$AE$9,$AE$10,$AE$13,$AE$17,$AE$18)</f>
        <v>69.755098222000001</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17137.67856</v>
      </c>
      <c r="K20" s="684">
        <f>K7*別紙!$C6/100*別紙!$E6/10^3</f>
        <v>23056.632732000002</v>
      </c>
      <c r="L20" s="684">
        <f>L7*別紙!$C6/100*別紙!$E6/10^3</f>
        <v>25227.017339999995</v>
      </c>
      <c r="M20" s="684">
        <f>M7*別紙!$C6/100*別紙!$E6/10^3</f>
        <v>26813.667959999999</v>
      </c>
      <c r="N20" s="684">
        <f>N7*別紙!$C6/100*別紙!$E6/10^3</f>
        <v>29279.292600000001</v>
      </c>
      <c r="O20" s="684">
        <f>O7*別紙!$C6/100*別紙!$E6/10^3</f>
        <v>31922.828459999982</v>
      </c>
      <c r="P20" s="684">
        <f>P7*別紙!$C6/100*別紙!$E6/10^3</f>
        <v>35205.918780000015</v>
      </c>
      <c r="Q20" s="684">
        <f>Q7*別紙!$C6/100*別紙!$E6/10^3</f>
        <v>70801.258104000037</v>
      </c>
      <c r="R20" s="705">
        <f>R7*別紙!$C6/100*別紙!$E6/10^3</f>
        <v>71031.815172000017</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34.689599999999999</v>
      </c>
      <c r="K22" s="684">
        <f>K9*別紙!$C8/100*別紙!$E8/10^3</f>
        <v>234.41759999999999</v>
      </c>
      <c r="L22" s="684">
        <f>L9*別紙!$C8/100*別紙!$E8/10^3</f>
        <v>234.41759999999999</v>
      </c>
      <c r="M22" s="684">
        <f>M9*別紙!$C8/100*別紙!$E8/10^3</f>
        <v>234.41759999999999</v>
      </c>
      <c r="N22" s="684">
        <f>N9*別紙!$C8/100*別紙!$E8/10^3</f>
        <v>1066.9680000000001</v>
      </c>
      <c r="O22" s="684">
        <f>O9*別紙!$C8/100*別紙!$E8/10^3</f>
        <v>2089.7856000000002</v>
      </c>
      <c r="P22" s="684">
        <f>P9*別紙!$C8/100*別紙!$E8/10^3</f>
        <v>2089.7856000000002</v>
      </c>
      <c r="Q22" s="684">
        <f>Q9*別紙!$C8/100*別紙!$E8/10^3</f>
        <v>2089.7856000000002</v>
      </c>
      <c r="R22" s="705">
        <f>R9*別紙!$C8/100*別紙!$E8/10^3</f>
        <v>2089.7856000000002</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23515.842444000002</v>
      </c>
      <c r="K25" s="728">
        <f t="shared" si="3"/>
        <v>30109.652124</v>
      </c>
      <c r="L25" s="728">
        <f t="shared" si="3"/>
        <v>32850.453767999992</v>
      </c>
      <c r="M25" s="728">
        <f t="shared" si="3"/>
        <v>34847.06538</v>
      </c>
      <c r="N25" s="728">
        <f t="shared" si="3"/>
        <v>38641.610052000004</v>
      </c>
      <c r="O25" s="728">
        <f t="shared" si="3"/>
        <v>42612.193931999987</v>
      </c>
      <c r="P25" s="728">
        <f t="shared" si="3"/>
        <v>46321.926912000024</v>
      </c>
      <c r="Q25" s="728">
        <f t="shared" si="3"/>
        <v>82302.984804000051</v>
      </c>
      <c r="R25" s="729">
        <f t="shared" ref="R25" si="4">SUM(R19:R24)</f>
        <v>83057.874300000025</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244512.38443193038</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238538.79916781175</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242871.58674354281</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246276.50636437387</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254890.19975379357</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247728.43229226788</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238473.09628257214</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266781.58858320251</v>
      </c>
      <c r="R26" s="726">
        <f>Q26</f>
        <v>266781.58858320251</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9.6174443264433335E-2</v>
      </c>
      <c r="K27" s="951">
        <f t="shared" ref="K27:P27" si="5">K25/K26</f>
        <v>0.12622538651591808</v>
      </c>
      <c r="L27" s="951">
        <f t="shared" si="5"/>
        <v>0.13525852986124728</v>
      </c>
      <c r="M27" s="951">
        <f t="shared" si="5"/>
        <v>0.14149569479616811</v>
      </c>
      <c r="N27" s="951">
        <f t="shared" si="5"/>
        <v>0.15160100344903471</v>
      </c>
      <c r="O27" s="951">
        <f t="shared" si="5"/>
        <v>0.17201172080936791</v>
      </c>
      <c r="P27" s="951">
        <f t="shared" si="5"/>
        <v>0.19424382722448544</v>
      </c>
      <c r="Q27" s="951">
        <f>Q25/Q26</f>
        <v>0.3085032413259351</v>
      </c>
      <c r="R27" s="952">
        <f>R25/R26</f>
        <v>0.31133285749251149</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0.31133285749251149</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3.867598275726611</v>
      </c>
      <c r="AA52" s="209"/>
      <c r="AB52" s="755" t="s">
        <v>232</v>
      </c>
      <c r="AC52" s="756">
        <f>$AD6</f>
        <v>934639.64100000006</v>
      </c>
      <c r="AD52" s="757">
        <f>R19+R20</f>
        <v>80968.088700000022</v>
      </c>
      <c r="AE52" s="758">
        <f t="shared" ref="AE52:AE54" si="6">IFERROR(AD52/AC52,"-")</f>
        <v>8.6630274544496899E-2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765022.42341679754</v>
      </c>
      <c r="Z53" s="1142"/>
      <c r="AA53" s="209"/>
      <c r="AB53" s="755" t="s">
        <v>222</v>
      </c>
      <c r="AC53" s="756">
        <f>$AD9</f>
        <v>9390.1399999999976</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87774.231</v>
      </c>
      <c r="AD54" s="756">
        <f>R22</f>
        <v>2089.7856000000002</v>
      </c>
      <c r="AE54" s="758">
        <f t="shared" si="6"/>
        <v>2.3808646070621799E-2</v>
      </c>
      <c r="AF54" s="523"/>
      <c r="AG54" s="47"/>
      <c r="AH54" s="468"/>
      <c r="AI54" s="490" t="s">
        <v>1284</v>
      </c>
      <c r="AJ54" s="491">
        <f>VLOOKUP(年度マスタ!$K$4&amp;"_"&amp;AJ$53,データシート1!$A$1:$BS$996,MATCH("ca_太陽光発電（10kW未満）",データシート1!$A$1:$BS$1,0),0)</f>
        <v>1185</v>
      </c>
      <c r="AK54" s="491">
        <f>VLOOKUP(年度マスタ!$K$4&amp;"_"&amp;AK$53,データシート1!$A$1:$BS$996,MATCH("ca_太陽光発電（10kW未満）",データシート1!$A$1:$BS$1,0),0)</f>
        <v>1260</v>
      </c>
      <c r="AL54" s="491">
        <f>VLOOKUP(年度マスタ!$K$4&amp;"_"&amp;AL$53,データシート1!$A$1:$BS$996,MATCH("ca_太陽光発電（10kW未満）",データシート1!$A$1:$BS$1,0),0)</f>
        <v>1348</v>
      </c>
      <c r="AM54" s="491">
        <f>VLOOKUP(年度マスタ!$K$4&amp;"_"&amp;AM$53,データシート1!$A$1:$BS$996,MATCH("ca_太陽光発電（10kW未満）",データシート1!$A$1:$BS$1,0),0)</f>
        <v>1413</v>
      </c>
      <c r="AN54" s="491">
        <f>VLOOKUP(年度マスタ!$K$4&amp;"_"&amp;AN$53,データシート1!$A$1:$BS$996,MATCH("ca_太陽光発電（10kW未満）",データシート1!$A$1:$BS$1,0),0)</f>
        <v>1491</v>
      </c>
      <c r="AO54" s="201">
        <f>VLOOKUP(年度マスタ!$K$4&amp;"_"&amp;AO$53,データシート1!$A$1:$BS$996,MATCH("ca_太陽光発電（10kW未満）",データシート1!$A$1:$BS$1,0),0)</f>
        <v>1538</v>
      </c>
      <c r="AP54" s="201">
        <f>VLOOKUP(年度マスタ!$K$4&amp;"_"&amp;AP$53,データシート1!$A$1:$BS$996,MATCH("ca_太陽光発電（10kW未満）",データシート1!$A$1:$BS$1,0),0)</f>
        <v>1593</v>
      </c>
      <c r="AQ54" s="201">
        <f>VLOOKUP(年度マスタ!$K$4&amp;"_"&amp;AQ$53,データシート1!$A$1:$BS$996,MATCH("ca_太陽光発電（10kW未満）",データシート1!$A$1:$BS$1,0),0)</f>
        <v>1642</v>
      </c>
      <c r="AR54" s="201">
        <f>VLOOKUP(年度マスタ!$K$4&amp;"_"&amp;AR$53,データシート1!$A$1:$BS$996,MATCH("ca_太陽光発電（10kW未満）",データシート1!$A$1:$BS$1,0),0)</f>
        <v>1706</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駒ヶ根市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長野県</v>
      </c>
      <c r="AY12" s="25" t="str">
        <f>年度マスタ!$J4</f>
        <v>駒ヶ根市</v>
      </c>
      <c r="AZ12" s="25" t="str">
        <f>年度マスタ!$K4</f>
        <v>20210</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13303</v>
      </c>
      <c r="AY21" s="20" t="str">
        <f>IF(IFERROR(比較地域マスタ!$Z6,"")=0,"",IFERROR(比較地域マスタ!$Z6,""))</f>
        <v>瑞穂町</v>
      </c>
      <c r="BB21" s="122" t="str">
        <f t="shared" ref="BB21:BC68" si="0">AX21</f>
        <v>13303</v>
      </c>
      <c r="BC21" s="123" t="str">
        <f t="shared" si="0"/>
        <v>瑞穂町</v>
      </c>
      <c r="BD21" s="40">
        <f>SUM(BE21,BI21:BK21,BQ21)</f>
        <v>409.65420703784747</v>
      </c>
      <c r="BE21" s="40">
        <f>SUM(BF21:BH21)</f>
        <v>262.60892090764759</v>
      </c>
      <c r="BF21" s="40">
        <f>VLOOKUP($AX21&amp;"_"&amp;$BC$14,データシート1!$A:$BS,MATCH($BC$12&amp;"_"&amp;BF$20,データシート1!$A$1:$BS$1,0),0)</f>
        <v>255.92154525414301</v>
      </c>
      <c r="BG21" s="40">
        <f>VLOOKUP($AX21&amp;"_"&amp;$BC$14,データシート1!$A:$BS,MATCH($BC$12&amp;"_"&amp;BG$20,データシート1!$A$1:$BS$1,0),0)</f>
        <v>1.9331389228930429</v>
      </c>
      <c r="BH21" s="40">
        <f>VLOOKUP($AX21&amp;"_"&amp;$BC$14,データシート1!$A:$BS,MATCH($BC$12&amp;"_"&amp;BH$20,データシート1!$A$1:$BS$1,0),0)</f>
        <v>4.7542367306115318</v>
      </c>
      <c r="BI21" s="40">
        <f>VLOOKUP($AX21&amp;"_"&amp;$BC$14,データシート1!$A:$BS,MATCH($BC$12&amp;"_"&amp;BI$20,データシート1!$A$1:$BS$1,0),0)</f>
        <v>38.759637933800384</v>
      </c>
      <c r="BJ21" s="40">
        <f>VLOOKUP($AX21&amp;"_"&amp;$BC$14,データシート1!$A:$BS,MATCH($BC$12&amp;"_"&amp;BJ$20,データシート1!$A$1:$BS$1,0),0)</f>
        <v>34.328995303837132</v>
      </c>
      <c r="BK21" s="40">
        <f t="shared" ref="BK21:BK68" si="1">SUM(BL21,BO21:BP21)</f>
        <v>70.031721389349386</v>
      </c>
      <c r="BL21" s="40">
        <f t="shared" ref="BL21:BL67" si="2">SUM(BM21:BN21)</f>
        <v>68.111408834521399</v>
      </c>
      <c r="BM21" s="40">
        <f>VLOOKUP($AX21&amp;"_"&amp;$BC$14,データシート1!$A:$BS,MATCH($BC$12&amp;"_"&amp;BM$20,データシート1!$A$1:$BS$1,0),0)</f>
        <v>28.430898718511688</v>
      </c>
      <c r="BN21" s="40">
        <f>VLOOKUP($AX21&amp;"_"&amp;$BC$14,データシート1!$A:$BS,MATCH($BC$12&amp;"_"&amp;BN$20,データシート1!$A$1:$BS$1,0),0)</f>
        <v>39.680510116009714</v>
      </c>
      <c r="BO21" s="40">
        <f>VLOOKUP($AX21&amp;"_"&amp;$BC$14,データシート1!$A:$BS,MATCH($BC$12&amp;"_"&amp;BO$20,データシート1!$A$1:$BS$1,0),0)</f>
        <v>1.9203125548279858</v>
      </c>
      <c r="BP21" s="40">
        <f>VLOOKUP($AX21&amp;"_"&amp;$BC$14,データシート1!$A:$BS,MATCH($BC$12&amp;"_"&amp;BP$20,データシート1!$A$1:$BS$1,0),0)</f>
        <v>0</v>
      </c>
      <c r="BQ21" s="40">
        <f>VLOOKUP($AX21&amp;"_"&amp;$BC$14,データシート1!$A:$BS,MATCH($BC$12&amp;"_"&amp;BQ$20,データシート1!$A$1:$BS$1,0),0)</f>
        <v>3.9249315032129508</v>
      </c>
      <c r="BR21" s="41">
        <f t="shared" ref="BR21:BR68" si="3">BD21</f>
        <v>409.65420703784747</v>
      </c>
      <c r="BT21" s="124" t="str">
        <f t="shared" ref="BT21:BT68" si="4">AY21</f>
        <v>瑞穂町</v>
      </c>
      <c r="BU21" s="40">
        <f>BD21</f>
        <v>409.65420703784747</v>
      </c>
      <c r="BV21" s="70">
        <f>BE21/$BR21</f>
        <v>0.64105022332502359</v>
      </c>
      <c r="BW21" s="70">
        <f t="shared" ref="BW21:CH42" si="5">BF21/$BR21</f>
        <v>0.62472578300776171</v>
      </c>
      <c r="BX21" s="70">
        <f t="shared" si="5"/>
        <v>4.7189529356266137E-3</v>
      </c>
      <c r="BY21" s="70">
        <f t="shared" si="5"/>
        <v>1.1605487381635247E-2</v>
      </c>
      <c r="BZ21" s="70">
        <f t="shared" si="5"/>
        <v>9.4615500751392079E-2</v>
      </c>
      <c r="CA21" s="70">
        <f t="shared" si="5"/>
        <v>8.3799933490407236E-2</v>
      </c>
      <c r="CB21" s="70">
        <f t="shared" si="5"/>
        <v>0.1709532581045341</v>
      </c>
      <c r="CC21" s="70">
        <f t="shared" si="5"/>
        <v>0.16626561540042639</v>
      </c>
      <c r="CD21" s="70">
        <f t="shared" si="5"/>
        <v>6.9402189041561563E-2</v>
      </c>
      <c r="CE21" s="70">
        <f t="shared" si="5"/>
        <v>9.6863426358864857E-2</v>
      </c>
      <c r="CF21" s="70">
        <f t="shared" si="5"/>
        <v>4.6876427041076876E-3</v>
      </c>
      <c r="CG21" s="70">
        <f t="shared" si="5"/>
        <v>0</v>
      </c>
      <c r="CH21" s="70">
        <f>BQ21/$BR21</f>
        <v>9.5810843286428908E-3</v>
      </c>
      <c r="CI21" s="125">
        <f t="shared" ref="CI21:CI68" si="6">BR21/$BR21</f>
        <v>1</v>
      </c>
      <c r="CK21" s="126" t="str">
        <f t="shared" ref="CK21:CK68" si="7">AY21</f>
        <v>瑞穂町</v>
      </c>
      <c r="CL21" s="127">
        <f>CN21+CP21+CR21</f>
        <v>262.60892090764759</v>
      </c>
      <c r="CM21" s="71">
        <f>IF(IF(CL21=0,0,CW21/CL21)&gt;1,1,IF(CL21=0,0,CW21/CL21))</f>
        <v>0.89017539538274049</v>
      </c>
      <c r="CN21" s="72">
        <f>BF21</f>
        <v>255.92154525414301</v>
      </c>
      <c r="CO21" s="71">
        <f>IF(IF(CN21=0,0,CX21/CN21)&gt;1,1,IF(CN21=0,0,CX21/CN21))</f>
        <v>0.91343618517095382</v>
      </c>
      <c r="CP21" s="72">
        <f t="shared" ref="CP21:CP68" si="8">BG21</f>
        <v>1.9331389228930429</v>
      </c>
      <c r="CQ21" s="71">
        <f>IF(IF(CP21=0,0,CY21/CP21)&gt;1,1,IF(CP21=0,0,CY21/CP21))</f>
        <v>0</v>
      </c>
      <c r="CR21" s="72">
        <f t="shared" ref="CR21:CR68" si="9">BH21</f>
        <v>4.7542367306115318</v>
      </c>
      <c r="CS21" s="71">
        <f>IF(IF(CR21=0,0,CZ21/CR21)&gt;1,1,IF(CR21=0,0,CZ21/CR21))</f>
        <v>0</v>
      </c>
      <c r="CT21" s="72">
        <f t="shared" ref="CT21:CT68" si="10">BI21</f>
        <v>38.759637933800384</v>
      </c>
      <c r="CU21" s="73">
        <f>IF(IF(CT21=0,0,DA21/CT21)&gt;1,1,IF(CT21=0,0,DA21/CT21))</f>
        <v>9.788533129437306E-2</v>
      </c>
      <c r="CV21" s="18"/>
      <c r="CW21" s="1075">
        <f>SUM(CX21:CZ21)</f>
        <v>233.768</v>
      </c>
      <c r="CX21" s="1076">
        <f>VLOOKUP($AX21&amp;"_"&amp;$CW$14,データシート1!$A:$BS,MATCH($CW$12&amp;"_"&amp;CX$20,データシート1!$A$1:$BS$1,0),0)</f>
        <v>233.768</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3.794</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237.56200000000001</v>
      </c>
      <c r="DE21" s="18"/>
      <c r="DF21" s="128">
        <f>VLOOKUP($AX21&amp;"_"&amp;$DF$14,データシート1!$A:$BS,MATCH($DF$12&amp;"_"&amp;DF$20,データシート1!$A$1:$BS$1,0),0)</f>
        <v>4</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1</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5</v>
      </c>
      <c r="DM21" s="18"/>
      <c r="DN21" s="131">
        <f>IF($DD21=0,0,ROUND(CX21/$DD21,2))</f>
        <v>0.98</v>
      </c>
      <c r="DO21" s="132">
        <f>IF($DD21=0,0,ROUND(CY21/$DD21,2))</f>
        <v>0</v>
      </c>
      <c r="DP21" s="132">
        <f t="shared" ref="DP21:DR36" si="13">IF($DD21=0,0,ROUND(CZ21/$DD21,2))</f>
        <v>0</v>
      </c>
      <c r="DQ21" s="132">
        <f t="shared" si="13"/>
        <v>0.02</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33211</v>
      </c>
      <c r="AY22" s="20" t="str">
        <f>IF(IFERROR(比較地域マスタ!$Z7,"")=0,"",IFERROR(比較地域マスタ!$Z7,""))</f>
        <v>備前市</v>
      </c>
      <c r="BB22" s="122" t="str">
        <f t="shared" si="0"/>
        <v>33211</v>
      </c>
      <c r="BC22" s="123" t="str">
        <f t="shared" si="0"/>
        <v>備前市</v>
      </c>
      <c r="BD22" s="40">
        <f t="shared" ref="BD22:BD68" si="14">SUM(BE22,BI22:BK22,BQ22)</f>
        <v>1044.5025781623647</v>
      </c>
      <c r="BE22" s="40">
        <f t="shared" ref="BE22:BE67" si="15">SUM(BF22:BH22)</f>
        <v>876.33420540334339</v>
      </c>
      <c r="BF22" s="40">
        <f>VLOOKUP($AX22&amp;"_"&amp;$BC$14,データシート1!$A:$BS,MATCH($BC$12&amp;"_"&amp;BF$20,データシート1!$A$1:$BS$1,0),0)</f>
        <v>871.08409322204295</v>
      </c>
      <c r="BG22" s="40">
        <f>VLOOKUP($AX22&amp;"_"&amp;$BC$14,データシート1!$A:$BS,MATCH($BC$12&amp;"_"&amp;BG$20,データシート1!$A$1:$BS$1,0),0)</f>
        <v>1.6417005979449695</v>
      </c>
      <c r="BH22" s="40">
        <f>VLOOKUP($AX22&amp;"_"&amp;$BC$14,データシート1!$A:$BS,MATCH($BC$12&amp;"_"&amp;BH$20,データシート1!$A$1:$BS$1,0),0)</f>
        <v>3.6084115833555508</v>
      </c>
      <c r="BI22" s="40">
        <f>VLOOKUP($AX22&amp;"_"&amp;$BC$14,データシート1!$A:$BS,MATCH($BC$12&amp;"_"&amp;BI$20,データシート1!$A$1:$BS$1,0),0)</f>
        <v>39.696669082081932</v>
      </c>
      <c r="BJ22" s="40">
        <f>VLOOKUP($AX22&amp;"_"&amp;$BC$14,データシート1!$A:$BS,MATCH($BC$12&amp;"_"&amp;BJ$20,データシート1!$A$1:$BS$1,0),0)</f>
        <v>48.653323517524086</v>
      </c>
      <c r="BK22" s="40">
        <f t="shared" si="1"/>
        <v>75.885594253815157</v>
      </c>
      <c r="BL22" s="40">
        <f t="shared" si="2"/>
        <v>62.38870632972781</v>
      </c>
      <c r="BM22" s="40">
        <f>VLOOKUP($AX22&amp;"_"&amp;$BC$14,データシート1!$A:$BS,MATCH($BC$12&amp;"_"&amp;BM$20,データシート1!$A$1:$BS$1,0),0)</f>
        <v>31.400497413170179</v>
      </c>
      <c r="BN22" s="40">
        <f>VLOOKUP($AX22&amp;"_"&amp;$BC$14,データシート1!$A:$BS,MATCH($BC$12&amp;"_"&amp;BN$20,データシート1!$A$1:$BS$1,0),0)</f>
        <v>30.988208916557632</v>
      </c>
      <c r="BO22" s="40">
        <f>VLOOKUP($AX22&amp;"_"&amp;$BC$14,データシート1!$A:$BS,MATCH($BC$12&amp;"_"&amp;BO$20,データシート1!$A$1:$BS$1,0),0)</f>
        <v>1.9768582358670437</v>
      </c>
      <c r="BP22" s="40">
        <f>VLOOKUP($AX22&amp;"_"&amp;$BC$14,データシート1!$A:$BS,MATCH($BC$12&amp;"_"&amp;BP$20,データシート1!$A$1:$BS$1,0),0)</f>
        <v>11.520029688220301</v>
      </c>
      <c r="BQ22" s="40">
        <f>VLOOKUP($AX22&amp;"_"&amp;$BC$14,データシート1!$A:$BS,MATCH($BC$12&amp;"_"&amp;BQ$20,データシート1!$A$1:$BS$1,0),0)</f>
        <v>3.9327859055999999</v>
      </c>
      <c r="BR22" s="41">
        <f t="shared" si="3"/>
        <v>1044.5025781623647</v>
      </c>
      <c r="BT22" s="134" t="str">
        <f t="shared" si="4"/>
        <v>備前市</v>
      </c>
      <c r="BU22" s="38">
        <f>BD22</f>
        <v>1044.5025781623647</v>
      </c>
      <c r="BV22" s="69">
        <f t="shared" ref="BV22:BZ68" si="16">BE22/$BR22</f>
        <v>0.83899668964447494</v>
      </c>
      <c r="BW22" s="69">
        <f t="shared" si="5"/>
        <v>0.8339702662626034</v>
      </c>
      <c r="BX22" s="69">
        <f t="shared" si="5"/>
        <v>1.5717535143218882E-3</v>
      </c>
      <c r="BY22" s="69">
        <f t="shared" si="5"/>
        <v>3.4546698675497521E-3</v>
      </c>
      <c r="BZ22" s="69">
        <f t="shared" si="5"/>
        <v>3.8005333746444048E-2</v>
      </c>
      <c r="CA22" s="69">
        <f t="shared" si="5"/>
        <v>4.6580376664193429E-2</v>
      </c>
      <c r="CB22" s="69">
        <f t="shared" si="5"/>
        <v>7.2652376203152819E-2</v>
      </c>
      <c r="CC22" s="69">
        <f t="shared" si="5"/>
        <v>5.9730543163896033E-2</v>
      </c>
      <c r="CD22" s="69">
        <f t="shared" si="5"/>
        <v>3.0062632749470408E-2</v>
      </c>
      <c r="CE22" s="69">
        <f t="shared" si="5"/>
        <v>2.9667910414425621E-2</v>
      </c>
      <c r="CF22" s="69">
        <f t="shared" si="5"/>
        <v>1.8926312650611257E-3</v>
      </c>
      <c r="CG22" s="69">
        <f t="shared" si="5"/>
        <v>1.1029201774195668E-2</v>
      </c>
      <c r="CH22" s="69">
        <f t="shared" si="5"/>
        <v>3.7652237417346618E-3</v>
      </c>
      <c r="CI22" s="135">
        <f t="shared" si="6"/>
        <v>1</v>
      </c>
      <c r="CK22" s="136" t="str">
        <f t="shared" si="7"/>
        <v>備前市</v>
      </c>
      <c r="CL22" s="137">
        <f t="shared" ref="CL22:CL68" si="17">CN22+CP22+CR22</f>
        <v>876.33420540334339</v>
      </c>
      <c r="CM22" s="75">
        <f t="shared" ref="CM22:CM68" si="18">IF(IF(CL22=0,0,CW22/CL22)&gt;1,1,IF(CL22=0,0,CW22/CL22))</f>
        <v>0.21369130503562736</v>
      </c>
      <c r="CN22" s="76">
        <f t="shared" ref="CN22:CN68" si="19">BF22</f>
        <v>871.08409322204295</v>
      </c>
      <c r="CO22" s="75">
        <f t="shared" ref="CO22:CO68" si="20">IF(IF(CN22=0,0,CX22/CN22)&gt;1,1,IF(CN22=0,0,CX22/CN22))</f>
        <v>0.21497924420514627</v>
      </c>
      <c r="CP22" s="76">
        <f t="shared" si="8"/>
        <v>1.6417005979449695</v>
      </c>
      <c r="CQ22" s="75">
        <f t="shared" ref="CQ22:CQ68" si="21">IF(IF(CP22=0,0,CY22/CP22)&gt;1,1,IF(CP22=0,0,CY22/CP22))</f>
        <v>0</v>
      </c>
      <c r="CR22" s="76">
        <f t="shared" si="9"/>
        <v>3.6084115833555508</v>
      </c>
      <c r="CS22" s="75">
        <f t="shared" ref="CS22:CS68" si="22">IF(IF(CR22=0,0,CZ22/CR22)&gt;1,1,IF(CR22=0,0,CZ22/CR22))</f>
        <v>0</v>
      </c>
      <c r="CT22" s="76">
        <f t="shared" si="10"/>
        <v>39.696669082081932</v>
      </c>
      <c r="CU22" s="77">
        <f t="shared" ref="CU22:CU68" si="23">IF(IF(CT22=0,0,DA22/CT22)&gt;1,1,IF(CT22=0,0,DA22/CT22))</f>
        <v>0</v>
      </c>
      <c r="CV22" s="18"/>
      <c r="CW22" s="1078">
        <f t="shared" ref="CW22:CW68" si="24">SUM(CX22:CZ22)</f>
        <v>187.26499999999999</v>
      </c>
      <c r="CX22" s="1079">
        <f>VLOOKUP($AX22&amp;"_"&amp;$CW$14,データシート1!$A:$BS,MATCH($CW$12&amp;"_"&amp;CX$20,データシート1!$A$1:$BS$1,0),0)</f>
        <v>187.26499999999999</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187.26499999999999</v>
      </c>
      <c r="DE22" s="18"/>
      <c r="DF22" s="138">
        <f>VLOOKUP($AX22&amp;"_"&amp;$DF$14,データシート1!$A:$BS,MATCH($DF$12&amp;"_"&amp;DF$20,データシート1!$A$1:$BS$1,0),0)</f>
        <v>12</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12</v>
      </c>
      <c r="DM22" s="18"/>
      <c r="DN22" s="139">
        <f>IF($DD22=0,0,ROUND(CX22/$DD22,2))</f>
        <v>1</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04206</v>
      </c>
      <c r="AY23" s="20" t="str">
        <f>IF(IFERROR(比較地域マスタ!$Z8,"")=0,"",IFERROR(比較地域マスタ!$Z8,""))</f>
        <v>白石市</v>
      </c>
      <c r="BB23" s="122" t="str">
        <f t="shared" si="0"/>
        <v>04206</v>
      </c>
      <c r="BC23" s="123" t="str">
        <f t="shared" si="0"/>
        <v>白石市</v>
      </c>
      <c r="BD23" s="40">
        <f t="shared" si="14"/>
        <v>312.34807362311727</v>
      </c>
      <c r="BE23" s="40">
        <f t="shared" si="15"/>
        <v>174.98685829970293</v>
      </c>
      <c r="BF23" s="40">
        <f>VLOOKUP($AX23&amp;"_"&amp;$BC$14,データシート1!$A:$BS,MATCH($BC$12&amp;"_"&amp;BF$20,データシート1!$A$1:$BS$1,0),0)</f>
        <v>158.002775103479</v>
      </c>
      <c r="BG23" s="40">
        <f>VLOOKUP($AX23&amp;"_"&amp;$BC$14,データシート1!$A:$BS,MATCH($BC$12&amp;"_"&amp;BG$20,データシート1!$A$1:$BS$1,0),0)</f>
        <v>2.5482785059250053</v>
      </c>
      <c r="BH23" s="40">
        <f>VLOOKUP($AX23&amp;"_"&amp;$BC$14,データシート1!$A:$BS,MATCH($BC$12&amp;"_"&amp;BH$20,データシート1!$A$1:$BS$1,0),0)</f>
        <v>14.435804690298951</v>
      </c>
      <c r="BI23" s="40">
        <f>VLOOKUP($AX23&amp;"_"&amp;$BC$14,データシート1!$A:$BS,MATCH($BC$12&amp;"_"&amp;BI$20,データシート1!$A$1:$BS$1,0),0)</f>
        <v>32.72295744552013</v>
      </c>
      <c r="BJ23" s="40">
        <f>VLOOKUP($AX23&amp;"_"&amp;$BC$14,データシート1!$A:$BS,MATCH($BC$12&amp;"_"&amp;BJ$20,データシート1!$A$1:$BS$1,0),0)</f>
        <v>42.856070025468036</v>
      </c>
      <c r="BK23" s="40">
        <f t="shared" si="1"/>
        <v>58.043917804030876</v>
      </c>
      <c r="BL23" s="40">
        <f t="shared" si="2"/>
        <v>56.093298179282058</v>
      </c>
      <c r="BM23" s="40">
        <f>VLOOKUP($AX23&amp;"_"&amp;$BC$14,データシート1!$A:$BS,MATCH($BC$12&amp;"_"&amp;BM$20,データシート1!$A$1:$BS$1,0),0)</f>
        <v>30.282349742561259</v>
      </c>
      <c r="BN23" s="40">
        <f>VLOOKUP($AX23&amp;"_"&amp;$BC$14,データシート1!$A:$BS,MATCH($BC$12&amp;"_"&amp;BN$20,データシート1!$A$1:$BS$1,0),0)</f>
        <v>25.810948436720796</v>
      </c>
      <c r="BO23" s="40">
        <f>VLOOKUP($AX23&amp;"_"&amp;$BC$14,データシート1!$A:$BS,MATCH($BC$12&amp;"_"&amp;BO$20,データシート1!$A$1:$BS$1,0),0)</f>
        <v>1.9506196247488159</v>
      </c>
      <c r="BP23" s="40">
        <f>VLOOKUP($AX23&amp;"_"&amp;$BC$14,データシート1!$A:$BS,MATCH($BC$12&amp;"_"&amp;BP$20,データシート1!$A$1:$BS$1,0),0)</f>
        <v>0</v>
      </c>
      <c r="BQ23" s="40">
        <f>VLOOKUP($AX23&amp;"_"&amp;$BC$14,データシート1!$A:$BS,MATCH($BC$12&amp;"_"&amp;BQ$20,データシート1!$A$1:$BS$1,0),0)</f>
        <v>3.7382700483952749</v>
      </c>
      <c r="BR23" s="41">
        <f t="shared" si="3"/>
        <v>312.34807362311727</v>
      </c>
      <c r="BT23" s="134" t="str">
        <f t="shared" si="4"/>
        <v>白石市</v>
      </c>
      <c r="BU23" s="38">
        <f t="shared" ref="BU23:BU68" si="25">BD23</f>
        <v>312.34807362311727</v>
      </c>
      <c r="BV23" s="69">
        <f t="shared" si="16"/>
        <v>0.56023031059523698</v>
      </c>
      <c r="BW23" s="69">
        <f t="shared" si="5"/>
        <v>0.50585480893385282</v>
      </c>
      <c r="BX23" s="69">
        <f t="shared" si="5"/>
        <v>8.1584575706389242E-3</v>
      </c>
      <c r="BY23" s="69">
        <f t="shared" si="5"/>
        <v>4.6217044090745243E-2</v>
      </c>
      <c r="BZ23" s="69">
        <f t="shared" si="5"/>
        <v>0.10476439654628387</v>
      </c>
      <c r="CA23" s="69">
        <f t="shared" si="5"/>
        <v>0.13720612881761729</v>
      </c>
      <c r="CB23" s="69">
        <f t="shared" si="5"/>
        <v>0.18583088133294309</v>
      </c>
      <c r="CC23" s="69">
        <f t="shared" si="5"/>
        <v>0.17958586242784025</v>
      </c>
      <c r="CD23" s="69">
        <f t="shared" si="5"/>
        <v>9.6950653132890086E-2</v>
      </c>
      <c r="CE23" s="69">
        <f t="shared" si="5"/>
        <v>8.2635209294950163E-2</v>
      </c>
      <c r="CF23" s="69">
        <f t="shared" si="5"/>
        <v>6.2450189051028232E-3</v>
      </c>
      <c r="CG23" s="69">
        <f t="shared" si="5"/>
        <v>0</v>
      </c>
      <c r="CH23" s="69">
        <f t="shared" si="5"/>
        <v>1.1968282707918712E-2</v>
      </c>
      <c r="CI23" s="135">
        <f t="shared" si="6"/>
        <v>1</v>
      </c>
      <c r="CK23" s="136" t="str">
        <f t="shared" si="7"/>
        <v>白石市</v>
      </c>
      <c r="CL23" s="137">
        <f t="shared" si="17"/>
        <v>174.98685829970293</v>
      </c>
      <c r="CM23" s="75">
        <f t="shared" si="18"/>
        <v>0.22127375950532013</v>
      </c>
      <c r="CN23" s="76">
        <f t="shared" si="19"/>
        <v>158.002775103479</v>
      </c>
      <c r="CO23" s="75">
        <f t="shared" si="20"/>
        <v>0.24505898693641007</v>
      </c>
      <c r="CP23" s="76">
        <f t="shared" si="8"/>
        <v>2.5482785059250053</v>
      </c>
      <c r="CQ23" s="75">
        <f t="shared" si="21"/>
        <v>0</v>
      </c>
      <c r="CR23" s="76">
        <f t="shared" si="9"/>
        <v>14.435804690298951</v>
      </c>
      <c r="CS23" s="75">
        <f t="shared" si="22"/>
        <v>0</v>
      </c>
      <c r="CT23" s="76">
        <f t="shared" si="10"/>
        <v>32.72295744552013</v>
      </c>
      <c r="CU23" s="77">
        <f t="shared" si="23"/>
        <v>0</v>
      </c>
      <c r="CV23" s="18"/>
      <c r="CW23" s="1078">
        <f t="shared" si="24"/>
        <v>38.72</v>
      </c>
      <c r="CX23" s="1081">
        <f>VLOOKUP($AX23&amp;"_"&amp;$CW$14,データシート1!$A:$BS,MATCH($CW$12&amp;"_"&amp;CX$20,データシート1!$A$1:$BS$1,0),0)</f>
        <v>38.72</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38.72</v>
      </c>
      <c r="DE23" s="18"/>
      <c r="DF23" s="138">
        <f>VLOOKUP($AX23&amp;"_"&amp;$DF$14,データシート1!$A:$BS,MATCH($DF$12&amp;"_"&amp;DF$20,データシート1!$A$1:$BS$1,0),0)</f>
        <v>4</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4</v>
      </c>
      <c r="DM23" s="18"/>
      <c r="DN23" s="139">
        <f t="shared" ref="DN23:DN67" si="26">IF($DD23=0,0,ROUND(CX23/$DD23,2))</f>
        <v>1</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26203</v>
      </c>
      <c r="AY24" s="20" t="str">
        <f>IF(IFERROR(比較地域マスタ!$Z9,"")=0,"",IFERROR(比較地域マスタ!$Z9,""))</f>
        <v>綾部市</v>
      </c>
      <c r="BB24" s="122" t="str">
        <f t="shared" si="0"/>
        <v>26203</v>
      </c>
      <c r="BC24" s="123" t="str">
        <f t="shared" si="0"/>
        <v>綾部市</v>
      </c>
      <c r="BD24" s="40">
        <f t="shared" si="14"/>
        <v>201.79843562908454</v>
      </c>
      <c r="BE24" s="40">
        <f t="shared" si="15"/>
        <v>68.151454587006327</v>
      </c>
      <c r="BF24" s="40">
        <f>VLOOKUP($AX24&amp;"_"&amp;$BC$14,データシート1!$A:$BS,MATCH($BC$12&amp;"_"&amp;BF$20,データシート1!$A$1:$BS$1,0),0)</f>
        <v>57.453401229395837</v>
      </c>
      <c r="BG24" s="40">
        <f>VLOOKUP($AX24&amp;"_"&amp;$BC$14,データシート1!$A:$BS,MATCH($BC$12&amp;"_"&amp;BG$20,データシート1!$A$1:$BS$1,0),0)</f>
        <v>1.4568178835237107</v>
      </c>
      <c r="BH24" s="40">
        <f>VLOOKUP($AX24&amp;"_"&amp;$BC$14,データシート1!$A:$BS,MATCH($BC$12&amp;"_"&amp;BH$20,データシート1!$A$1:$BS$1,0),0)</f>
        <v>9.2412354740867801</v>
      </c>
      <c r="BI24" s="40">
        <f>VLOOKUP($AX24&amp;"_"&amp;$BC$14,データシート1!$A:$BS,MATCH($BC$12&amp;"_"&amp;BI$20,データシート1!$A$1:$BS$1,0),0)</f>
        <v>33.089798646809392</v>
      </c>
      <c r="BJ24" s="40">
        <f>VLOOKUP($AX24&amp;"_"&amp;$BC$14,データシート1!$A:$BS,MATCH($BC$12&amp;"_"&amp;BJ$20,データシート1!$A$1:$BS$1,0),0)</f>
        <v>38.485820649036924</v>
      </c>
      <c r="BK24" s="40">
        <f t="shared" si="1"/>
        <v>62.071361746231901</v>
      </c>
      <c r="BL24" s="40">
        <f t="shared" si="2"/>
        <v>60.134362613996146</v>
      </c>
      <c r="BM24" s="40">
        <f>VLOOKUP($AX24&amp;"_"&amp;$BC$14,データシート1!$A:$BS,MATCH($BC$12&amp;"_"&amp;BM$20,データシート1!$A$1:$BS$1,0),0)</f>
        <v>28.534456825676973</v>
      </c>
      <c r="BN24" s="40">
        <f>VLOOKUP($AX24&amp;"_"&amp;$BC$14,データシート1!$A:$BS,MATCH($BC$12&amp;"_"&amp;BN$20,データシート1!$A$1:$BS$1,0),0)</f>
        <v>31.599905788319173</v>
      </c>
      <c r="BO24" s="40">
        <f>VLOOKUP($AX24&amp;"_"&amp;$BC$14,データシート1!$A:$BS,MATCH($BC$12&amp;"_"&amp;BO$20,データシート1!$A$1:$BS$1,0),0)</f>
        <v>1.936999132235758</v>
      </c>
      <c r="BP24" s="40">
        <f>VLOOKUP($AX24&amp;"_"&amp;$BC$14,データシート1!$A:$BS,MATCH($BC$12&amp;"_"&amp;BP$20,データシート1!$A$1:$BS$1,0),0)</f>
        <v>0</v>
      </c>
      <c r="BQ24" s="40">
        <f>VLOOKUP($AX24&amp;"_"&amp;$BC$14,データシート1!$A:$BS,MATCH($BC$12&amp;"_"&amp;BQ$20,データシート1!$A$1:$BS$1,0),0)</f>
        <v>0</v>
      </c>
      <c r="BR24" s="41">
        <f t="shared" si="3"/>
        <v>201.79843562908454</v>
      </c>
      <c r="BT24" s="134" t="str">
        <f t="shared" si="4"/>
        <v>綾部市</v>
      </c>
      <c r="BU24" s="38">
        <f t="shared" si="25"/>
        <v>201.79843562908454</v>
      </c>
      <c r="BV24" s="69">
        <f t="shared" si="16"/>
        <v>0.33772043065919527</v>
      </c>
      <c r="BW24" s="69">
        <f t="shared" si="5"/>
        <v>0.28470687124154925</v>
      </c>
      <c r="BX24" s="69">
        <f t="shared" si="5"/>
        <v>7.219173325017314E-3</v>
      </c>
      <c r="BY24" s="69">
        <f t="shared" si="5"/>
        <v>4.5794386092628717E-2</v>
      </c>
      <c r="BZ24" s="69">
        <f t="shared" si="5"/>
        <v>0.16397450527133953</v>
      </c>
      <c r="CA24" s="69">
        <f t="shared" si="5"/>
        <v>0.19071416747638104</v>
      </c>
      <c r="CB24" s="69">
        <f t="shared" si="5"/>
        <v>0.3075908965930842</v>
      </c>
      <c r="CC24" s="69">
        <f t="shared" si="5"/>
        <v>0.29799221399578174</v>
      </c>
      <c r="CD24" s="69">
        <f t="shared" si="5"/>
        <v>0.14140078309687548</v>
      </c>
      <c r="CE24" s="69">
        <f t="shared" si="5"/>
        <v>0.15659143089890626</v>
      </c>
      <c r="CF24" s="69">
        <f t="shared" si="5"/>
        <v>9.5986825973024773E-3</v>
      </c>
      <c r="CG24" s="69">
        <f t="shared" si="5"/>
        <v>0</v>
      </c>
      <c r="CH24" s="69">
        <f t="shared" si="5"/>
        <v>0</v>
      </c>
      <c r="CI24" s="135">
        <f t="shared" si="6"/>
        <v>1</v>
      </c>
      <c r="CK24" s="136" t="str">
        <f t="shared" si="7"/>
        <v>綾部市</v>
      </c>
      <c r="CL24" s="137">
        <f t="shared" si="17"/>
        <v>68.151454587006327</v>
      </c>
      <c r="CM24" s="75">
        <f t="shared" si="18"/>
        <v>1</v>
      </c>
      <c r="CN24" s="76">
        <f t="shared" si="19"/>
        <v>57.453401229395837</v>
      </c>
      <c r="CO24" s="75">
        <f t="shared" si="20"/>
        <v>1</v>
      </c>
      <c r="CP24" s="76">
        <f t="shared" si="8"/>
        <v>1.4568178835237107</v>
      </c>
      <c r="CQ24" s="75">
        <f t="shared" si="21"/>
        <v>0</v>
      </c>
      <c r="CR24" s="76">
        <f t="shared" si="9"/>
        <v>9.2412354740867801</v>
      </c>
      <c r="CS24" s="75">
        <f t="shared" si="22"/>
        <v>0</v>
      </c>
      <c r="CT24" s="76">
        <f t="shared" si="10"/>
        <v>33.089798646809392</v>
      </c>
      <c r="CU24" s="77">
        <f t="shared" si="23"/>
        <v>8.993708398666711E-2</v>
      </c>
      <c r="CV24" s="18"/>
      <c r="CW24" s="1078">
        <f t="shared" si="24"/>
        <v>74.42</v>
      </c>
      <c r="CX24" s="1081">
        <f>VLOOKUP($AX24&amp;"_"&amp;$CW$14,データシート1!$A:$BS,MATCH($CW$12&amp;"_"&amp;CX$20,データシート1!$A$1:$BS$1,0),0)</f>
        <v>74.42</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2.976</v>
      </c>
      <c r="DB24" s="1081">
        <f>VLOOKUP($AX24&amp;"_"&amp;$CW$14,データシート1!$A:$BS,MATCH($CW$12&amp;"_"&amp;DB$20,データシート1!$A$1:$BS$1,0),0)</f>
        <v>0</v>
      </c>
      <c r="DC24" s="1081">
        <f>VLOOKUP($AX24&amp;"_"&amp;$CW$14,データシート1!$A:$BS,MATCH($CW$12&amp;"_"&amp;DC$20,データシート1!$A$1:$BS$1,0),0)</f>
        <v>0</v>
      </c>
      <c r="DD24" s="1080">
        <f t="shared" si="11"/>
        <v>77.396000000000001</v>
      </c>
      <c r="DE24" s="18"/>
      <c r="DF24" s="138">
        <f>VLOOKUP($AX24&amp;"_"&amp;$DF$14,データシート1!$A:$BS,MATCH($DF$12&amp;"_"&amp;DF$20,データシート1!$A$1:$BS$1,0),0)</f>
        <v>9</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1</v>
      </c>
      <c r="DJ24" s="74">
        <f>VLOOKUP($AX24&amp;"_"&amp;$DF$14,データシート1!$A:$BS,MATCH($DF$12&amp;"_"&amp;DJ$20,データシート1!$A$1:$BS$1,0),0)</f>
        <v>0</v>
      </c>
      <c r="DK24" s="74">
        <f>VLOOKUP($AX24&amp;"_"&amp;$DF$14,データシート1!$A:$BS,MATCH($DF$12&amp;"_"&amp;DK$20,データシート1!$A$1:$BS$1,0),0)</f>
        <v>0</v>
      </c>
      <c r="DL24" s="78">
        <f t="shared" si="12"/>
        <v>10</v>
      </c>
      <c r="DM24" s="18"/>
      <c r="DN24" s="139">
        <f t="shared" si="26"/>
        <v>0.96</v>
      </c>
      <c r="DO24" s="140">
        <f t="shared" si="27"/>
        <v>0</v>
      </c>
      <c r="DP24" s="140">
        <f t="shared" si="13"/>
        <v>0</v>
      </c>
      <c r="DQ24" s="140">
        <f t="shared" si="13"/>
        <v>0.04</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20210</v>
      </c>
      <c r="AY25" s="20" t="str">
        <f>IF(IFERROR(比較地域マスタ!$Z10,"")=0,"",IFERROR(比較地域マスタ!$Z10,""))</f>
        <v>駒ヶ根市</v>
      </c>
      <c r="BB25" s="122" t="str">
        <f t="shared" si="0"/>
        <v>20210</v>
      </c>
      <c r="BC25" s="123" t="str">
        <f t="shared" si="0"/>
        <v>駒ヶ根市</v>
      </c>
      <c r="BD25" s="40">
        <f t="shared" si="14"/>
        <v>226.65632625916089</v>
      </c>
      <c r="BE25" s="40">
        <f t="shared" si="15"/>
        <v>75.02822736209302</v>
      </c>
      <c r="BF25" s="40">
        <f>VLOOKUP($AX25&amp;"_"&amp;$BC$14,データシート1!$A:$BS,MATCH($BC$12&amp;"_"&amp;BF$20,データシート1!$A$1:$BS$1,0),0)</f>
        <v>62.688939471422039</v>
      </c>
      <c r="BG25" s="40">
        <f>VLOOKUP($AX25&amp;"_"&amp;$BC$14,データシート1!$A:$BS,MATCH($BC$12&amp;"_"&amp;BG$20,データシート1!$A$1:$BS$1,0),0)</f>
        <v>2.598087742028639</v>
      </c>
      <c r="BH25" s="40">
        <f>VLOOKUP($AX25&amp;"_"&amp;$BC$14,データシート1!$A:$BS,MATCH($BC$12&amp;"_"&amp;BH$20,データシート1!$A$1:$BS$1,0),0)</f>
        <v>9.741200148642351</v>
      </c>
      <c r="BI25" s="40">
        <f>VLOOKUP($AX25&amp;"_"&amp;$BC$14,データシート1!$A:$BS,MATCH($BC$12&amp;"_"&amp;BI$20,データシート1!$A$1:$BS$1,0),0)</f>
        <v>37.232830434350099</v>
      </c>
      <c r="BJ25" s="40">
        <f>VLOOKUP($AX25&amp;"_"&amp;$BC$14,データシート1!$A:$BS,MATCH($BC$12&amp;"_"&amp;BJ$20,データシート1!$A$1:$BS$1,0),0)</f>
        <v>46.778526650051191</v>
      </c>
      <c r="BK25" s="40">
        <f t="shared" si="1"/>
        <v>65.41649798387887</v>
      </c>
      <c r="BL25" s="40">
        <f t="shared" si="2"/>
        <v>63.505029904708707</v>
      </c>
      <c r="BM25" s="40">
        <f>VLOOKUP($AX25&amp;"_"&amp;$BC$14,データシート1!$A:$BS,MATCH($BC$12&amp;"_"&amp;BM$20,データシート1!$A$1:$BS$1,0),0)</f>
        <v>32.339517547060773</v>
      </c>
      <c r="BN25" s="40">
        <f>VLOOKUP($AX25&amp;"_"&amp;$BC$14,データシート1!$A:$BS,MATCH($BC$12&amp;"_"&amp;BN$20,データシート1!$A$1:$BS$1,0),0)</f>
        <v>31.165512357647934</v>
      </c>
      <c r="BO25" s="40">
        <f>VLOOKUP($AX25&amp;"_"&amp;$BC$14,データシート1!$A:$BS,MATCH($BC$12&amp;"_"&amp;BO$20,データシート1!$A$1:$BS$1,0),0)</f>
        <v>1.9114680791701564</v>
      </c>
      <c r="BP25" s="40">
        <f>VLOOKUP($AX25&amp;"_"&amp;$BC$14,データシート1!$A:$BS,MATCH($BC$12&amp;"_"&amp;BP$20,データシート1!$A$1:$BS$1,0),0)</f>
        <v>0</v>
      </c>
      <c r="BQ25" s="40">
        <f>VLOOKUP($AX25&amp;"_"&amp;$BC$14,データシート1!$A:$BS,MATCH($BC$12&amp;"_"&amp;BQ$20,データシート1!$A$1:$BS$1,0),0)</f>
        <v>2.2002438287877308</v>
      </c>
      <c r="BR25" s="41">
        <f t="shared" si="3"/>
        <v>226.65632625916089</v>
      </c>
      <c r="BT25" s="134" t="str">
        <f t="shared" si="4"/>
        <v>駒ヶ根市</v>
      </c>
      <c r="BU25" s="38">
        <f t="shared" si="25"/>
        <v>226.65632625916089</v>
      </c>
      <c r="BV25" s="69">
        <f t="shared" si="16"/>
        <v>0.33102198646026348</v>
      </c>
      <c r="BW25" s="69">
        <f t="shared" si="5"/>
        <v>0.27658146810225337</v>
      </c>
      <c r="BX25" s="69">
        <f t="shared" si="5"/>
        <v>1.1462674723925252E-2</v>
      </c>
      <c r="BY25" s="69">
        <f t="shared" si="5"/>
        <v>4.2977843634084911E-2</v>
      </c>
      <c r="BZ25" s="69">
        <f t="shared" si="5"/>
        <v>0.16426998111571678</v>
      </c>
      <c r="CA25" s="69">
        <f t="shared" si="5"/>
        <v>0.20638526804923238</v>
      </c>
      <c r="CB25" s="69">
        <f t="shared" si="5"/>
        <v>0.28861536346036532</v>
      </c>
      <c r="CC25" s="69">
        <f t="shared" si="5"/>
        <v>0.28018203132833136</v>
      </c>
      <c r="CD25" s="69">
        <f t="shared" si="5"/>
        <v>0.14268085114060958</v>
      </c>
      <c r="CE25" s="69">
        <f t="shared" si="5"/>
        <v>0.13750118018772176</v>
      </c>
      <c r="CF25" s="69">
        <f t="shared" si="5"/>
        <v>8.4333321320339705E-3</v>
      </c>
      <c r="CG25" s="69">
        <f t="shared" si="5"/>
        <v>0</v>
      </c>
      <c r="CH25" s="69">
        <f t="shared" si="5"/>
        <v>9.7074009144220933E-3</v>
      </c>
      <c r="CI25" s="135">
        <f t="shared" si="6"/>
        <v>1</v>
      </c>
      <c r="CK25" s="136" t="str">
        <f t="shared" si="7"/>
        <v>駒ヶ根市</v>
      </c>
      <c r="CL25" s="137">
        <f t="shared" si="17"/>
        <v>75.02822736209302</v>
      </c>
      <c r="CM25" s="75">
        <f t="shared" si="18"/>
        <v>0.55261868043210771</v>
      </c>
      <c r="CN25" s="76">
        <f t="shared" si="19"/>
        <v>62.688939471422039</v>
      </c>
      <c r="CO25" s="75">
        <f t="shared" si="20"/>
        <v>0.60139795501225102</v>
      </c>
      <c r="CP25" s="76">
        <f t="shared" si="8"/>
        <v>2.598087742028639</v>
      </c>
      <c r="CQ25" s="75">
        <f t="shared" si="21"/>
        <v>0</v>
      </c>
      <c r="CR25" s="76">
        <f t="shared" si="9"/>
        <v>9.741200148642351</v>
      </c>
      <c r="CS25" s="75">
        <f t="shared" si="22"/>
        <v>0.38609205668812563</v>
      </c>
      <c r="CT25" s="76">
        <f t="shared" si="10"/>
        <v>37.232830434350099</v>
      </c>
      <c r="CU25" s="77">
        <f t="shared" si="23"/>
        <v>0</v>
      </c>
      <c r="CV25" s="18"/>
      <c r="CW25" s="1078">
        <f t="shared" si="24"/>
        <v>41.462000000000003</v>
      </c>
      <c r="CX25" s="1081">
        <f>VLOOKUP($AX25&amp;"_"&amp;$CW$14,データシート1!$A:$BS,MATCH($CW$12&amp;"_"&amp;CX$20,データシート1!$A$1:$BS$1,0),0)</f>
        <v>37.701000000000001</v>
      </c>
      <c r="CY25" s="1081">
        <f>VLOOKUP($AX25&amp;"_"&amp;$CW$14,データシート1!$A:$BS,MATCH($CW$12&amp;"_"&amp;CY$20,データシート1!$A$1:$BS$1,0),0)</f>
        <v>0</v>
      </c>
      <c r="CZ25" s="1081">
        <f>VLOOKUP($AX25&amp;"_"&amp;$CW$14,データシート1!$A:$BS,MATCH($CW$12&amp;"_"&amp;CZ$20,データシート1!$A$1:$BS$1,0),0)</f>
        <v>3.7610000000000001</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41.462000000000003</v>
      </c>
      <c r="DE25" s="18"/>
      <c r="DF25" s="138">
        <f>VLOOKUP($AX25&amp;"_"&amp;$DF$14,データシート1!$A:$BS,MATCH($DF$12&amp;"_"&amp;DF$20,データシート1!$A$1:$BS$1,0),0)</f>
        <v>7</v>
      </c>
      <c r="DG25" s="74">
        <f>VLOOKUP($AX25&amp;"_"&amp;$DF$14,データシート1!$A:$BS,MATCH($DF$12&amp;"_"&amp;DG$20,データシート1!$A$1:$BS$1,0),0)</f>
        <v>0</v>
      </c>
      <c r="DH25" s="74">
        <f>VLOOKUP($AX25&amp;"_"&amp;$DF$14,データシート1!$A:$BS,MATCH($DF$12&amp;"_"&amp;DH$20,データシート1!$A$1:$BS$1,0),0)</f>
        <v>1</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8</v>
      </c>
      <c r="DM25" s="18"/>
      <c r="DN25" s="139">
        <f t="shared" si="26"/>
        <v>0.91</v>
      </c>
      <c r="DO25" s="140">
        <f t="shared" si="27"/>
        <v>0</v>
      </c>
      <c r="DP25" s="140">
        <f t="shared" si="13"/>
        <v>0.09</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22341</v>
      </c>
      <c r="AY26" s="20" t="str">
        <f>IF(IFERROR(比較地域マスタ!$Z11,"")=0,"",IFERROR(比較地域マスタ!$Z11,""))</f>
        <v>清水町</v>
      </c>
      <c r="BB26" s="122" t="str">
        <f t="shared" si="0"/>
        <v>22341</v>
      </c>
      <c r="BC26" s="123" t="str">
        <f t="shared" si="0"/>
        <v>清水町</v>
      </c>
      <c r="BD26" s="40">
        <f t="shared" si="14"/>
        <v>167.38635889007864</v>
      </c>
      <c r="BE26" s="40">
        <f t="shared" si="15"/>
        <v>40.396108225241896</v>
      </c>
      <c r="BF26" s="40">
        <f>VLOOKUP($AX26&amp;"_"&amp;$BC$14,データシート1!$A:$BS,MATCH($BC$12&amp;"_"&amp;BF$20,データシート1!$A$1:$BS$1,0),0)</f>
        <v>36.736894402491068</v>
      </c>
      <c r="BG26" s="40">
        <f>VLOOKUP($AX26&amp;"_"&amp;$BC$14,データシート1!$A:$BS,MATCH($BC$12&amp;"_"&amp;BG$20,データシート1!$A$1:$BS$1,0),0)</f>
        <v>2.0311452523884097</v>
      </c>
      <c r="BH26" s="40">
        <f>VLOOKUP($AX26&amp;"_"&amp;$BC$14,データシート1!$A:$BS,MATCH($BC$12&amp;"_"&amp;BH$20,データシート1!$A$1:$BS$1,0),0)</f>
        <v>1.6280685703624154</v>
      </c>
      <c r="BI26" s="40">
        <f>VLOOKUP($AX26&amp;"_"&amp;$BC$14,データシート1!$A:$BS,MATCH($BC$12&amp;"_"&amp;BI$20,データシート1!$A$1:$BS$1,0),0)</f>
        <v>40.976321475614604</v>
      </c>
      <c r="BJ26" s="40">
        <f>VLOOKUP($AX26&amp;"_"&amp;$BC$14,データシート1!$A:$BS,MATCH($BC$12&amp;"_"&amp;BJ$20,データシート1!$A$1:$BS$1,0),0)</f>
        <v>38.23376960012417</v>
      </c>
      <c r="BK26" s="40">
        <f t="shared" si="1"/>
        <v>47.780159589097963</v>
      </c>
      <c r="BL26" s="40">
        <f t="shared" si="2"/>
        <v>45.887029056125037</v>
      </c>
      <c r="BM26" s="40">
        <f>VLOOKUP($AX26&amp;"_"&amp;$BC$14,データシート1!$A:$BS,MATCH($BC$12&amp;"_"&amp;BM$20,データシート1!$A$1:$BS$1,0),0)</f>
        <v>27.837538753132236</v>
      </c>
      <c r="BN26" s="40">
        <f>VLOOKUP($AX26&amp;"_"&amp;$BC$14,データシート1!$A:$BS,MATCH($BC$12&amp;"_"&amp;BN$20,データシート1!$A$1:$BS$1,0),0)</f>
        <v>18.049490302992801</v>
      </c>
      <c r="BO26" s="40">
        <f>VLOOKUP($AX26&amp;"_"&amp;$BC$14,データシート1!$A:$BS,MATCH($BC$12&amp;"_"&amp;BO$20,データシート1!$A$1:$BS$1,0),0)</f>
        <v>1.8931305329729229</v>
      </c>
      <c r="BP26" s="40">
        <f>VLOOKUP($AX26&amp;"_"&amp;$BC$14,データシート1!$A:$BS,MATCH($BC$12&amp;"_"&amp;BP$20,データシート1!$A$1:$BS$1,0),0)</f>
        <v>0</v>
      </c>
      <c r="BQ26" s="40">
        <f>VLOOKUP($AX26&amp;"_"&amp;$BC$14,データシート1!$A:$BS,MATCH($BC$12&amp;"_"&amp;BQ$20,データシート1!$A$1:$BS$1,0),0)</f>
        <v>0</v>
      </c>
      <c r="BR26" s="41">
        <f t="shared" si="3"/>
        <v>167.38635889007864</v>
      </c>
      <c r="BT26" s="134" t="str">
        <f t="shared" si="4"/>
        <v>清水町</v>
      </c>
      <c r="BU26" s="38">
        <f t="shared" si="25"/>
        <v>167.38635889007864</v>
      </c>
      <c r="BV26" s="69">
        <f t="shared" si="16"/>
        <v>0.24133452984522899</v>
      </c>
      <c r="BW26" s="69">
        <f t="shared" si="5"/>
        <v>0.2194736455592293</v>
      </c>
      <c r="BX26" s="69">
        <f t="shared" si="5"/>
        <v>1.2134472999214036E-2</v>
      </c>
      <c r="BY26" s="69">
        <f t="shared" si="5"/>
        <v>9.726411286785655E-3</v>
      </c>
      <c r="BZ26" s="69">
        <f t="shared" si="5"/>
        <v>0.24480084128315047</v>
      </c>
      <c r="CA26" s="69">
        <f t="shared" si="5"/>
        <v>0.22841628107360887</v>
      </c>
      <c r="CB26" s="69">
        <f t="shared" si="5"/>
        <v>0.28544834779801165</v>
      </c>
      <c r="CC26" s="69">
        <f t="shared" si="5"/>
        <v>0.27413840267747686</v>
      </c>
      <c r="CD26" s="69">
        <f t="shared" si="5"/>
        <v>0.16630709298965599</v>
      </c>
      <c r="CE26" s="69">
        <f t="shared" si="5"/>
        <v>0.10783130968782088</v>
      </c>
      <c r="CF26" s="69">
        <f t="shared" si="5"/>
        <v>1.1309945120534747E-2</v>
      </c>
      <c r="CG26" s="69">
        <f t="shared" si="5"/>
        <v>0</v>
      </c>
      <c r="CH26" s="69">
        <f t="shared" si="5"/>
        <v>0</v>
      </c>
      <c r="CI26" s="135">
        <f t="shared" si="6"/>
        <v>1</v>
      </c>
      <c r="CK26" s="136" t="str">
        <f t="shared" si="7"/>
        <v>清水町</v>
      </c>
      <c r="CL26" s="137">
        <f t="shared" si="17"/>
        <v>40.396108225241896</v>
      </c>
      <c r="CM26" s="75">
        <f t="shared" si="18"/>
        <v>0.97497015753091543</v>
      </c>
      <c r="CN26" s="76">
        <f t="shared" si="19"/>
        <v>36.736894402491068</v>
      </c>
      <c r="CO26" s="75">
        <f t="shared" si="20"/>
        <v>1</v>
      </c>
      <c r="CP26" s="76">
        <f t="shared" si="8"/>
        <v>2.0311452523884097</v>
      </c>
      <c r="CQ26" s="75">
        <f t="shared" si="21"/>
        <v>0</v>
      </c>
      <c r="CR26" s="76">
        <f t="shared" si="9"/>
        <v>1.6280685703624154</v>
      </c>
      <c r="CS26" s="75">
        <f t="shared" si="22"/>
        <v>0</v>
      </c>
      <c r="CT26" s="76">
        <f t="shared" si="10"/>
        <v>40.976321475614604</v>
      </c>
      <c r="CU26" s="77">
        <f t="shared" si="23"/>
        <v>0.18635152510076472</v>
      </c>
      <c r="CV26" s="18"/>
      <c r="CW26" s="1078">
        <f t="shared" si="24"/>
        <v>39.384999999999998</v>
      </c>
      <c r="CX26" s="1081">
        <f>VLOOKUP($AX26&amp;"_"&amp;$CW$14,データシート1!$A:$BS,MATCH($CW$12&amp;"_"&amp;CX$20,データシート1!$A$1:$BS$1,0),0)</f>
        <v>39.384999999999998</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7.6359999999999992</v>
      </c>
      <c r="DB26" s="1081">
        <f>VLOOKUP($AX26&amp;"_"&amp;$CW$14,データシート1!$A:$BS,MATCH($CW$12&amp;"_"&amp;DB$20,データシート1!$A$1:$BS$1,0),0)</f>
        <v>0</v>
      </c>
      <c r="DC26" s="1081">
        <f>VLOOKUP($AX26&amp;"_"&amp;$CW$14,データシート1!$A:$BS,MATCH($CW$12&amp;"_"&amp;DC$20,データシート1!$A$1:$BS$1,0),0)</f>
        <v>0</v>
      </c>
      <c r="DD26" s="1080">
        <f t="shared" si="11"/>
        <v>47.021000000000001</v>
      </c>
      <c r="DE26" s="18"/>
      <c r="DF26" s="138">
        <f>VLOOKUP($AX26&amp;"_"&amp;$DF$14,データシート1!$A:$BS,MATCH($DF$12&amp;"_"&amp;DF$20,データシート1!$A$1:$BS$1,0),0)</f>
        <v>8</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2</v>
      </c>
      <c r="DJ26" s="74">
        <f>VLOOKUP($AX26&amp;"_"&amp;$DF$14,データシート1!$A:$BS,MATCH($DF$12&amp;"_"&amp;DJ$20,データシート1!$A$1:$BS$1,0),0)</f>
        <v>0</v>
      </c>
      <c r="DK26" s="74">
        <f>VLOOKUP($AX26&amp;"_"&amp;$DF$14,データシート1!$A:$BS,MATCH($DF$12&amp;"_"&amp;DK$20,データシート1!$A$1:$BS$1,0),0)</f>
        <v>0</v>
      </c>
      <c r="DL26" s="78">
        <f t="shared" si="12"/>
        <v>10</v>
      </c>
      <c r="DM26" s="18"/>
      <c r="DN26" s="139">
        <f t="shared" si="26"/>
        <v>0.84</v>
      </c>
      <c r="DO26" s="140">
        <f t="shared" si="27"/>
        <v>0</v>
      </c>
      <c r="DP26" s="140">
        <f t="shared" si="13"/>
        <v>0</v>
      </c>
      <c r="DQ26" s="140">
        <f t="shared" si="13"/>
        <v>0.16</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05211</v>
      </c>
      <c r="AY27" s="20" t="str">
        <f>IF(IFERROR(比較地域マスタ!$Z12,"")=0,"",IFERROR(比較地域マスタ!$Z12,""))</f>
        <v>潟上市</v>
      </c>
      <c r="BB27" s="122" t="str">
        <f t="shared" si="0"/>
        <v>05211</v>
      </c>
      <c r="BC27" s="123" t="str">
        <f t="shared" si="0"/>
        <v>潟上市</v>
      </c>
      <c r="BD27" s="40">
        <f t="shared" si="14"/>
        <v>204.95089297978495</v>
      </c>
      <c r="BE27" s="40">
        <f t="shared" si="15"/>
        <v>65.662235315041841</v>
      </c>
      <c r="BF27" s="40">
        <f>VLOOKUP($AX27&amp;"_"&amp;$BC$14,データシート1!$A:$BS,MATCH($BC$12&amp;"_"&amp;BF$20,データシート1!$A$1:$BS$1,0),0)</f>
        <v>57.379047711043562</v>
      </c>
      <c r="BG27" s="40">
        <f>VLOOKUP($AX27&amp;"_"&amp;$BC$14,データシート1!$A:$BS,MATCH($BC$12&amp;"_"&amp;BG$20,データシート1!$A$1:$BS$1,0),0)</f>
        <v>3.1501968157393794</v>
      </c>
      <c r="BH27" s="40">
        <f>VLOOKUP($AX27&amp;"_"&amp;$BC$14,データシート1!$A:$BS,MATCH($BC$12&amp;"_"&amp;BH$20,データシート1!$A$1:$BS$1,0),0)</f>
        <v>5.1329907882589056</v>
      </c>
      <c r="BI27" s="40">
        <f>VLOOKUP($AX27&amp;"_"&amp;$BC$14,データシート1!$A:$BS,MATCH($BC$12&amp;"_"&amp;BI$20,データシート1!$A$1:$BS$1,0),0)</f>
        <v>24.365791491492125</v>
      </c>
      <c r="BJ27" s="40">
        <f>VLOOKUP($AX27&amp;"_"&amp;$BC$14,データシート1!$A:$BS,MATCH($BC$12&amp;"_"&amp;BJ$20,データシート1!$A$1:$BS$1,0),0)</f>
        <v>56.802566475140942</v>
      </c>
      <c r="BK27" s="40">
        <f t="shared" si="1"/>
        <v>55.066048268902051</v>
      </c>
      <c r="BL27" s="40">
        <f t="shared" si="2"/>
        <v>53.162304365139732</v>
      </c>
      <c r="BM27" s="40">
        <f>VLOOKUP($AX27&amp;"_"&amp;$BC$14,データシート1!$A:$BS,MATCH($BC$12&amp;"_"&amp;BM$20,データシート1!$A$1:$BS$1,0),0)</f>
        <v>28.81854190344119</v>
      </c>
      <c r="BN27" s="40">
        <f>VLOOKUP($AX27&amp;"_"&amp;$BC$14,データシート1!$A:$BS,MATCH($BC$12&amp;"_"&amp;BN$20,データシート1!$A$1:$BS$1,0),0)</f>
        <v>24.343762461698542</v>
      </c>
      <c r="BO27" s="40">
        <f>VLOOKUP($AX27&amp;"_"&amp;$BC$14,データシート1!$A:$BS,MATCH($BC$12&amp;"_"&amp;BO$20,データシート1!$A$1:$BS$1,0),0)</f>
        <v>1.9037439037623183</v>
      </c>
      <c r="BP27" s="40">
        <f>VLOOKUP($AX27&amp;"_"&amp;$BC$14,データシート1!$A:$BS,MATCH($BC$12&amp;"_"&amp;BP$20,データシート1!$A$1:$BS$1,0),0)</f>
        <v>0</v>
      </c>
      <c r="BQ27" s="40">
        <f>VLOOKUP($AX27&amp;"_"&amp;$BC$14,データシート1!$A:$BS,MATCH($BC$12&amp;"_"&amp;BQ$20,データシート1!$A$1:$BS$1,0),0)</f>
        <v>3.0542514292080001</v>
      </c>
      <c r="BR27" s="41">
        <f t="shared" si="3"/>
        <v>204.95089297978495</v>
      </c>
      <c r="BT27" s="134" t="str">
        <f t="shared" si="4"/>
        <v>潟上市</v>
      </c>
      <c r="BU27" s="38">
        <f t="shared" si="25"/>
        <v>204.95089297978495</v>
      </c>
      <c r="BV27" s="69">
        <f t="shared" si="16"/>
        <v>0.32038033287085188</v>
      </c>
      <c r="BW27" s="69">
        <f t="shared" si="5"/>
        <v>0.27996485829755846</v>
      </c>
      <c r="BX27" s="69">
        <f t="shared" si="5"/>
        <v>1.5370495682837033E-2</v>
      </c>
      <c r="BY27" s="69">
        <f t="shared" si="5"/>
        <v>2.5044978890456412E-2</v>
      </c>
      <c r="BZ27" s="69">
        <f t="shared" si="5"/>
        <v>0.11888599818833388</v>
      </c>
      <c r="CA27" s="69">
        <f t="shared" si="5"/>
        <v>0.27715208091698135</v>
      </c>
      <c r="CB27" s="69">
        <f t="shared" si="5"/>
        <v>0.26867923075764988</v>
      </c>
      <c r="CC27" s="69">
        <f t="shared" si="5"/>
        <v>0.25939045003518635</v>
      </c>
      <c r="CD27" s="69">
        <f t="shared" si="5"/>
        <v>0.14061193627628482</v>
      </c>
      <c r="CE27" s="69">
        <f t="shared" si="5"/>
        <v>0.11877851375890153</v>
      </c>
      <c r="CF27" s="69">
        <f t="shared" si="5"/>
        <v>9.2887807224635577E-3</v>
      </c>
      <c r="CG27" s="69">
        <f t="shared" si="5"/>
        <v>0</v>
      </c>
      <c r="CH27" s="69">
        <f t="shared" si="5"/>
        <v>1.4902357266183035E-2</v>
      </c>
      <c r="CI27" s="135">
        <f t="shared" si="6"/>
        <v>1</v>
      </c>
      <c r="CK27" s="136" t="str">
        <f t="shared" si="7"/>
        <v>潟上市</v>
      </c>
      <c r="CL27" s="137">
        <f t="shared" si="17"/>
        <v>65.662235315041841</v>
      </c>
      <c r="CM27" s="75">
        <f t="shared" si="18"/>
        <v>0</v>
      </c>
      <c r="CN27" s="76">
        <f t="shared" si="19"/>
        <v>57.379047711043562</v>
      </c>
      <c r="CO27" s="75">
        <f t="shared" si="20"/>
        <v>0</v>
      </c>
      <c r="CP27" s="76">
        <f t="shared" si="8"/>
        <v>3.1501968157393794</v>
      </c>
      <c r="CQ27" s="75">
        <f t="shared" si="21"/>
        <v>0</v>
      </c>
      <c r="CR27" s="76">
        <f t="shared" si="9"/>
        <v>5.1329907882589056</v>
      </c>
      <c r="CS27" s="75">
        <f t="shared" si="22"/>
        <v>0</v>
      </c>
      <c r="CT27" s="76">
        <f t="shared" si="10"/>
        <v>24.365791491492125</v>
      </c>
      <c r="CU27" s="77">
        <f t="shared" si="23"/>
        <v>0</v>
      </c>
      <c r="CV27" s="18"/>
      <c r="CW27" s="1078">
        <f t="shared" si="24"/>
        <v>0</v>
      </c>
      <c r="CX27" s="1081">
        <f>VLOOKUP($AX27&amp;"_"&amp;$CW$14,データシート1!$A:$BS,MATCH($CW$12&amp;"_"&amp;CX$20,データシート1!$A$1:$BS$1,0),0)</f>
        <v>0</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0</v>
      </c>
      <c r="DE27" s="18"/>
      <c r="DF27" s="138">
        <f>VLOOKUP($AX27&amp;"_"&amp;$DF$14,データシート1!$A:$BS,MATCH($DF$12&amp;"_"&amp;DF$20,データシート1!$A$1:$BS$1,0),0)</f>
        <v>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0</v>
      </c>
      <c r="DM27" s="18"/>
      <c r="DN27" s="139">
        <f t="shared" si="26"/>
        <v>0</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40383</v>
      </c>
      <c r="AY28" s="20" t="str">
        <f>IF(IFERROR(比較地域マスタ!$Z13,"")=0,"",IFERROR(比較地域マスタ!$Z13,""))</f>
        <v>岡垣町</v>
      </c>
      <c r="BB28" s="122" t="str">
        <f t="shared" si="0"/>
        <v>40383</v>
      </c>
      <c r="BC28" s="123" t="str">
        <f t="shared" si="0"/>
        <v>岡垣町</v>
      </c>
      <c r="BD28" s="40">
        <f t="shared" si="14"/>
        <v>128.02947942206976</v>
      </c>
      <c r="BE28" s="40">
        <f t="shared" si="15"/>
        <v>34.909617202758966</v>
      </c>
      <c r="BF28" s="40">
        <f>VLOOKUP($AX28&amp;"_"&amp;$BC$14,データシート1!$A:$BS,MATCH($BC$12&amp;"_"&amp;BF$20,データシート1!$A$1:$BS$1,0),0)</f>
        <v>27.862499526136681</v>
      </c>
      <c r="BG28" s="40">
        <f>VLOOKUP($AX28&amp;"_"&amp;$BC$14,データシート1!$A:$BS,MATCH($BC$12&amp;"_"&amp;BG$20,データシート1!$A$1:$BS$1,0),0)</f>
        <v>1.15017258232605</v>
      </c>
      <c r="BH28" s="40">
        <f>VLOOKUP($AX28&amp;"_"&amp;$BC$14,データシート1!$A:$BS,MATCH($BC$12&amp;"_"&amp;BH$20,データシート1!$A$1:$BS$1,0),0)</f>
        <v>5.8969450942962363</v>
      </c>
      <c r="BI28" s="40">
        <f>VLOOKUP($AX28&amp;"_"&amp;$BC$14,データシート1!$A:$BS,MATCH($BC$12&amp;"_"&amp;BI$20,データシート1!$A$1:$BS$1,0),0)</f>
        <v>21.649855987968451</v>
      </c>
      <c r="BJ28" s="40">
        <f>VLOOKUP($AX28&amp;"_"&amp;$BC$14,データシート1!$A:$BS,MATCH($BC$12&amp;"_"&amp;BJ$20,データシート1!$A$1:$BS$1,0),0)</f>
        <v>26.484103040981292</v>
      </c>
      <c r="BK28" s="40">
        <f t="shared" si="1"/>
        <v>44.985903190361029</v>
      </c>
      <c r="BL28" s="40">
        <f t="shared" si="2"/>
        <v>43.119718826558959</v>
      </c>
      <c r="BM28" s="40">
        <f>VLOOKUP($AX28&amp;"_"&amp;$BC$14,データシート1!$A:$BS,MATCH($BC$12&amp;"_"&amp;BM$20,データシート1!$A$1:$BS$1,0),0)</f>
        <v>26.750178627896776</v>
      </c>
      <c r="BN28" s="40">
        <f>VLOOKUP($AX28&amp;"_"&amp;$BC$14,データシート1!$A:$BS,MATCH($BC$12&amp;"_"&amp;BN$20,データシート1!$A$1:$BS$1,0),0)</f>
        <v>16.369540198662182</v>
      </c>
      <c r="BO28" s="40">
        <f>VLOOKUP($AX28&amp;"_"&amp;$BC$14,データシート1!$A:$BS,MATCH($BC$12&amp;"_"&amp;BO$20,データシート1!$A$1:$BS$1,0),0)</f>
        <v>1.8661843638020681</v>
      </c>
      <c r="BP28" s="40">
        <f>VLOOKUP($AX28&amp;"_"&amp;$BC$14,データシート1!$A:$BS,MATCH($BC$12&amp;"_"&amp;BP$20,データシート1!$A$1:$BS$1,0),0)</f>
        <v>0</v>
      </c>
      <c r="BQ28" s="40">
        <f>VLOOKUP($AX28&amp;"_"&amp;$BC$14,データシート1!$A:$BS,MATCH($BC$12&amp;"_"&amp;BQ$20,データシート1!$A$1:$BS$1,0),0)</f>
        <v>0</v>
      </c>
      <c r="BR28" s="41">
        <f t="shared" si="3"/>
        <v>128.02947942206976</v>
      </c>
      <c r="BT28" s="134" t="str">
        <f t="shared" si="4"/>
        <v>岡垣町</v>
      </c>
      <c r="BU28" s="38">
        <f t="shared" si="25"/>
        <v>128.02947942206976</v>
      </c>
      <c r="BV28" s="69">
        <f t="shared" si="16"/>
        <v>0.27266858664381349</v>
      </c>
      <c r="BW28" s="69">
        <f t="shared" si="5"/>
        <v>0.21762565662149944</v>
      </c>
      <c r="BX28" s="69">
        <f t="shared" si="5"/>
        <v>8.9836542921050335E-3</v>
      </c>
      <c r="BY28" s="69">
        <f t="shared" si="5"/>
        <v>4.605927573020905E-2</v>
      </c>
      <c r="BZ28" s="69">
        <f t="shared" si="5"/>
        <v>0.16910055469800217</v>
      </c>
      <c r="CA28" s="69">
        <f t="shared" si="5"/>
        <v>0.20685941363295082</v>
      </c>
      <c r="CB28" s="69">
        <f t="shared" si="5"/>
        <v>0.35137144502523338</v>
      </c>
      <c r="CC28" s="69">
        <f t="shared" si="5"/>
        <v>0.33679523670019679</v>
      </c>
      <c r="CD28" s="69">
        <f t="shared" si="5"/>
        <v>0.20893765052117813</v>
      </c>
      <c r="CE28" s="69">
        <f t="shared" si="5"/>
        <v>0.12785758617901868</v>
      </c>
      <c r="CF28" s="69">
        <f t="shared" si="5"/>
        <v>1.4576208325036545E-2</v>
      </c>
      <c r="CG28" s="69">
        <f t="shared" si="5"/>
        <v>0</v>
      </c>
      <c r="CH28" s="69">
        <f t="shared" si="5"/>
        <v>0</v>
      </c>
      <c r="CI28" s="135">
        <f t="shared" si="6"/>
        <v>1</v>
      </c>
      <c r="CK28" s="136" t="str">
        <f t="shared" si="7"/>
        <v>岡垣町</v>
      </c>
      <c r="CL28" s="137">
        <f t="shared" si="17"/>
        <v>34.909617202758966</v>
      </c>
      <c r="CM28" s="75">
        <f t="shared" si="18"/>
        <v>0</v>
      </c>
      <c r="CN28" s="76">
        <f t="shared" si="19"/>
        <v>27.862499526136681</v>
      </c>
      <c r="CO28" s="75">
        <f t="shared" si="20"/>
        <v>0</v>
      </c>
      <c r="CP28" s="76">
        <f t="shared" si="8"/>
        <v>1.15017258232605</v>
      </c>
      <c r="CQ28" s="75">
        <f t="shared" si="21"/>
        <v>0</v>
      </c>
      <c r="CR28" s="76">
        <f t="shared" si="9"/>
        <v>5.8969450942962363</v>
      </c>
      <c r="CS28" s="75">
        <f t="shared" si="22"/>
        <v>0</v>
      </c>
      <c r="CT28" s="76">
        <f t="shared" si="10"/>
        <v>21.649855987968451</v>
      </c>
      <c r="CU28" s="77">
        <f t="shared" si="23"/>
        <v>0</v>
      </c>
      <c r="CV28" s="18"/>
      <c r="CW28" s="1078">
        <f t="shared" si="24"/>
        <v>0</v>
      </c>
      <c r="CX28" s="1081">
        <f>VLOOKUP($AX28&amp;"_"&amp;$CW$14,データシート1!$A:$BS,MATCH($CW$12&amp;"_"&amp;CX$20,データシート1!$A$1:$BS$1,0),0)</f>
        <v>0</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0</v>
      </c>
      <c r="DE28" s="18"/>
      <c r="DF28" s="138">
        <f>VLOOKUP($AX28&amp;"_"&amp;$DF$14,データシート1!$A:$BS,MATCH($DF$12&amp;"_"&amp;DF$20,データシート1!$A$1:$BS$1,0),0)</f>
        <v>0</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0</v>
      </c>
      <c r="DM28" s="18"/>
      <c r="DN28" s="139">
        <f t="shared" si="26"/>
        <v>0</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29363</v>
      </c>
      <c r="AY29" s="20" t="str">
        <f>IF(IFERROR(比較地域マスタ!$Z14,"")=0,"",IFERROR(比較地域マスタ!$Z14,""))</f>
        <v>田原本町</v>
      </c>
      <c r="BB29" s="122" t="str">
        <f t="shared" si="0"/>
        <v>29363</v>
      </c>
      <c r="BC29" s="123" t="str">
        <f t="shared" si="0"/>
        <v>田原本町</v>
      </c>
      <c r="BD29" s="40">
        <f t="shared" si="14"/>
        <v>134.44218263562843</v>
      </c>
      <c r="BE29" s="40">
        <f t="shared" si="15"/>
        <v>17.094591446989494</v>
      </c>
      <c r="BF29" s="40">
        <f>VLOOKUP($AX29&amp;"_"&amp;$BC$14,データシート1!$A:$BS,MATCH($BC$12&amp;"_"&amp;BF$20,データシート1!$A$1:$BS$1,0),0)</f>
        <v>15.178183299364241</v>
      </c>
      <c r="BG29" s="40">
        <f>VLOOKUP($AX29&amp;"_"&amp;$BC$14,データシート1!$A:$BS,MATCH($BC$12&amp;"_"&amp;BG$20,データシート1!$A$1:$BS$1,0),0)</f>
        <v>1.1423025328416718</v>
      </c>
      <c r="BH29" s="40">
        <f>VLOOKUP($AX29&amp;"_"&amp;$BC$14,データシート1!$A:$BS,MATCH($BC$12&amp;"_"&amp;BH$20,データシート1!$A$1:$BS$1,0),0)</f>
        <v>0.77410561478358353</v>
      </c>
      <c r="BI29" s="40">
        <f>VLOOKUP($AX29&amp;"_"&amp;$BC$14,データシート1!$A:$BS,MATCH($BC$12&amp;"_"&amp;BI$20,データシート1!$A$1:$BS$1,0),0)</f>
        <v>30.16150013097856</v>
      </c>
      <c r="BJ29" s="40">
        <f>VLOOKUP($AX29&amp;"_"&amp;$BC$14,データシート1!$A:$BS,MATCH($BC$12&amp;"_"&amp;BJ$20,データシート1!$A$1:$BS$1,0),0)</f>
        <v>31.058935678750061</v>
      </c>
      <c r="BK29" s="40">
        <f t="shared" si="1"/>
        <v>51.389192556697409</v>
      </c>
      <c r="BL29" s="40">
        <f t="shared" si="2"/>
        <v>49.515519870171715</v>
      </c>
      <c r="BM29" s="40">
        <f>VLOOKUP($AX29&amp;"_"&amp;$BC$14,データシート1!$A:$BS,MATCH($BC$12&amp;"_"&amp;BM$20,データシート1!$A$1:$BS$1,0),0)</f>
        <v>25.566257564899097</v>
      </c>
      <c r="BN29" s="40">
        <f>VLOOKUP($AX29&amp;"_"&amp;$BC$14,データシート1!$A:$BS,MATCH($BC$12&amp;"_"&amp;BN$20,データシート1!$A$1:$BS$1,0),0)</f>
        <v>23.949262305272619</v>
      </c>
      <c r="BO29" s="40">
        <f>VLOOKUP($AX29&amp;"_"&amp;$BC$14,データシート1!$A:$BS,MATCH($BC$12&amp;"_"&amp;BO$20,データシート1!$A$1:$BS$1,0),0)</f>
        <v>1.8736726865256972</v>
      </c>
      <c r="BP29" s="40">
        <f>VLOOKUP($AX29&amp;"_"&amp;$BC$14,データシート1!$A:$BS,MATCH($BC$12&amp;"_"&amp;BP$20,データシート1!$A$1:$BS$1,0),0)</f>
        <v>0</v>
      </c>
      <c r="BQ29" s="40">
        <f>VLOOKUP($AX29&amp;"_"&amp;$BC$14,データシート1!$A:$BS,MATCH($BC$12&amp;"_"&amp;BQ$20,データシート1!$A$1:$BS$1,0),0)</f>
        <v>4.7379628222128929</v>
      </c>
      <c r="BR29" s="41">
        <f t="shared" si="3"/>
        <v>134.44218263562843</v>
      </c>
      <c r="BT29" s="134" t="str">
        <f t="shared" si="4"/>
        <v>田原本町</v>
      </c>
      <c r="BU29" s="38">
        <f t="shared" si="25"/>
        <v>134.44218263562843</v>
      </c>
      <c r="BV29" s="69">
        <f t="shared" si="16"/>
        <v>0.12715199286313333</v>
      </c>
      <c r="BW29" s="69">
        <f t="shared" si="5"/>
        <v>0.11289747757592475</v>
      </c>
      <c r="BX29" s="69">
        <f t="shared" si="5"/>
        <v>8.4966080619026715E-3</v>
      </c>
      <c r="BY29" s="69">
        <f t="shared" si="5"/>
        <v>5.7579072253059237E-3</v>
      </c>
      <c r="BZ29" s="69">
        <f t="shared" si="5"/>
        <v>0.22434551075925097</v>
      </c>
      <c r="CA29" s="69">
        <f t="shared" si="5"/>
        <v>0.23102076349747652</v>
      </c>
      <c r="CB29" s="69">
        <f t="shared" si="5"/>
        <v>0.38224009421190991</v>
      </c>
      <c r="CC29" s="69">
        <f t="shared" si="5"/>
        <v>0.3683034513384168</v>
      </c>
      <c r="CD29" s="69">
        <f t="shared" si="5"/>
        <v>0.19016544557439966</v>
      </c>
      <c r="CE29" s="69">
        <f t="shared" si="5"/>
        <v>0.17813800576401712</v>
      </c>
      <c r="CF29" s="69">
        <f t="shared" si="5"/>
        <v>1.3936642873493162E-2</v>
      </c>
      <c r="CG29" s="69">
        <f t="shared" si="5"/>
        <v>0</v>
      </c>
      <c r="CH29" s="69">
        <f t="shared" si="5"/>
        <v>3.5241638668229186E-2</v>
      </c>
      <c r="CI29" s="135">
        <f t="shared" si="6"/>
        <v>1</v>
      </c>
      <c r="CK29" s="136" t="str">
        <f t="shared" si="7"/>
        <v>田原本町</v>
      </c>
      <c r="CL29" s="137">
        <f t="shared" si="17"/>
        <v>17.094591446989494</v>
      </c>
      <c r="CM29" s="75">
        <f t="shared" si="18"/>
        <v>0</v>
      </c>
      <c r="CN29" s="76">
        <f t="shared" si="19"/>
        <v>15.178183299364241</v>
      </c>
      <c r="CO29" s="75">
        <f t="shared" si="20"/>
        <v>0</v>
      </c>
      <c r="CP29" s="76">
        <f t="shared" si="8"/>
        <v>1.1423025328416718</v>
      </c>
      <c r="CQ29" s="75">
        <f t="shared" si="21"/>
        <v>0</v>
      </c>
      <c r="CR29" s="76">
        <f t="shared" si="9"/>
        <v>0.77410561478358353</v>
      </c>
      <c r="CS29" s="75">
        <f t="shared" si="22"/>
        <v>0</v>
      </c>
      <c r="CT29" s="76">
        <f t="shared" si="10"/>
        <v>30.16150013097856</v>
      </c>
      <c r="CU29" s="77">
        <f t="shared" si="23"/>
        <v>0</v>
      </c>
      <c r="CV29" s="18"/>
      <c r="CW29" s="1078">
        <f t="shared" si="24"/>
        <v>0</v>
      </c>
      <c r="CX29" s="1081">
        <f>VLOOKUP($AX29&amp;"_"&amp;$CW$14,データシート1!$A:$BS,MATCH($CW$12&amp;"_"&amp;CX$20,データシート1!$A$1:$BS$1,0),0)</f>
        <v>0</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0</v>
      </c>
      <c r="DE29" s="18"/>
      <c r="DF29" s="138">
        <f>VLOOKUP($AX29&amp;"_"&amp;$DF$14,データシート1!$A:$BS,MATCH($DF$12&amp;"_"&amp;DF$20,データシート1!$A$1:$BS$1,0),0)</f>
        <v>0</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0</v>
      </c>
      <c r="DM29" s="18"/>
      <c r="DN29" s="139">
        <f t="shared" si="26"/>
        <v>0</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35211</v>
      </c>
      <c r="AY30" s="20" t="str">
        <f>IF(IFERROR(比較地域マスタ!$Z15,"")=0,"",IFERROR(比較地域マスタ!$Z15,""))</f>
        <v>長門市</v>
      </c>
      <c r="BB30" s="122" t="str">
        <f t="shared" si="0"/>
        <v>35211</v>
      </c>
      <c r="BC30" s="123" t="str">
        <f t="shared" si="0"/>
        <v>長門市</v>
      </c>
      <c r="BD30" s="40">
        <f t="shared" si="14"/>
        <v>360.27005466008444</v>
      </c>
      <c r="BE30" s="40">
        <f t="shared" si="15"/>
        <v>205.28634442077845</v>
      </c>
      <c r="BF30" s="40">
        <f>VLOOKUP($AX30&amp;"_"&amp;$BC$14,データシート1!$A:$BS,MATCH($BC$12&amp;"_"&amp;BF$20,データシート1!$A$1:$BS$1,0),0)</f>
        <v>185.4944687449576</v>
      </c>
      <c r="BG30" s="40">
        <f>VLOOKUP($AX30&amp;"_"&amp;$BC$14,データシート1!$A:$BS,MATCH($BC$12&amp;"_"&amp;BG$20,データシート1!$A$1:$BS$1,0),0)</f>
        <v>2.7016602310056861</v>
      </c>
      <c r="BH30" s="40">
        <f>VLOOKUP($AX30&amp;"_"&amp;$BC$14,データシート1!$A:$BS,MATCH($BC$12&amp;"_"&amp;BH$20,データシート1!$A$1:$BS$1,0),0)</f>
        <v>17.090215444815151</v>
      </c>
      <c r="BI30" s="40">
        <f>VLOOKUP($AX30&amp;"_"&amp;$BC$14,データシート1!$A:$BS,MATCH($BC$12&amp;"_"&amp;BI$20,データシート1!$A$1:$BS$1,0),0)</f>
        <v>39.811196504570979</v>
      </c>
      <c r="BJ30" s="40">
        <f>VLOOKUP($AX30&amp;"_"&amp;$BC$14,データシート1!$A:$BS,MATCH($BC$12&amp;"_"&amp;BJ$20,データシート1!$A$1:$BS$1,0),0)</f>
        <v>51.554341713158372</v>
      </c>
      <c r="BK30" s="40">
        <f t="shared" si="1"/>
        <v>60.165529781948628</v>
      </c>
      <c r="BL30" s="40">
        <f t="shared" si="2"/>
        <v>58.090281509297569</v>
      </c>
      <c r="BM30" s="40">
        <f>VLOOKUP($AX30&amp;"_"&amp;$BC$14,データシート1!$A:$BS,MATCH($BC$12&amp;"_"&amp;BM$20,データシート1!$A$1:$BS$1,0),0)</f>
        <v>28.360927024481093</v>
      </c>
      <c r="BN30" s="40">
        <f>VLOOKUP($AX30&amp;"_"&amp;$BC$14,データシート1!$A:$BS,MATCH($BC$12&amp;"_"&amp;BN$20,データシート1!$A$1:$BS$1,0),0)</f>
        <v>29.729354484816479</v>
      </c>
      <c r="BO30" s="40">
        <f>VLOOKUP($AX30&amp;"_"&amp;$BC$14,データシート1!$A:$BS,MATCH($BC$12&amp;"_"&amp;BO$20,データシート1!$A$1:$BS$1,0),0)</f>
        <v>1.9513271828014422</v>
      </c>
      <c r="BP30" s="40">
        <f>VLOOKUP($AX30&amp;"_"&amp;$BC$14,データシート1!$A:$BS,MATCH($BC$12&amp;"_"&amp;BP$20,データシート1!$A$1:$BS$1,0),0)</f>
        <v>0.12392108984961786</v>
      </c>
      <c r="BQ30" s="40">
        <f>VLOOKUP($AX30&amp;"_"&amp;$BC$14,データシート1!$A:$BS,MATCH($BC$12&amp;"_"&amp;BQ$20,データシート1!$A$1:$BS$1,0),0)</f>
        <v>3.4526422396279921</v>
      </c>
      <c r="BR30" s="41">
        <f t="shared" si="3"/>
        <v>360.27005466008444</v>
      </c>
      <c r="BT30" s="134" t="str">
        <f t="shared" si="4"/>
        <v>長門市</v>
      </c>
      <c r="BU30" s="38">
        <f t="shared" si="25"/>
        <v>360.27005466008444</v>
      </c>
      <c r="BV30" s="69">
        <f t="shared" si="16"/>
        <v>0.56981239979677623</v>
      </c>
      <c r="BW30" s="69">
        <f t="shared" si="5"/>
        <v>0.51487617787154705</v>
      </c>
      <c r="BX30" s="69">
        <f t="shared" si="5"/>
        <v>7.4989863744149045E-3</v>
      </c>
      <c r="BY30" s="69">
        <f t="shared" si="5"/>
        <v>4.743723555081425E-2</v>
      </c>
      <c r="BZ30" s="69">
        <f t="shared" si="5"/>
        <v>0.11050376235719321</v>
      </c>
      <c r="CA30" s="69">
        <f t="shared" si="5"/>
        <v>0.14309915866252054</v>
      </c>
      <c r="CB30" s="69">
        <f t="shared" si="5"/>
        <v>0.16700119536361394</v>
      </c>
      <c r="CC30" s="69">
        <f t="shared" si="5"/>
        <v>0.16124093789617311</v>
      </c>
      <c r="CD30" s="69">
        <f t="shared" si="5"/>
        <v>7.8721299918306245E-2</v>
      </c>
      <c r="CE30" s="69">
        <f t="shared" si="5"/>
        <v>8.2519637977866878E-2</v>
      </c>
      <c r="CF30" s="69">
        <f t="shared" si="5"/>
        <v>5.4162902455007636E-3</v>
      </c>
      <c r="CG30" s="69">
        <f t="shared" si="5"/>
        <v>3.4396722194004624E-4</v>
      </c>
      <c r="CH30" s="69">
        <f t="shared" si="5"/>
        <v>9.5834838198960697E-3</v>
      </c>
      <c r="CI30" s="135">
        <f t="shared" si="6"/>
        <v>1</v>
      </c>
      <c r="CK30" s="136" t="str">
        <f t="shared" si="7"/>
        <v>長門市</v>
      </c>
      <c r="CL30" s="137">
        <f t="shared" si="17"/>
        <v>205.28634442077845</v>
      </c>
      <c r="CM30" s="75">
        <f t="shared" si="18"/>
        <v>9.9957939520516056E-2</v>
      </c>
      <c r="CN30" s="76">
        <f t="shared" si="19"/>
        <v>185.4944687449576</v>
      </c>
      <c r="CO30" s="75">
        <f t="shared" si="20"/>
        <v>0.11062324466512054</v>
      </c>
      <c r="CP30" s="76">
        <f t="shared" si="8"/>
        <v>2.7016602310056861</v>
      </c>
      <c r="CQ30" s="75">
        <f t="shared" si="21"/>
        <v>0</v>
      </c>
      <c r="CR30" s="76">
        <f t="shared" si="9"/>
        <v>17.090215444815151</v>
      </c>
      <c r="CS30" s="75">
        <f t="shared" si="22"/>
        <v>0</v>
      </c>
      <c r="CT30" s="76">
        <f t="shared" si="10"/>
        <v>39.811196504570979</v>
      </c>
      <c r="CU30" s="77">
        <f t="shared" si="23"/>
        <v>9.9067607765749119E-2</v>
      </c>
      <c r="CV30" s="18"/>
      <c r="CW30" s="1078">
        <f t="shared" si="24"/>
        <v>20.52</v>
      </c>
      <c r="CX30" s="1081">
        <f>VLOOKUP($AX30&amp;"_"&amp;$CW$14,データシート1!$A:$BS,MATCH($CW$12&amp;"_"&amp;CX$20,データシート1!$A$1:$BS$1,0),0)</f>
        <v>20.52</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3.944</v>
      </c>
      <c r="DB30" s="1081">
        <f>VLOOKUP($AX30&amp;"_"&amp;$CW$14,データシート1!$A:$BS,MATCH($CW$12&amp;"_"&amp;DB$20,データシート1!$A$1:$BS$1,0),0)</f>
        <v>0</v>
      </c>
      <c r="DC30" s="1081">
        <f>VLOOKUP($AX30&amp;"_"&amp;$CW$14,データシート1!$A:$BS,MATCH($CW$12&amp;"_"&amp;DC$20,データシート1!$A$1:$BS$1,0),0)</f>
        <v>0</v>
      </c>
      <c r="DD30" s="1080">
        <f t="shared" si="11"/>
        <v>24.463999999999999</v>
      </c>
      <c r="DE30" s="18"/>
      <c r="DF30" s="138">
        <f>VLOOKUP($AX30&amp;"_"&amp;$DF$14,データシート1!$A:$BS,MATCH($DF$12&amp;"_"&amp;DF$20,データシート1!$A$1:$BS$1,0),0)</f>
        <v>3</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1</v>
      </c>
      <c r="DJ30" s="74">
        <f>VLOOKUP($AX30&amp;"_"&amp;$DF$14,データシート1!$A:$BS,MATCH($DF$12&amp;"_"&amp;DJ$20,データシート1!$A$1:$BS$1,0),0)</f>
        <v>0</v>
      </c>
      <c r="DK30" s="74">
        <f>VLOOKUP($AX30&amp;"_"&amp;$DF$14,データシート1!$A:$BS,MATCH($DF$12&amp;"_"&amp;DK$20,データシート1!$A$1:$BS$1,0),0)</f>
        <v>0</v>
      </c>
      <c r="DL30" s="78">
        <f t="shared" si="12"/>
        <v>4</v>
      </c>
      <c r="DM30" s="18"/>
      <c r="DN30" s="139">
        <f t="shared" si="26"/>
        <v>0.84</v>
      </c>
      <c r="DO30" s="140">
        <f t="shared" si="27"/>
        <v>0</v>
      </c>
      <c r="DP30" s="140">
        <f t="shared" si="13"/>
        <v>0</v>
      </c>
      <c r="DQ30" s="140">
        <f t="shared" si="13"/>
        <v>0.16</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27301</v>
      </c>
      <c r="AY31" s="20" t="str">
        <f>IF(IFERROR(比較地域マスタ!$Z16,"")=0,"",IFERROR(比較地域マスタ!$Z16,""))</f>
        <v>島本町</v>
      </c>
      <c r="BB31" s="122" t="str">
        <f t="shared" si="0"/>
        <v>27301</v>
      </c>
      <c r="BC31" s="123" t="str">
        <f t="shared" si="0"/>
        <v>島本町</v>
      </c>
      <c r="BD31" s="40">
        <f t="shared" si="14"/>
        <v>115.04342564688832</v>
      </c>
      <c r="BE31" s="40">
        <f t="shared" si="15"/>
        <v>40.654513467356651</v>
      </c>
      <c r="BF31" s="40">
        <f>VLOOKUP($AX31&amp;"_"&amp;$BC$14,データシート1!$A:$BS,MATCH($BC$12&amp;"_"&amp;BF$20,データシート1!$A$1:$BS$1,0),0)</f>
        <v>40.307094290570753</v>
      </c>
      <c r="BG31" s="40">
        <f>VLOOKUP($AX31&amp;"_"&amp;$BC$14,データシート1!$A:$BS,MATCH($BC$12&amp;"_"&amp;BG$20,データシート1!$A$1:$BS$1,0),0)</f>
        <v>0.34741917678589546</v>
      </c>
      <c r="BH31" s="40">
        <f>VLOOKUP($AX31&amp;"_"&amp;$BC$14,データシート1!$A:$BS,MATCH($BC$12&amp;"_"&amp;BH$20,データシート1!$A$1:$BS$1,0),0)</f>
        <v>0</v>
      </c>
      <c r="BI31" s="40">
        <f>VLOOKUP($AX31&amp;"_"&amp;$BC$14,データシート1!$A:$BS,MATCH($BC$12&amp;"_"&amp;BI$20,データシート1!$A$1:$BS$1,0),0)</f>
        <v>17.565720571505317</v>
      </c>
      <c r="BJ31" s="40">
        <f>VLOOKUP($AX31&amp;"_"&amp;$BC$14,データシート1!$A:$BS,MATCH($BC$12&amp;"_"&amp;BJ$20,データシート1!$A$1:$BS$1,0),0)</f>
        <v>32.472001817264321</v>
      </c>
      <c r="BK31" s="40">
        <f t="shared" si="1"/>
        <v>20.178246477762034</v>
      </c>
      <c r="BL31" s="40">
        <f t="shared" si="2"/>
        <v>18.29637791046008</v>
      </c>
      <c r="BM31" s="40">
        <f>VLOOKUP($AX31&amp;"_"&amp;$BC$14,データシート1!$A:$BS,MATCH($BC$12&amp;"_"&amp;BM$20,データシート1!$A$1:$BS$1,0),0)</f>
        <v>13.580106377458034</v>
      </c>
      <c r="BN31" s="40">
        <f>VLOOKUP($AX31&amp;"_"&amp;$BC$14,データシート1!$A:$BS,MATCH($BC$12&amp;"_"&amp;BN$20,データシート1!$A$1:$BS$1,0),0)</f>
        <v>4.7162715330020477</v>
      </c>
      <c r="BO31" s="40">
        <f>VLOOKUP($AX31&amp;"_"&amp;$BC$14,データシート1!$A:$BS,MATCH($BC$12&amp;"_"&amp;BO$20,データシート1!$A$1:$BS$1,0),0)</f>
        <v>1.8818685673019528</v>
      </c>
      <c r="BP31" s="40">
        <f>VLOOKUP($AX31&amp;"_"&amp;$BC$14,データシート1!$A:$BS,MATCH($BC$12&amp;"_"&amp;BP$20,データシート1!$A$1:$BS$1,0),0)</f>
        <v>0</v>
      </c>
      <c r="BQ31" s="40">
        <f>VLOOKUP($AX31&amp;"_"&amp;$BC$14,データシート1!$A:$BS,MATCH($BC$12&amp;"_"&amp;BQ$20,データシート1!$A$1:$BS$1,0),0)</f>
        <v>4.1729433129999993</v>
      </c>
      <c r="BR31" s="41">
        <f t="shared" si="3"/>
        <v>115.04342564688832</v>
      </c>
      <c r="BT31" s="134" t="str">
        <f t="shared" si="4"/>
        <v>島本町</v>
      </c>
      <c r="BU31" s="38">
        <f t="shared" si="25"/>
        <v>115.04342564688832</v>
      </c>
      <c r="BV31" s="69">
        <f t="shared" si="16"/>
        <v>0.3533840655279224</v>
      </c>
      <c r="BW31" s="69">
        <f t="shared" si="5"/>
        <v>0.35036416956400823</v>
      </c>
      <c r="BX31" s="69">
        <f t="shared" si="5"/>
        <v>3.019895963914148E-3</v>
      </c>
      <c r="BY31" s="69">
        <f t="shared" si="5"/>
        <v>0</v>
      </c>
      <c r="BZ31" s="69">
        <f t="shared" si="5"/>
        <v>0.15268773919703277</v>
      </c>
      <c r="CA31" s="69">
        <f t="shared" si="5"/>
        <v>0.2822586482858494</v>
      </c>
      <c r="CB31" s="69">
        <f t="shared" si="5"/>
        <v>0.17539678051396596</v>
      </c>
      <c r="CC31" s="69">
        <f t="shared" si="5"/>
        <v>0.15903888299205005</v>
      </c>
      <c r="CD31" s="69">
        <f t="shared" si="5"/>
        <v>0.11804330670003259</v>
      </c>
      <c r="CE31" s="69">
        <f t="shared" si="5"/>
        <v>4.0995576292017458E-2</v>
      </c>
      <c r="CF31" s="69">
        <f t="shared" si="5"/>
        <v>1.635789752191592E-2</v>
      </c>
      <c r="CG31" s="69">
        <f t="shared" si="5"/>
        <v>0</v>
      </c>
      <c r="CH31" s="69">
        <f t="shared" si="5"/>
        <v>3.6272766475229423E-2</v>
      </c>
      <c r="CI31" s="135">
        <f t="shared" si="6"/>
        <v>1</v>
      </c>
      <c r="CK31" s="136" t="str">
        <f t="shared" si="7"/>
        <v>島本町</v>
      </c>
      <c r="CL31" s="137">
        <f t="shared" si="17"/>
        <v>40.654513467356651</v>
      </c>
      <c r="CM31" s="75">
        <f t="shared" si="18"/>
        <v>1</v>
      </c>
      <c r="CN31" s="76">
        <f t="shared" si="19"/>
        <v>40.307094290570753</v>
      </c>
      <c r="CO31" s="75">
        <f t="shared" si="20"/>
        <v>1</v>
      </c>
      <c r="CP31" s="76">
        <f t="shared" si="8"/>
        <v>0.34741917678589546</v>
      </c>
      <c r="CQ31" s="75">
        <f t="shared" si="21"/>
        <v>0</v>
      </c>
      <c r="CR31" s="76">
        <f t="shared" si="9"/>
        <v>0</v>
      </c>
      <c r="CS31" s="75">
        <f t="shared" si="22"/>
        <v>0</v>
      </c>
      <c r="CT31" s="76">
        <f t="shared" si="10"/>
        <v>17.565720571505317</v>
      </c>
      <c r="CU31" s="77">
        <f t="shared" si="23"/>
        <v>0</v>
      </c>
      <c r="CV31" s="18"/>
      <c r="CW31" s="1078">
        <f t="shared" si="24"/>
        <v>41.097999999999999</v>
      </c>
      <c r="CX31" s="1081">
        <f>VLOOKUP($AX31&amp;"_"&amp;$CW$14,データシート1!$A:$BS,MATCH($CW$12&amp;"_"&amp;CX$20,データシート1!$A$1:$BS$1,0),0)</f>
        <v>41.097999999999999</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41.097999999999999</v>
      </c>
      <c r="DE31" s="18"/>
      <c r="DF31" s="138">
        <f>VLOOKUP($AX31&amp;"_"&amp;$DF$14,データシート1!$A:$BS,MATCH($DF$12&amp;"_"&amp;DF$20,データシート1!$A$1:$BS$1,0),0)</f>
        <v>6</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6</v>
      </c>
      <c r="DM31" s="18"/>
      <c r="DN31" s="139">
        <f t="shared" si="26"/>
        <v>1</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01214</v>
      </c>
      <c r="AY32" s="20" t="str">
        <f>IF(IFERROR(比較地域マスタ!$Z17,"")=0,"",IFERROR(比較地域マスタ!$Z17,""))</f>
        <v>稚内市</v>
      </c>
      <c r="AZ32" s="18"/>
      <c r="BA32" s="18"/>
      <c r="BB32" s="122" t="str">
        <f t="shared" si="0"/>
        <v>01214</v>
      </c>
      <c r="BC32" s="123" t="str">
        <f t="shared" si="0"/>
        <v>稚内市</v>
      </c>
      <c r="BD32" s="40">
        <f t="shared" si="14"/>
        <v>373.81832899439235</v>
      </c>
      <c r="BE32" s="40">
        <f t="shared" si="15"/>
        <v>139.55108879180025</v>
      </c>
      <c r="BF32" s="40">
        <f>VLOOKUP($AX32&amp;"_"&amp;$BC$14,データシート1!$A:$BS,MATCH($BC$12&amp;"_"&amp;BF$20,データシート1!$A$1:$BS$1,0),0)</f>
        <v>112.8098353192196</v>
      </c>
      <c r="BG32" s="40">
        <f>VLOOKUP($AX32&amp;"_"&amp;$BC$14,データシート1!$A:$BS,MATCH($BC$12&amp;"_"&amp;BG$20,データシート1!$A$1:$BS$1,0),0)</f>
        <v>5.0225018093177223</v>
      </c>
      <c r="BH32" s="40">
        <f>VLOOKUP($AX32&amp;"_"&amp;$BC$14,データシート1!$A:$BS,MATCH($BC$12&amp;"_"&amp;BH$20,データシート1!$A$1:$BS$1,0),0)</f>
        <v>21.718751663262932</v>
      </c>
      <c r="BI32" s="40">
        <f>VLOOKUP($AX32&amp;"_"&amp;$BC$14,データシート1!$A:$BS,MATCH($BC$12&amp;"_"&amp;BI$20,データシート1!$A$1:$BS$1,0),0)</f>
        <v>57.220923434130931</v>
      </c>
      <c r="BJ32" s="40">
        <f>VLOOKUP($AX32&amp;"_"&amp;$BC$14,データシート1!$A:$BS,MATCH($BC$12&amp;"_"&amp;BJ$20,データシート1!$A$1:$BS$1,0),0)</f>
        <v>78.395107587523896</v>
      </c>
      <c r="BK32" s="40">
        <f t="shared" si="1"/>
        <v>98.651209180937258</v>
      </c>
      <c r="BL32" s="40">
        <f t="shared" si="2"/>
        <v>59.563615330228075</v>
      </c>
      <c r="BM32" s="40">
        <f>VLOOKUP($AX32&amp;"_"&amp;$BC$14,データシート1!$A:$BS,MATCH($BC$12&amp;"_"&amp;BM$20,データシート1!$A$1:$BS$1,0),0)</f>
        <v>28.012467988208726</v>
      </c>
      <c r="BN32" s="40">
        <f>VLOOKUP($AX32&amp;"_"&amp;$BC$14,データシート1!$A:$BS,MATCH($BC$12&amp;"_"&amp;BN$20,データシート1!$A$1:$BS$1,0),0)</f>
        <v>31.551147342019345</v>
      </c>
      <c r="BO32" s="40">
        <f>VLOOKUP($AX32&amp;"_"&amp;$BC$14,データシート1!$A:$BS,MATCH($BC$12&amp;"_"&amp;BO$20,データシート1!$A$1:$BS$1,0),0)</f>
        <v>1.947671466196206</v>
      </c>
      <c r="BP32" s="40">
        <f>VLOOKUP($AX32&amp;"_"&amp;$BC$14,データシート1!$A:$BS,MATCH($BC$12&amp;"_"&amp;BP$20,データシート1!$A$1:$BS$1,0),0)</f>
        <v>37.139922384512985</v>
      </c>
      <c r="BQ32" s="40">
        <f>VLOOKUP($AX32&amp;"_"&amp;$BC$14,データシート1!$A:$BS,MATCH($BC$12&amp;"_"&amp;BQ$20,データシート1!$A$1:$BS$1,0),0)</f>
        <v>0</v>
      </c>
      <c r="BR32" s="41">
        <f t="shared" si="3"/>
        <v>373.81832899439235</v>
      </c>
      <c r="BS32" s="23"/>
      <c r="BT32" s="134" t="str">
        <f t="shared" si="4"/>
        <v>稚内市</v>
      </c>
      <c r="BU32" s="38">
        <f t="shared" si="25"/>
        <v>373.81832899439235</v>
      </c>
      <c r="BV32" s="69">
        <f t="shared" si="16"/>
        <v>0.37331259054954918</v>
      </c>
      <c r="BW32" s="69">
        <f t="shared" si="5"/>
        <v>0.30177716438540891</v>
      </c>
      <c r="BX32" s="69">
        <f t="shared" si="5"/>
        <v>1.3435675620370837E-2</v>
      </c>
      <c r="BY32" s="69">
        <f t="shared" si="5"/>
        <v>5.8099750543769445E-2</v>
      </c>
      <c r="BZ32" s="69">
        <f t="shared" si="5"/>
        <v>0.15307147615811342</v>
      </c>
      <c r="CA32" s="69">
        <f t="shared" si="5"/>
        <v>0.20971445621303364</v>
      </c>
      <c r="CB32" s="69">
        <f t="shared" si="5"/>
        <v>0.26390147707930373</v>
      </c>
      <c r="CC32" s="69">
        <f t="shared" si="5"/>
        <v>0.15933840240113423</v>
      </c>
      <c r="CD32" s="69">
        <f t="shared" si="5"/>
        <v>7.4936047313584081E-2</v>
      </c>
      <c r="CE32" s="69">
        <f t="shared" si="5"/>
        <v>8.4402355087550146E-2</v>
      </c>
      <c r="CF32" s="69">
        <f t="shared" si="5"/>
        <v>5.2102085829649706E-3</v>
      </c>
      <c r="CG32" s="69">
        <f t="shared" si="5"/>
        <v>9.9352866095204551E-2</v>
      </c>
      <c r="CH32" s="69">
        <f t="shared" si="5"/>
        <v>0</v>
      </c>
      <c r="CI32" s="135">
        <f t="shared" si="6"/>
        <v>1</v>
      </c>
      <c r="CJ32" s="18"/>
      <c r="CK32" s="136" t="str">
        <f t="shared" si="7"/>
        <v>稚内市</v>
      </c>
      <c r="CL32" s="137">
        <f t="shared" si="17"/>
        <v>139.55108879180025</v>
      </c>
      <c r="CM32" s="75">
        <f t="shared" si="18"/>
        <v>6.2966187337381116E-2</v>
      </c>
      <c r="CN32" s="76">
        <f t="shared" si="19"/>
        <v>112.8098353192196</v>
      </c>
      <c r="CO32" s="75">
        <f t="shared" si="20"/>
        <v>7.7892144555794282E-2</v>
      </c>
      <c r="CP32" s="76">
        <f t="shared" si="8"/>
        <v>5.0225018093177223</v>
      </c>
      <c r="CQ32" s="75">
        <f t="shared" si="21"/>
        <v>0</v>
      </c>
      <c r="CR32" s="76">
        <f t="shared" si="9"/>
        <v>21.718751663262932</v>
      </c>
      <c r="CS32" s="75">
        <f t="shared" si="22"/>
        <v>0</v>
      </c>
      <c r="CT32" s="76">
        <f t="shared" si="10"/>
        <v>57.220923434130931</v>
      </c>
      <c r="CU32" s="77">
        <f t="shared" si="23"/>
        <v>0.16237067566194044</v>
      </c>
      <c r="CV32" s="18"/>
      <c r="CW32" s="1078">
        <f t="shared" si="24"/>
        <v>8.7870000000000008</v>
      </c>
      <c r="CX32" s="1081">
        <f>VLOOKUP($AX32&amp;"_"&amp;$CW$14,データシート1!$A:$BS,MATCH($CW$12&amp;"_"&amp;CX$20,データシート1!$A$1:$BS$1,0),0)</f>
        <v>8.7870000000000008</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9.2910000000000004</v>
      </c>
      <c r="DB32" s="1081">
        <f>VLOOKUP($AX32&amp;"_"&amp;$CW$14,データシート1!$A:$BS,MATCH($CW$12&amp;"_"&amp;DB$20,データシート1!$A$1:$BS$1,0),0)</f>
        <v>0</v>
      </c>
      <c r="DC32" s="1081">
        <f>VLOOKUP($AX32&amp;"_"&amp;$CW$14,データシート1!$A:$BS,MATCH($CW$12&amp;"_"&amp;DC$20,データシート1!$A$1:$BS$1,0),0)</f>
        <v>0</v>
      </c>
      <c r="DD32" s="1080">
        <f t="shared" si="11"/>
        <v>18.078000000000003</v>
      </c>
      <c r="DE32" s="18"/>
      <c r="DF32" s="138">
        <f>VLOOKUP($AX32&amp;"_"&amp;$DF$14,データシート1!$A:$BS,MATCH($DF$12&amp;"_"&amp;DF$20,データシート1!$A$1:$BS$1,0),0)</f>
        <v>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2</v>
      </c>
      <c r="DJ32" s="74">
        <f>VLOOKUP($AX32&amp;"_"&amp;$DF$14,データシート1!$A:$BS,MATCH($DF$12&amp;"_"&amp;DJ$20,データシート1!$A$1:$BS$1,0),0)</f>
        <v>0</v>
      </c>
      <c r="DK32" s="74">
        <f>VLOOKUP($AX32&amp;"_"&amp;$DF$14,データシート1!$A:$BS,MATCH($DF$12&amp;"_"&amp;DK$20,データシート1!$A$1:$BS$1,0),0)</f>
        <v>0</v>
      </c>
      <c r="DL32" s="78">
        <f t="shared" si="12"/>
        <v>3</v>
      </c>
      <c r="DM32" s="18"/>
      <c r="DN32" s="139">
        <f t="shared" si="26"/>
        <v>0.49</v>
      </c>
      <c r="DO32" s="140">
        <f t="shared" si="27"/>
        <v>0</v>
      </c>
      <c r="DP32" s="140">
        <f t="shared" si="13"/>
        <v>0</v>
      </c>
      <c r="DQ32" s="140">
        <f t="shared" si="13"/>
        <v>0.51</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02204</v>
      </c>
      <c r="AY33" s="20" t="str">
        <f>IF(IFERROR(比較地域マスタ!$Z18,"")=0,"",IFERROR(比較地域マスタ!$Z18,""))</f>
        <v>黒石市</v>
      </c>
      <c r="BB33" s="122" t="str">
        <f t="shared" si="0"/>
        <v>02204</v>
      </c>
      <c r="BC33" s="123" t="str">
        <f t="shared" si="0"/>
        <v>黒石市</v>
      </c>
      <c r="BD33" s="40">
        <f t="shared" si="14"/>
        <v>274.10704201178709</v>
      </c>
      <c r="BE33" s="40">
        <f t="shared" si="15"/>
        <v>113.67794899738377</v>
      </c>
      <c r="BF33" s="40">
        <f>VLOOKUP($AX33&amp;"_"&amp;$BC$14,データシート1!$A:$BS,MATCH($BC$12&amp;"_"&amp;BF$20,データシート1!$A$1:$BS$1,0),0)</f>
        <v>98.134342719677079</v>
      </c>
      <c r="BG33" s="40">
        <f>VLOOKUP($AX33&amp;"_"&amp;$BC$14,データシート1!$A:$BS,MATCH($BC$12&amp;"_"&amp;BG$20,データシート1!$A$1:$BS$1,0),0)</f>
        <v>2.9365187388684411</v>
      </c>
      <c r="BH33" s="40">
        <f>VLOOKUP($AX33&amp;"_"&amp;$BC$14,データシート1!$A:$BS,MATCH($BC$12&amp;"_"&amp;BH$20,データシート1!$A$1:$BS$1,0),0)</f>
        <v>12.607087538838236</v>
      </c>
      <c r="BI33" s="40">
        <f>VLOOKUP($AX33&amp;"_"&amp;$BC$14,データシート1!$A:$BS,MATCH($BC$12&amp;"_"&amp;BI$20,データシート1!$A$1:$BS$1,0),0)</f>
        <v>34.107423878363299</v>
      </c>
      <c r="BJ33" s="40">
        <f>VLOOKUP($AX33&amp;"_"&amp;$BC$14,データシート1!$A:$BS,MATCH($BC$12&amp;"_"&amp;BJ$20,データシート1!$A$1:$BS$1,0),0)</f>
        <v>62.923883352577072</v>
      </c>
      <c r="BK33" s="40">
        <f t="shared" si="1"/>
        <v>60.857539773803154</v>
      </c>
      <c r="BL33" s="40">
        <f t="shared" si="2"/>
        <v>58.939467819475155</v>
      </c>
      <c r="BM33" s="40">
        <f>VLOOKUP($AX33&amp;"_"&amp;$BC$14,データシート1!$A:$BS,MATCH($BC$12&amp;"_"&amp;BM$20,データシート1!$A$1:$BS$1,0),0)</f>
        <v>27.38832047745581</v>
      </c>
      <c r="BN33" s="40">
        <f>VLOOKUP($AX33&amp;"_"&amp;$BC$14,データシート1!$A:$BS,MATCH($BC$12&amp;"_"&amp;BN$20,データシート1!$A$1:$BS$1,0),0)</f>
        <v>31.551147342019345</v>
      </c>
      <c r="BO33" s="40">
        <f>VLOOKUP($AX33&amp;"_"&amp;$BC$14,データシート1!$A:$BS,MATCH($BC$12&amp;"_"&amp;BO$20,データシート1!$A$1:$BS$1,0),0)</f>
        <v>1.9180719543280025</v>
      </c>
      <c r="BP33" s="40">
        <f>VLOOKUP($AX33&amp;"_"&amp;$BC$14,データシート1!$A:$BS,MATCH($BC$12&amp;"_"&amp;BP$20,データシート1!$A$1:$BS$1,0),0)</f>
        <v>0</v>
      </c>
      <c r="BQ33" s="40">
        <f>VLOOKUP($AX33&amp;"_"&amp;$BC$14,データシート1!$A:$BS,MATCH($BC$12&amp;"_"&amp;BQ$20,データシート1!$A$1:$BS$1,0),0)</f>
        <v>2.5402460096598229</v>
      </c>
      <c r="BR33" s="41">
        <f t="shared" si="3"/>
        <v>274.10704201178709</v>
      </c>
      <c r="BT33" s="134" t="str">
        <f t="shared" si="4"/>
        <v>黒石市</v>
      </c>
      <c r="BU33" s="38">
        <f t="shared" si="25"/>
        <v>274.10704201178709</v>
      </c>
      <c r="BV33" s="69">
        <f t="shared" si="16"/>
        <v>0.41472100885498381</v>
      </c>
      <c r="BW33" s="69">
        <f t="shared" si="5"/>
        <v>0.35801467193045383</v>
      </c>
      <c r="BX33" s="69">
        <f t="shared" si="5"/>
        <v>1.0713036474058064E-2</v>
      </c>
      <c r="BY33" s="69">
        <f t="shared" si="5"/>
        <v>4.5993300450471862E-2</v>
      </c>
      <c r="BZ33" s="69">
        <f t="shared" si="5"/>
        <v>0.12443103842949288</v>
      </c>
      <c r="CA33" s="69">
        <f t="shared" si="5"/>
        <v>0.22955952860879522</v>
      </c>
      <c r="CB33" s="69">
        <f t="shared" si="5"/>
        <v>0.22202107369129967</v>
      </c>
      <c r="CC33" s="69">
        <f t="shared" si="5"/>
        <v>0.21502354476883762</v>
      </c>
      <c r="CD33" s="69">
        <f t="shared" si="5"/>
        <v>9.9918339479501822E-2</v>
      </c>
      <c r="CE33" s="69">
        <f t="shared" si="5"/>
        <v>0.11510520528933579</v>
      </c>
      <c r="CF33" s="69">
        <f t="shared" si="5"/>
        <v>6.9975289224620575E-3</v>
      </c>
      <c r="CG33" s="69">
        <f t="shared" si="5"/>
        <v>0</v>
      </c>
      <c r="CH33" s="69">
        <f t="shared" si="5"/>
        <v>9.2673504154285394E-3</v>
      </c>
      <c r="CI33" s="135">
        <f t="shared" si="6"/>
        <v>1</v>
      </c>
      <c r="CK33" s="136" t="str">
        <f t="shared" si="7"/>
        <v>黒石市</v>
      </c>
      <c r="CL33" s="137">
        <f t="shared" si="17"/>
        <v>113.67794899738377</v>
      </c>
      <c r="CM33" s="75">
        <f t="shared" si="18"/>
        <v>0.10289594510778162</v>
      </c>
      <c r="CN33" s="76">
        <f t="shared" si="19"/>
        <v>98.134342719677079</v>
      </c>
      <c r="CO33" s="75">
        <f t="shared" si="20"/>
        <v>0.11919374681514644</v>
      </c>
      <c r="CP33" s="76">
        <f t="shared" si="8"/>
        <v>2.9365187388684411</v>
      </c>
      <c r="CQ33" s="75">
        <f t="shared" si="21"/>
        <v>0</v>
      </c>
      <c r="CR33" s="76">
        <f t="shared" si="9"/>
        <v>12.607087538838236</v>
      </c>
      <c r="CS33" s="75">
        <f t="shared" si="22"/>
        <v>0</v>
      </c>
      <c r="CT33" s="76">
        <f t="shared" si="10"/>
        <v>34.107423878363299</v>
      </c>
      <c r="CU33" s="77">
        <f t="shared" si="23"/>
        <v>0</v>
      </c>
      <c r="CV33" s="18"/>
      <c r="CW33" s="1078">
        <f t="shared" si="24"/>
        <v>11.696999999999999</v>
      </c>
      <c r="CX33" s="1081">
        <f>VLOOKUP($AX33&amp;"_"&amp;$CW$14,データシート1!$A:$BS,MATCH($CW$12&amp;"_"&amp;CX$20,データシート1!$A$1:$BS$1,0),0)</f>
        <v>11.696999999999999</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11.696999999999999</v>
      </c>
      <c r="DE33" s="18"/>
      <c r="DF33" s="138">
        <f>VLOOKUP($AX33&amp;"_"&amp;$DF$14,データシート1!$A:$BS,MATCH($DF$12&amp;"_"&amp;DF$20,データシート1!$A$1:$BS$1,0),0)</f>
        <v>3</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3</v>
      </c>
      <c r="DM33" s="18"/>
      <c r="DN33" s="139">
        <f t="shared" si="26"/>
        <v>1</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38204</v>
      </c>
      <c r="AY34" s="20" t="str">
        <f>IF(IFERROR(比較地域マスタ!$Z19,"")=0,"",IFERROR(比較地域マスタ!$Z19,""))</f>
        <v>八幡浜市</v>
      </c>
      <c r="BB34" s="122" t="str">
        <f t="shared" si="0"/>
        <v>38204</v>
      </c>
      <c r="BC34" s="123" t="str">
        <f t="shared" si="0"/>
        <v>八幡浜市</v>
      </c>
      <c r="BD34" s="40">
        <f t="shared" si="14"/>
        <v>372.70990867830409</v>
      </c>
      <c r="BE34" s="40">
        <f t="shared" si="15"/>
        <v>107.58045572188416</v>
      </c>
      <c r="BF34" s="40">
        <f>VLOOKUP($AX34&amp;"_"&amp;$BC$14,データシート1!$A:$BS,MATCH($BC$12&amp;"_"&amp;BF$20,データシート1!$A$1:$BS$1,0),0)</f>
        <v>92.628592715127141</v>
      </c>
      <c r="BG34" s="40">
        <f>VLOOKUP($AX34&amp;"_"&amp;$BC$14,データシート1!$A:$BS,MATCH($BC$12&amp;"_"&amp;BG$20,データシート1!$A$1:$BS$1,0),0)</f>
        <v>1.7552329406421194</v>
      </c>
      <c r="BH34" s="40">
        <f>VLOOKUP($AX34&amp;"_"&amp;$BC$14,データシート1!$A:$BS,MATCH($BC$12&amp;"_"&amp;BH$20,データシート1!$A$1:$BS$1,0),0)</f>
        <v>13.19663006611491</v>
      </c>
      <c r="BI34" s="40">
        <f>VLOOKUP($AX34&amp;"_"&amp;$BC$14,データシート1!$A:$BS,MATCH($BC$12&amp;"_"&amp;BI$20,データシート1!$A$1:$BS$1,0),0)</f>
        <v>45.512515732086804</v>
      </c>
      <c r="BJ34" s="40">
        <f>VLOOKUP($AX34&amp;"_"&amp;$BC$14,データシート1!$A:$BS,MATCH($BC$12&amp;"_"&amp;BJ$20,データシート1!$A$1:$BS$1,0),0)</f>
        <v>51.108539521726655</v>
      </c>
      <c r="BK34" s="40">
        <f t="shared" si="1"/>
        <v>162.7734192495565</v>
      </c>
      <c r="BL34" s="40">
        <f t="shared" si="2"/>
        <v>54.245584683377132</v>
      </c>
      <c r="BM34" s="40">
        <f>VLOOKUP($AX34&amp;"_"&amp;$BC$14,データシート1!$A:$BS,MATCH($BC$12&amp;"_"&amp;BM$20,データシート1!$A$1:$BS$1,0),0)</f>
        <v>23.465707310100608</v>
      </c>
      <c r="BN34" s="40">
        <f>VLOOKUP($AX34&amp;"_"&amp;$BC$14,データシート1!$A:$BS,MATCH($BC$12&amp;"_"&amp;BN$20,データシート1!$A$1:$BS$1,0),0)</f>
        <v>30.779877373276523</v>
      </c>
      <c r="BO34" s="40">
        <f>VLOOKUP($AX34&amp;"_"&amp;$BC$14,データシート1!$A:$BS,MATCH($BC$12&amp;"_"&amp;BO$20,データシート1!$A$1:$BS$1,0),0)</f>
        <v>1.9212559655648214</v>
      </c>
      <c r="BP34" s="40">
        <f>VLOOKUP($AX34&amp;"_"&amp;$BC$14,データシート1!$A:$BS,MATCH($BC$12&amp;"_"&amp;BP$20,データシート1!$A$1:$BS$1,0),0)</f>
        <v>106.60657860061454</v>
      </c>
      <c r="BQ34" s="40">
        <f>VLOOKUP($AX34&amp;"_"&amp;$BC$14,データシート1!$A:$BS,MATCH($BC$12&amp;"_"&amp;BQ$20,データシート1!$A$1:$BS$1,0),0)</f>
        <v>5.7349784530499992</v>
      </c>
      <c r="BR34" s="41">
        <f t="shared" si="3"/>
        <v>372.70990867830409</v>
      </c>
      <c r="BT34" s="134" t="str">
        <f t="shared" si="4"/>
        <v>八幡浜市</v>
      </c>
      <c r="BU34" s="38">
        <f t="shared" si="25"/>
        <v>372.70990867830409</v>
      </c>
      <c r="BV34" s="69">
        <f t="shared" si="16"/>
        <v>0.28864393786412512</v>
      </c>
      <c r="BW34" s="69">
        <f t="shared" si="5"/>
        <v>0.24852731456377072</v>
      </c>
      <c r="BX34" s="69">
        <f t="shared" si="5"/>
        <v>4.7093809415115605E-3</v>
      </c>
      <c r="BY34" s="69">
        <f t="shared" si="5"/>
        <v>3.5407242358842878E-2</v>
      </c>
      <c r="BZ34" s="69">
        <f t="shared" si="5"/>
        <v>0.12211243831290215</v>
      </c>
      <c r="CA34" s="69">
        <f t="shared" si="5"/>
        <v>0.13712686014430545</v>
      </c>
      <c r="CB34" s="69">
        <f t="shared" si="5"/>
        <v>0.43672951928426085</v>
      </c>
      <c r="CC34" s="69">
        <f t="shared" si="5"/>
        <v>0.14554371488469858</v>
      </c>
      <c r="CD34" s="69">
        <f t="shared" si="5"/>
        <v>6.2959708780789325E-2</v>
      </c>
      <c r="CE34" s="69">
        <f t="shared" si="5"/>
        <v>8.2584006103909244E-2</v>
      </c>
      <c r="CF34" s="69">
        <f t="shared" si="5"/>
        <v>5.1548293212217997E-3</v>
      </c>
      <c r="CG34" s="69">
        <f t="shared" si="5"/>
        <v>0.28603097507834047</v>
      </c>
      <c r="CH34" s="69">
        <f t="shared" si="5"/>
        <v>1.5387244394406516E-2</v>
      </c>
      <c r="CI34" s="135">
        <f t="shared" si="6"/>
        <v>1</v>
      </c>
      <c r="CK34" s="136" t="str">
        <f t="shared" si="7"/>
        <v>八幡浜市</v>
      </c>
      <c r="CL34" s="137">
        <f t="shared" si="17"/>
        <v>107.58045572188416</v>
      </c>
      <c r="CM34" s="75">
        <f t="shared" si="18"/>
        <v>9.0778570647134627E-2</v>
      </c>
      <c r="CN34" s="76">
        <f t="shared" si="19"/>
        <v>92.628592715127141</v>
      </c>
      <c r="CO34" s="75">
        <f t="shared" si="20"/>
        <v>0.10543180797353427</v>
      </c>
      <c r="CP34" s="76">
        <f t="shared" si="8"/>
        <v>1.7552329406421194</v>
      </c>
      <c r="CQ34" s="75">
        <f t="shared" si="21"/>
        <v>0</v>
      </c>
      <c r="CR34" s="76">
        <f t="shared" si="9"/>
        <v>13.19663006611491</v>
      </c>
      <c r="CS34" s="75">
        <f t="shared" si="22"/>
        <v>0</v>
      </c>
      <c r="CT34" s="76">
        <f t="shared" si="10"/>
        <v>45.512515732086804</v>
      </c>
      <c r="CU34" s="77">
        <f t="shared" si="23"/>
        <v>0</v>
      </c>
      <c r="CV34" s="18"/>
      <c r="CW34" s="1078">
        <f t="shared" si="24"/>
        <v>9.766</v>
      </c>
      <c r="CX34" s="1081">
        <f>VLOOKUP($AX34&amp;"_"&amp;$CW$14,データシート1!$A:$BS,MATCH($CW$12&amp;"_"&amp;CX$20,データシート1!$A$1:$BS$1,0),0)</f>
        <v>9.766</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9.766</v>
      </c>
      <c r="DE34" s="18"/>
      <c r="DF34" s="138">
        <f>VLOOKUP($AX34&amp;"_"&amp;$DF$14,データシート1!$A:$BS,MATCH($DF$12&amp;"_"&amp;DF$20,データシート1!$A$1:$BS$1,0),0)</f>
        <v>3</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3</v>
      </c>
      <c r="DM34" s="18"/>
      <c r="DN34" s="139">
        <f t="shared" si="26"/>
        <v>1</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12223</v>
      </c>
      <c r="AY35" s="20" t="str">
        <f>IF(IFERROR(比較地域マスタ!$Z20,"")=0,"",IFERROR(比較地域マスタ!$Z20,""))</f>
        <v>鴨川市</v>
      </c>
      <c r="BB35" s="122" t="str">
        <f t="shared" si="0"/>
        <v>12223</v>
      </c>
      <c r="BC35" s="123" t="str">
        <f t="shared" si="0"/>
        <v>鴨川市</v>
      </c>
      <c r="BD35" s="40">
        <f t="shared" si="14"/>
        <v>223.93772849925244</v>
      </c>
      <c r="BE35" s="40">
        <f t="shared" si="15"/>
        <v>57.014907357226846</v>
      </c>
      <c r="BF35" s="40">
        <f>VLOOKUP($AX35&amp;"_"&amp;$BC$14,データシート1!$A:$BS,MATCH($BC$12&amp;"_"&amp;BF$20,データシート1!$A$1:$BS$1,0),0)</f>
        <v>41.409637695898851</v>
      </c>
      <c r="BG35" s="40">
        <f>VLOOKUP($AX35&amp;"_"&amp;$BC$14,データシート1!$A:$BS,MATCH($BC$12&amp;"_"&amp;BG$20,データシート1!$A$1:$BS$1,0),0)</f>
        <v>2.0999192788871484</v>
      </c>
      <c r="BH35" s="40">
        <f>VLOOKUP($AX35&amp;"_"&amp;$BC$14,データシート1!$A:$BS,MATCH($BC$12&amp;"_"&amp;BH$20,データシート1!$A$1:$BS$1,0),0)</f>
        <v>13.505350382440845</v>
      </c>
      <c r="BI35" s="40">
        <f>VLOOKUP($AX35&amp;"_"&amp;$BC$14,データシート1!$A:$BS,MATCH($BC$12&amp;"_"&amp;BI$20,データシート1!$A$1:$BS$1,0),0)</f>
        <v>62.672851900927448</v>
      </c>
      <c r="BJ35" s="40">
        <f>VLOOKUP($AX35&amp;"_"&amp;$BC$14,データシート1!$A:$BS,MATCH($BC$12&amp;"_"&amp;BJ$20,データシート1!$A$1:$BS$1,0),0)</f>
        <v>37.891998162417458</v>
      </c>
      <c r="BK35" s="40">
        <f t="shared" si="1"/>
        <v>61.414326273880697</v>
      </c>
      <c r="BL35" s="40">
        <f t="shared" si="2"/>
        <v>59.510405480605222</v>
      </c>
      <c r="BM35" s="40">
        <f>VLOOKUP($AX35&amp;"_"&amp;$BC$14,データシート1!$A:$BS,MATCH($BC$12&amp;"_"&amp;BM$20,データシート1!$A$1:$BS$1,0),0)</f>
        <v>28.092235719403604</v>
      </c>
      <c r="BN35" s="40">
        <f>VLOOKUP($AX35&amp;"_"&amp;$BC$14,データシート1!$A:$BS,MATCH($BC$12&amp;"_"&amp;BN$20,データシート1!$A$1:$BS$1,0),0)</f>
        <v>31.418169761201618</v>
      </c>
      <c r="BO35" s="40">
        <f>VLOOKUP($AX35&amp;"_"&amp;$BC$14,データシート1!$A:$BS,MATCH($BC$12&amp;"_"&amp;BO$20,データシート1!$A$1:$BS$1,0),0)</f>
        <v>1.9039207932754751</v>
      </c>
      <c r="BP35" s="40">
        <f>VLOOKUP($AX35&amp;"_"&amp;$BC$14,データシート1!$A:$BS,MATCH($BC$12&amp;"_"&amp;BP$20,データシート1!$A$1:$BS$1,0),0)</f>
        <v>0</v>
      </c>
      <c r="BQ35" s="40">
        <f>VLOOKUP($AX35&amp;"_"&amp;$BC$14,データシート1!$A:$BS,MATCH($BC$12&amp;"_"&amp;BQ$20,データシート1!$A$1:$BS$1,0),0)</f>
        <v>4.943644804799999</v>
      </c>
      <c r="BR35" s="41">
        <f t="shared" si="3"/>
        <v>223.93772849925244</v>
      </c>
      <c r="BT35" s="134" t="str">
        <f t="shared" si="4"/>
        <v>鴨川市</v>
      </c>
      <c r="BU35" s="38">
        <f t="shared" si="25"/>
        <v>223.93772849925244</v>
      </c>
      <c r="BV35" s="69">
        <f t="shared" si="16"/>
        <v>0.25460161509773094</v>
      </c>
      <c r="BW35" s="69">
        <f t="shared" si="5"/>
        <v>0.18491586019654158</v>
      </c>
      <c r="BX35" s="69">
        <f t="shared" si="5"/>
        <v>9.3772464915136376E-3</v>
      </c>
      <c r="BY35" s="69">
        <f t="shared" si="5"/>
        <v>6.0308508409675728E-2</v>
      </c>
      <c r="BZ35" s="69">
        <f t="shared" si="5"/>
        <v>0.27986731990601871</v>
      </c>
      <c r="CA35" s="69">
        <f t="shared" si="5"/>
        <v>0.16920774545832704</v>
      </c>
      <c r="CB35" s="69">
        <f t="shared" si="5"/>
        <v>0.27424733958612835</v>
      </c>
      <c r="CC35" s="69">
        <f t="shared" si="5"/>
        <v>0.2657453296477636</v>
      </c>
      <c r="CD35" s="69">
        <f t="shared" si="5"/>
        <v>0.12544664049094068</v>
      </c>
      <c r="CE35" s="69">
        <f t="shared" si="5"/>
        <v>0.14029868915682289</v>
      </c>
      <c r="CF35" s="69">
        <f t="shared" si="5"/>
        <v>8.5020099383647674E-3</v>
      </c>
      <c r="CG35" s="69">
        <f t="shared" si="5"/>
        <v>0</v>
      </c>
      <c r="CH35" s="69">
        <f t="shared" si="5"/>
        <v>2.2075979951794958E-2</v>
      </c>
      <c r="CI35" s="135">
        <f t="shared" si="6"/>
        <v>1</v>
      </c>
      <c r="CK35" s="136" t="str">
        <f t="shared" si="7"/>
        <v>鴨川市</v>
      </c>
      <c r="CL35" s="137">
        <f t="shared" si="17"/>
        <v>57.014907357226846</v>
      </c>
      <c r="CM35" s="75">
        <f t="shared" si="18"/>
        <v>4.9022266799241293E-2</v>
      </c>
      <c r="CN35" s="76">
        <f t="shared" si="19"/>
        <v>41.409637695898851</v>
      </c>
      <c r="CO35" s="75">
        <f t="shared" si="20"/>
        <v>6.7496364506391529E-2</v>
      </c>
      <c r="CP35" s="76">
        <f t="shared" si="8"/>
        <v>2.0999192788871484</v>
      </c>
      <c r="CQ35" s="75">
        <f t="shared" si="21"/>
        <v>0</v>
      </c>
      <c r="CR35" s="76">
        <f t="shared" si="9"/>
        <v>13.505350382440845</v>
      </c>
      <c r="CS35" s="75">
        <f t="shared" si="22"/>
        <v>0</v>
      </c>
      <c r="CT35" s="76">
        <f t="shared" si="10"/>
        <v>62.672851900927448</v>
      </c>
      <c r="CU35" s="77">
        <f t="shared" si="23"/>
        <v>0.48737210887235832</v>
      </c>
      <c r="CV35" s="18"/>
      <c r="CW35" s="1078">
        <f t="shared" si="24"/>
        <v>2.7949999999999999</v>
      </c>
      <c r="CX35" s="1081">
        <f>VLOOKUP($AX35&amp;"_"&amp;$CW$14,データシート1!$A:$BS,MATCH($CW$12&amp;"_"&amp;CX$20,データシート1!$A$1:$BS$1,0),0)</f>
        <v>2.7949999999999999</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30.545000000000002</v>
      </c>
      <c r="DB35" s="1081">
        <f>VLOOKUP($AX35&amp;"_"&amp;$CW$14,データシート1!$A:$BS,MATCH($CW$12&amp;"_"&amp;DB$20,データシート1!$A$1:$BS$1,0),0)</f>
        <v>0</v>
      </c>
      <c r="DC35" s="1081">
        <f>VLOOKUP($AX35&amp;"_"&amp;$CW$14,データシート1!$A:$BS,MATCH($CW$12&amp;"_"&amp;DC$20,データシート1!$A$1:$BS$1,0),0)</f>
        <v>0</v>
      </c>
      <c r="DD35" s="1080">
        <f t="shared" si="11"/>
        <v>33.340000000000003</v>
      </c>
      <c r="DE35" s="18"/>
      <c r="DF35" s="138">
        <f>VLOOKUP($AX35&amp;"_"&amp;$DF$14,データシート1!$A:$BS,MATCH($DF$12&amp;"_"&amp;DF$20,データシート1!$A$1:$BS$1,0),0)</f>
        <v>1</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3</v>
      </c>
      <c r="DJ35" s="74">
        <f>VLOOKUP($AX35&amp;"_"&amp;$DF$14,データシート1!$A:$BS,MATCH($DF$12&amp;"_"&amp;DJ$20,データシート1!$A$1:$BS$1,0),0)</f>
        <v>0</v>
      </c>
      <c r="DK35" s="74">
        <f>VLOOKUP($AX35&amp;"_"&amp;$DF$14,データシート1!$A:$BS,MATCH($DF$12&amp;"_"&amp;DK$20,データシート1!$A$1:$BS$1,0),0)</f>
        <v>0</v>
      </c>
      <c r="DL35" s="78">
        <f t="shared" si="12"/>
        <v>4</v>
      </c>
      <c r="DM35" s="18"/>
      <c r="DN35" s="139">
        <f t="shared" si="26"/>
        <v>0.08</v>
      </c>
      <c r="DO35" s="140">
        <f t="shared" si="27"/>
        <v>0</v>
      </c>
      <c r="DP35" s="140">
        <f t="shared" si="13"/>
        <v>0</v>
      </c>
      <c r="DQ35" s="140">
        <f t="shared" si="13"/>
        <v>0.92</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08302</v>
      </c>
      <c r="AY36" s="20" t="str">
        <f>IF(IFERROR(比較地域マスタ!$Z21,"")=0,"",IFERROR(比較地域マスタ!$Z21,""))</f>
        <v>茨城町</v>
      </c>
      <c r="BB36" s="122" t="str">
        <f t="shared" si="0"/>
        <v>08302</v>
      </c>
      <c r="BC36" s="123" t="str">
        <f t="shared" si="0"/>
        <v>茨城町</v>
      </c>
      <c r="BD36" s="40">
        <f t="shared" si="14"/>
        <v>283.62852074435773</v>
      </c>
      <c r="BE36" s="40">
        <f t="shared" si="15"/>
        <v>113.62398608954425</v>
      </c>
      <c r="BF36" s="40">
        <f>VLOOKUP($AX36&amp;"_"&amp;$BC$14,データシート1!$A:$BS,MATCH($BC$12&amp;"_"&amp;BF$20,データシート1!$A$1:$BS$1,0),0)</f>
        <v>89.926219990754305</v>
      </c>
      <c r="BG36" s="40">
        <f>VLOOKUP($AX36&amp;"_"&amp;$BC$14,データシート1!$A:$BS,MATCH($BC$12&amp;"_"&amp;BG$20,データシート1!$A$1:$BS$1,0),0)</f>
        <v>2.5377517096650628</v>
      </c>
      <c r="BH36" s="40">
        <f>VLOOKUP($AX36&amp;"_"&amp;$BC$14,データシート1!$A:$BS,MATCH($BC$12&amp;"_"&amp;BH$20,データシート1!$A$1:$BS$1,0),0)</f>
        <v>21.160014389124889</v>
      </c>
      <c r="BI36" s="40">
        <f>VLOOKUP($AX36&amp;"_"&amp;$BC$14,データシート1!$A:$BS,MATCH($BC$12&amp;"_"&amp;BI$20,データシート1!$A$1:$BS$1,0),0)</f>
        <v>41.357469298774419</v>
      </c>
      <c r="BJ36" s="40">
        <f>VLOOKUP($AX36&amp;"_"&amp;$BC$14,データシート1!$A:$BS,MATCH($BC$12&amp;"_"&amp;BJ$20,データシート1!$A$1:$BS$1,0),0)</f>
        <v>40.614681926722952</v>
      </c>
      <c r="BK36" s="40">
        <f t="shared" si="1"/>
        <v>82.582527145266383</v>
      </c>
      <c r="BL36" s="40">
        <f t="shared" si="2"/>
        <v>80.694408481832895</v>
      </c>
      <c r="BM36" s="40">
        <f>VLOOKUP($AX36&amp;"_"&amp;$BC$14,データシート1!$A:$BS,MATCH($BC$12&amp;"_"&amp;BM$20,データシート1!$A$1:$BS$1,0),0)</f>
        <v>35.122991535597876</v>
      </c>
      <c r="BN36" s="40">
        <f>VLOOKUP($AX36&amp;"_"&amp;$BC$14,データシート1!$A:$BS,MATCH($BC$12&amp;"_"&amp;BN$20,データシート1!$A$1:$BS$1,0),0)</f>
        <v>45.571416946235018</v>
      </c>
      <c r="BO36" s="40">
        <f>VLOOKUP($AX36&amp;"_"&amp;$BC$14,データシート1!$A:$BS,MATCH($BC$12&amp;"_"&amp;BO$20,データシート1!$A$1:$BS$1,0),0)</f>
        <v>1.8881186634334857</v>
      </c>
      <c r="BP36" s="40">
        <f>VLOOKUP($AX36&amp;"_"&amp;$BC$14,データシート1!$A:$BS,MATCH($BC$12&amp;"_"&amp;BP$20,データシート1!$A$1:$BS$1,0),0)</f>
        <v>0</v>
      </c>
      <c r="BQ36" s="40">
        <f>VLOOKUP($AX36&amp;"_"&amp;$BC$14,データシート1!$A:$BS,MATCH($BC$12&amp;"_"&amp;BQ$20,データシート1!$A$1:$BS$1,0),0)</f>
        <v>5.4498562840497211</v>
      </c>
      <c r="BR36" s="41">
        <f t="shared" si="3"/>
        <v>283.62852074435773</v>
      </c>
      <c r="BT36" s="134" t="str">
        <f t="shared" si="4"/>
        <v>茨城町</v>
      </c>
      <c r="BU36" s="38">
        <f t="shared" si="25"/>
        <v>283.62852074435773</v>
      </c>
      <c r="BV36" s="69">
        <f t="shared" si="16"/>
        <v>0.40060846416766638</v>
      </c>
      <c r="BW36" s="69">
        <f t="shared" si="5"/>
        <v>0.31705633747533912</v>
      </c>
      <c r="BX36" s="69">
        <f t="shared" si="5"/>
        <v>8.9474489483813546E-3</v>
      </c>
      <c r="BY36" s="69">
        <f t="shared" si="5"/>
        <v>7.4604677743945927E-2</v>
      </c>
      <c r="BZ36" s="69">
        <f t="shared" si="5"/>
        <v>0.14581562245656901</v>
      </c>
      <c r="CA36" s="69">
        <f t="shared" si="5"/>
        <v>0.14319674840926908</v>
      </c>
      <c r="CB36" s="69">
        <f t="shared" si="5"/>
        <v>0.29116439675578432</v>
      </c>
      <c r="CC36" s="69">
        <f t="shared" si="5"/>
        <v>0.28450738406017007</v>
      </c>
      <c r="CD36" s="69">
        <f t="shared" si="5"/>
        <v>0.12383448407593398</v>
      </c>
      <c r="CE36" s="69">
        <f t="shared" si="5"/>
        <v>0.16067289998423609</v>
      </c>
      <c r="CF36" s="69">
        <f t="shared" si="5"/>
        <v>6.6570126956142731E-3</v>
      </c>
      <c r="CG36" s="69">
        <f t="shared" si="5"/>
        <v>0</v>
      </c>
      <c r="CH36" s="69">
        <f t="shared" si="5"/>
        <v>1.9214768210711178E-2</v>
      </c>
      <c r="CI36" s="135">
        <f t="shared" si="6"/>
        <v>1</v>
      </c>
      <c r="CK36" s="136" t="str">
        <f t="shared" si="7"/>
        <v>茨城町</v>
      </c>
      <c r="CL36" s="137">
        <f t="shared" si="17"/>
        <v>113.62398608954425</v>
      </c>
      <c r="CM36" s="75">
        <f t="shared" si="18"/>
        <v>0.14916744767819459</v>
      </c>
      <c r="CN36" s="76">
        <f t="shared" si="19"/>
        <v>89.926219990754305</v>
      </c>
      <c r="CO36" s="75">
        <f t="shared" si="20"/>
        <v>0.18847673127751394</v>
      </c>
      <c r="CP36" s="76">
        <f t="shared" si="8"/>
        <v>2.5377517096650628</v>
      </c>
      <c r="CQ36" s="75">
        <f t="shared" si="21"/>
        <v>0</v>
      </c>
      <c r="CR36" s="76">
        <f t="shared" si="9"/>
        <v>21.160014389124889</v>
      </c>
      <c r="CS36" s="75">
        <f t="shared" si="22"/>
        <v>0</v>
      </c>
      <c r="CT36" s="76">
        <f t="shared" si="10"/>
        <v>41.357469298774419</v>
      </c>
      <c r="CU36" s="77">
        <f t="shared" si="23"/>
        <v>0.34334789436501617</v>
      </c>
      <c r="CV36" s="18"/>
      <c r="CW36" s="1078">
        <f t="shared" si="24"/>
        <v>16.949000000000002</v>
      </c>
      <c r="CX36" s="1081">
        <f>VLOOKUP($AX36&amp;"_"&amp;$CW$14,データシート1!$A:$BS,MATCH($CW$12&amp;"_"&amp;CX$20,データシート1!$A$1:$BS$1,0),0)</f>
        <v>16.949000000000002</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14.2</v>
      </c>
      <c r="DB36" s="1081">
        <f>VLOOKUP($AX36&amp;"_"&amp;$CW$14,データシート1!$A:$BS,MATCH($CW$12&amp;"_"&amp;DB$20,データシート1!$A$1:$BS$1,0),0)</f>
        <v>0</v>
      </c>
      <c r="DC36" s="1081">
        <f>VLOOKUP($AX36&amp;"_"&amp;$CW$14,データシート1!$A:$BS,MATCH($CW$12&amp;"_"&amp;DC$20,データシート1!$A$1:$BS$1,0),0)</f>
        <v>0</v>
      </c>
      <c r="DD36" s="1080">
        <f t="shared" si="11"/>
        <v>31.149000000000001</v>
      </c>
      <c r="DE36" s="18"/>
      <c r="DF36" s="138">
        <f>VLOOKUP($AX36&amp;"_"&amp;$DF$14,データシート1!$A:$BS,MATCH($DF$12&amp;"_"&amp;DF$20,データシート1!$A$1:$BS$1,0),0)</f>
        <v>3</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3</v>
      </c>
      <c r="DJ36" s="74">
        <f>VLOOKUP($AX36&amp;"_"&amp;$DF$14,データシート1!$A:$BS,MATCH($DF$12&amp;"_"&amp;DJ$20,データシート1!$A$1:$BS$1,0),0)</f>
        <v>0</v>
      </c>
      <c r="DK36" s="74">
        <f>VLOOKUP($AX36&amp;"_"&amp;$DF$14,データシート1!$A:$BS,MATCH($DF$12&amp;"_"&amp;DK$20,データシート1!$A$1:$BS$1,0),0)</f>
        <v>0</v>
      </c>
      <c r="DL36" s="78">
        <f t="shared" si="12"/>
        <v>6</v>
      </c>
      <c r="DM36" s="18"/>
      <c r="DN36" s="139">
        <f t="shared" si="26"/>
        <v>0.54</v>
      </c>
      <c r="DO36" s="140">
        <f t="shared" si="27"/>
        <v>0</v>
      </c>
      <c r="DP36" s="140">
        <f t="shared" si="13"/>
        <v>0</v>
      </c>
      <c r="DQ36" s="140">
        <f t="shared" si="13"/>
        <v>0.46</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40342</v>
      </c>
      <c r="AY37" s="20" t="str">
        <f>IF(IFERROR(比較地域マスタ!$Z22,"")=0,"",IFERROR(比較地域マスタ!$Z22,""))</f>
        <v>篠栗町</v>
      </c>
      <c r="BB37" s="122" t="str">
        <f t="shared" si="0"/>
        <v>40342</v>
      </c>
      <c r="BC37" s="123" t="str">
        <f t="shared" si="0"/>
        <v>篠栗町</v>
      </c>
      <c r="BD37" s="40">
        <f t="shared" si="14"/>
        <v>143.9428918056135</v>
      </c>
      <c r="BE37" s="40">
        <f t="shared" si="15"/>
        <v>46.320829853244383</v>
      </c>
      <c r="BF37" s="40">
        <f>VLOOKUP($AX37&amp;"_"&amp;$BC$14,データシート1!$A:$BS,MATCH($BC$12&amp;"_"&amp;BF$20,データシート1!$A$1:$BS$1,0),0)</f>
        <v>44.782002589240619</v>
      </c>
      <c r="BG37" s="40">
        <f>VLOOKUP($AX37&amp;"_"&amp;$BC$14,データシート1!$A:$BS,MATCH($BC$12&amp;"_"&amp;BG$20,データシート1!$A$1:$BS$1,0),0)</f>
        <v>0.83005982478546658</v>
      </c>
      <c r="BH37" s="40">
        <f>VLOOKUP($AX37&amp;"_"&amp;$BC$14,データシート1!$A:$BS,MATCH($BC$12&amp;"_"&amp;BH$20,データシート1!$A$1:$BS$1,0),0)</f>
        <v>0.70876743921829766</v>
      </c>
      <c r="BI37" s="40">
        <f>VLOOKUP($AX37&amp;"_"&amp;$BC$14,データシート1!$A:$BS,MATCH($BC$12&amp;"_"&amp;BI$20,データシート1!$A$1:$BS$1,0),0)</f>
        <v>30.507693451194243</v>
      </c>
      <c r="BJ37" s="40">
        <f>VLOOKUP($AX37&amp;"_"&amp;$BC$14,データシート1!$A:$BS,MATCH($BC$12&amp;"_"&amp;BJ$20,データシート1!$A$1:$BS$1,0),0)</f>
        <v>25.718229300774407</v>
      </c>
      <c r="BK37" s="40">
        <f t="shared" si="1"/>
        <v>41.396139200400484</v>
      </c>
      <c r="BL37" s="40">
        <f t="shared" si="2"/>
        <v>39.536676638098363</v>
      </c>
      <c r="BM37" s="40">
        <f>VLOOKUP($AX37&amp;"_"&amp;$BC$14,データシート1!$A:$BS,MATCH($BC$12&amp;"_"&amp;BM$20,データシート1!$A$1:$BS$1,0),0)</f>
        <v>24.261985188168794</v>
      </c>
      <c r="BN37" s="40">
        <f>VLOOKUP($AX37&amp;"_"&amp;$BC$14,データシート1!$A:$BS,MATCH($BC$12&amp;"_"&amp;BN$20,データシート1!$A$1:$BS$1,0),0)</f>
        <v>15.274691449929568</v>
      </c>
      <c r="BO37" s="40">
        <f>VLOOKUP($AX37&amp;"_"&amp;$BC$14,データシート1!$A:$BS,MATCH($BC$12&amp;"_"&amp;BO$20,データシート1!$A$1:$BS$1,0),0)</f>
        <v>1.8594625623021177</v>
      </c>
      <c r="BP37" s="40">
        <f>VLOOKUP($AX37&amp;"_"&amp;$BC$14,データシート1!$A:$BS,MATCH($BC$12&amp;"_"&amp;BP$20,データシート1!$A$1:$BS$1,0),0)</f>
        <v>0</v>
      </c>
      <c r="BQ37" s="40">
        <f>VLOOKUP($AX37&amp;"_"&amp;$BC$14,データシート1!$A:$BS,MATCH($BC$12&amp;"_"&amp;BQ$20,データシート1!$A$1:$BS$1,0),0)</f>
        <v>0</v>
      </c>
      <c r="BR37" s="41">
        <f t="shared" si="3"/>
        <v>143.9428918056135</v>
      </c>
      <c r="BT37" s="134" t="str">
        <f t="shared" si="4"/>
        <v>篠栗町</v>
      </c>
      <c r="BU37" s="38">
        <f t="shared" si="25"/>
        <v>143.9428918056135</v>
      </c>
      <c r="BV37" s="69">
        <f t="shared" si="16"/>
        <v>0.32180005050751631</v>
      </c>
      <c r="BW37" s="69">
        <f t="shared" si="5"/>
        <v>0.3111095103585671</v>
      </c>
      <c r="BX37" s="69">
        <f t="shared" si="5"/>
        <v>5.7665912805643371E-3</v>
      </c>
      <c r="BY37" s="69">
        <f t="shared" si="5"/>
        <v>4.9239488683848788E-3</v>
      </c>
      <c r="BZ37" s="69">
        <f t="shared" si="5"/>
        <v>0.21194303566162273</v>
      </c>
      <c r="CA37" s="69">
        <f t="shared" si="5"/>
        <v>0.17866967224408259</v>
      </c>
      <c r="CB37" s="69">
        <f t="shared" si="5"/>
        <v>0.28758724158677845</v>
      </c>
      <c r="CC37" s="69">
        <f t="shared" si="5"/>
        <v>0.27466918402257989</v>
      </c>
      <c r="CD37" s="69">
        <f t="shared" si="5"/>
        <v>0.16855285373127832</v>
      </c>
      <c r="CE37" s="69">
        <f t="shared" si="5"/>
        <v>0.10611633029130157</v>
      </c>
      <c r="CF37" s="69">
        <f t="shared" si="5"/>
        <v>1.2918057564198542E-2</v>
      </c>
      <c r="CG37" s="69">
        <f t="shared" si="5"/>
        <v>0</v>
      </c>
      <c r="CH37" s="69">
        <f t="shared" si="5"/>
        <v>0</v>
      </c>
      <c r="CI37" s="135">
        <f t="shared" si="6"/>
        <v>1</v>
      </c>
      <c r="CK37" s="136" t="str">
        <f t="shared" si="7"/>
        <v>篠栗町</v>
      </c>
      <c r="CL37" s="137">
        <f t="shared" si="17"/>
        <v>46.320829853244383</v>
      </c>
      <c r="CM37" s="75">
        <f t="shared" si="18"/>
        <v>0</v>
      </c>
      <c r="CN37" s="76">
        <f t="shared" si="19"/>
        <v>44.782002589240619</v>
      </c>
      <c r="CO37" s="75">
        <f t="shared" si="20"/>
        <v>0</v>
      </c>
      <c r="CP37" s="76">
        <f t="shared" si="8"/>
        <v>0.83005982478546658</v>
      </c>
      <c r="CQ37" s="75">
        <f t="shared" si="21"/>
        <v>0</v>
      </c>
      <c r="CR37" s="76">
        <f t="shared" si="9"/>
        <v>0.70876743921829766</v>
      </c>
      <c r="CS37" s="75">
        <f t="shared" si="22"/>
        <v>0</v>
      </c>
      <c r="CT37" s="76">
        <f t="shared" si="10"/>
        <v>30.507693451194243</v>
      </c>
      <c r="CU37" s="77">
        <f t="shared" si="23"/>
        <v>0.38059252229524027</v>
      </c>
      <c r="CV37" s="18"/>
      <c r="CW37" s="1078">
        <f t="shared" si="24"/>
        <v>0</v>
      </c>
      <c r="CX37" s="1081">
        <f>VLOOKUP($AX37&amp;"_"&amp;$CW$14,データシート1!$A:$BS,MATCH($CW$12&amp;"_"&amp;CX$20,データシート1!$A$1:$BS$1,0),0)</f>
        <v>0</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11.611000000000001</v>
      </c>
      <c r="DB37" s="1081">
        <f>VLOOKUP($AX37&amp;"_"&amp;$CW$14,データシート1!$A:$BS,MATCH($CW$12&amp;"_"&amp;DB$20,データシート1!$A$1:$BS$1,0),0)</f>
        <v>0</v>
      </c>
      <c r="DC37" s="1081">
        <f>VLOOKUP($AX37&amp;"_"&amp;$CW$14,データシート1!$A:$BS,MATCH($CW$12&amp;"_"&amp;DC$20,データシート1!$A$1:$BS$1,0),0)</f>
        <v>0</v>
      </c>
      <c r="DD37" s="1080">
        <f t="shared" si="11"/>
        <v>11.611000000000001</v>
      </c>
      <c r="DE37" s="18"/>
      <c r="DF37" s="138">
        <f>VLOOKUP($AX37&amp;"_"&amp;$DF$14,データシート1!$A:$BS,MATCH($DF$12&amp;"_"&amp;DF$20,データシート1!$A$1:$BS$1,0),0)</f>
        <v>0</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2</v>
      </c>
      <c r="DJ37" s="74">
        <f>VLOOKUP($AX37&amp;"_"&amp;$DF$14,データシート1!$A:$BS,MATCH($DF$12&amp;"_"&amp;DJ$20,データシート1!$A$1:$BS$1,0),0)</f>
        <v>0</v>
      </c>
      <c r="DK37" s="74">
        <f>VLOOKUP($AX37&amp;"_"&amp;$DF$14,データシート1!$A:$BS,MATCH($DF$12&amp;"_"&amp;DK$20,データシート1!$A$1:$BS$1,0),0)</f>
        <v>0</v>
      </c>
      <c r="DL37" s="78">
        <f t="shared" si="12"/>
        <v>2</v>
      </c>
      <c r="DM37" s="18"/>
      <c r="DN37" s="139">
        <f t="shared" si="26"/>
        <v>0</v>
      </c>
      <c r="DO37" s="140">
        <f t="shared" si="27"/>
        <v>0</v>
      </c>
      <c r="DP37" s="140">
        <f t="shared" ref="DP37:DP68" si="29">IF($DD37=0,0,ROUND(CZ37/$DD37,2))</f>
        <v>0</v>
      </c>
      <c r="DQ37" s="140">
        <f t="shared" ref="DQ37:DQ68" si="30">IF($DD37=0,0,ROUND(DA37/$DD37,2))</f>
        <v>1</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18205</v>
      </c>
      <c r="AY38" s="20" t="str">
        <f>IF(IFERROR(比較地域マスタ!$Z23,"")=0,"",IFERROR(比較地域マスタ!$Z23,""))</f>
        <v>大野市</v>
      </c>
      <c r="BB38" s="122" t="str">
        <f t="shared" si="0"/>
        <v>18205</v>
      </c>
      <c r="BC38" s="123" t="str">
        <f t="shared" si="0"/>
        <v>大野市</v>
      </c>
      <c r="BD38" s="40">
        <f t="shared" si="14"/>
        <v>233.96313241691075</v>
      </c>
      <c r="BE38" s="40">
        <f t="shared" si="15"/>
        <v>76.988178688123213</v>
      </c>
      <c r="BF38" s="40">
        <f>VLOOKUP($AX38&amp;"_"&amp;$BC$14,データシート1!$A:$BS,MATCH($BC$12&amp;"_"&amp;BF$20,データシート1!$A$1:$BS$1,0),0)</f>
        <v>55.950968915690019</v>
      </c>
      <c r="BG38" s="40">
        <f>VLOOKUP($AX38&amp;"_"&amp;$BC$14,データシート1!$A:$BS,MATCH($BC$12&amp;"_"&amp;BG$20,データシート1!$A$1:$BS$1,0),0)</f>
        <v>3.2439761531393825</v>
      </c>
      <c r="BH38" s="40">
        <f>VLOOKUP($AX38&amp;"_"&amp;$BC$14,データシート1!$A:$BS,MATCH($BC$12&amp;"_"&amp;BH$20,データシート1!$A$1:$BS$1,0),0)</f>
        <v>17.793233619293801</v>
      </c>
      <c r="BI38" s="40">
        <f>VLOOKUP($AX38&amp;"_"&amp;$BC$14,データシート1!$A:$BS,MATCH($BC$12&amp;"_"&amp;BI$20,データシート1!$A$1:$BS$1,0),0)</f>
        <v>30.828921679782255</v>
      </c>
      <c r="BJ38" s="40">
        <f>VLOOKUP($AX38&amp;"_"&amp;$BC$14,データシート1!$A:$BS,MATCH($BC$12&amp;"_"&amp;BJ$20,データシート1!$A$1:$BS$1,0),0)</f>
        <v>52.934093299697501</v>
      </c>
      <c r="BK38" s="40">
        <f t="shared" si="1"/>
        <v>67.71116398358383</v>
      </c>
      <c r="BL38" s="40">
        <f t="shared" si="2"/>
        <v>65.804943626637325</v>
      </c>
      <c r="BM38" s="40">
        <f>VLOOKUP($AX38&amp;"_"&amp;$BC$14,データシート1!$A:$BS,MATCH($BC$12&amp;"_"&amp;BM$20,データシート1!$A$1:$BS$1,0),0)</f>
        <v>30.920491592120289</v>
      </c>
      <c r="BN38" s="40">
        <f>VLOOKUP($AX38&amp;"_"&amp;$BC$14,データシート1!$A:$BS,MATCH($BC$12&amp;"_"&amp;BN$20,データシート1!$A$1:$BS$1,0),0)</f>
        <v>34.884452034517032</v>
      </c>
      <c r="BO38" s="40">
        <f>VLOOKUP($AX38&amp;"_"&amp;$BC$14,データシート1!$A:$BS,MATCH($BC$12&amp;"_"&amp;BO$20,データシート1!$A$1:$BS$1,0),0)</f>
        <v>1.9062203569465106</v>
      </c>
      <c r="BP38" s="40">
        <f>VLOOKUP($AX38&amp;"_"&amp;$BC$14,データシート1!$A:$BS,MATCH($BC$12&amp;"_"&amp;BP$20,データシート1!$A$1:$BS$1,0),0)</f>
        <v>0</v>
      </c>
      <c r="BQ38" s="40">
        <f>VLOOKUP($AX38&amp;"_"&amp;$BC$14,データシート1!$A:$BS,MATCH($BC$12&amp;"_"&amp;BQ$20,データシート1!$A$1:$BS$1,0),0)</f>
        <v>5.5007747657239729</v>
      </c>
      <c r="BR38" s="41">
        <f t="shared" si="3"/>
        <v>233.96313241691075</v>
      </c>
      <c r="BT38" s="134" t="str">
        <f t="shared" si="4"/>
        <v>大野市</v>
      </c>
      <c r="BU38" s="38">
        <f t="shared" si="25"/>
        <v>233.96313241691075</v>
      </c>
      <c r="BV38" s="69">
        <f t="shared" si="16"/>
        <v>0.32906115545988707</v>
      </c>
      <c r="BW38" s="69">
        <f t="shared" si="5"/>
        <v>0.23914438286793047</v>
      </c>
      <c r="BX38" s="69">
        <f t="shared" si="5"/>
        <v>1.3865330488731776E-2</v>
      </c>
      <c r="BY38" s="69">
        <f t="shared" si="5"/>
        <v>7.6051442103224787E-2</v>
      </c>
      <c r="BZ38" s="69">
        <f t="shared" si="5"/>
        <v>0.13176828913731006</v>
      </c>
      <c r="CA38" s="69">
        <f t="shared" si="5"/>
        <v>0.22624972042762515</v>
      </c>
      <c r="CB38" s="69">
        <f t="shared" si="5"/>
        <v>0.28940954621399873</v>
      </c>
      <c r="CC38" s="69">
        <f t="shared" si="5"/>
        <v>0.2812620216991118</v>
      </c>
      <c r="CD38" s="69">
        <f t="shared" si="5"/>
        <v>0.13215967521336439</v>
      </c>
      <c r="CE38" s="69">
        <f t="shared" si="5"/>
        <v>0.14910234648574741</v>
      </c>
      <c r="CF38" s="69">
        <f t="shared" si="5"/>
        <v>8.147524514886902E-3</v>
      </c>
      <c r="CG38" s="69">
        <f t="shared" si="5"/>
        <v>0</v>
      </c>
      <c r="CH38" s="69">
        <f t="shared" si="5"/>
        <v>2.3511288761179108E-2</v>
      </c>
      <c r="CI38" s="135">
        <f t="shared" si="6"/>
        <v>1</v>
      </c>
      <c r="CK38" s="136" t="str">
        <f t="shared" si="7"/>
        <v>大野市</v>
      </c>
      <c r="CL38" s="137">
        <f t="shared" si="17"/>
        <v>76.988178688123213</v>
      </c>
      <c r="CM38" s="75">
        <f t="shared" si="18"/>
        <v>1</v>
      </c>
      <c r="CN38" s="76">
        <f t="shared" si="19"/>
        <v>55.950968915690019</v>
      </c>
      <c r="CO38" s="75">
        <f t="shared" si="20"/>
        <v>1</v>
      </c>
      <c r="CP38" s="76">
        <f t="shared" si="8"/>
        <v>3.2439761531393825</v>
      </c>
      <c r="CQ38" s="75">
        <f t="shared" si="21"/>
        <v>0</v>
      </c>
      <c r="CR38" s="76">
        <f t="shared" si="9"/>
        <v>17.793233619293801</v>
      </c>
      <c r="CS38" s="75">
        <f t="shared" si="22"/>
        <v>0</v>
      </c>
      <c r="CT38" s="76">
        <f t="shared" si="10"/>
        <v>30.828921679782255</v>
      </c>
      <c r="CU38" s="77">
        <f t="shared" si="23"/>
        <v>0.13857117820639173</v>
      </c>
      <c r="CV38" s="18"/>
      <c r="CW38" s="1078">
        <f t="shared" si="24"/>
        <v>184.34700000000001</v>
      </c>
      <c r="CX38" s="1081">
        <f>VLOOKUP($AX38&amp;"_"&amp;$CW$14,データシート1!$A:$BS,MATCH($CW$12&amp;"_"&amp;CX$20,データシート1!$A$1:$BS$1,0),0)</f>
        <v>184.34700000000001</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4.2720000000000002</v>
      </c>
      <c r="DB38" s="1081">
        <f>VLOOKUP($AX38&amp;"_"&amp;$CW$14,データシート1!$A:$BS,MATCH($CW$12&amp;"_"&amp;DB$20,データシート1!$A$1:$BS$1,0),0)</f>
        <v>0</v>
      </c>
      <c r="DC38" s="1081">
        <f>VLOOKUP($AX38&amp;"_"&amp;$CW$14,データシート1!$A:$BS,MATCH($CW$12&amp;"_"&amp;DC$20,データシート1!$A$1:$BS$1,0),0)</f>
        <v>0</v>
      </c>
      <c r="DD38" s="1080">
        <f t="shared" si="11"/>
        <v>188.619</v>
      </c>
      <c r="DE38" s="18"/>
      <c r="DF38" s="138">
        <f>VLOOKUP($AX38&amp;"_"&amp;$DF$14,データシート1!$A:$BS,MATCH($DF$12&amp;"_"&amp;DF$20,データシート1!$A$1:$BS$1,0),0)</f>
        <v>6</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1</v>
      </c>
      <c r="DJ38" s="74">
        <f>VLOOKUP($AX38&amp;"_"&amp;$DF$14,データシート1!$A:$BS,MATCH($DF$12&amp;"_"&amp;DJ$20,データシート1!$A$1:$BS$1,0),0)</f>
        <v>0</v>
      </c>
      <c r="DK38" s="74">
        <f>VLOOKUP($AX38&amp;"_"&amp;$DF$14,データシート1!$A:$BS,MATCH($DF$12&amp;"_"&amp;DK$20,データシート1!$A$1:$BS$1,0),0)</f>
        <v>0</v>
      </c>
      <c r="DL38" s="78">
        <f t="shared" si="12"/>
        <v>7</v>
      </c>
      <c r="DM38" s="18"/>
      <c r="DN38" s="139">
        <f t="shared" si="26"/>
        <v>0.98</v>
      </c>
      <c r="DO38" s="140">
        <f t="shared" si="27"/>
        <v>0</v>
      </c>
      <c r="DP38" s="140">
        <f t="shared" si="29"/>
        <v>0</v>
      </c>
      <c r="DQ38" s="140">
        <f t="shared" si="30"/>
        <v>0.02</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09211</v>
      </c>
      <c r="AY39" s="20" t="str">
        <f>IF(IFERROR(比較地域マスタ!$Z24,"")=0,"",IFERROR(比較地域マスタ!$Z24,""))</f>
        <v>矢板市</v>
      </c>
      <c r="BB39" s="122" t="str">
        <f t="shared" si="0"/>
        <v>09211</v>
      </c>
      <c r="BC39" s="123" t="str">
        <f t="shared" si="0"/>
        <v>矢板市</v>
      </c>
      <c r="BD39" s="40">
        <f t="shared" si="14"/>
        <v>181.86123059167983</v>
      </c>
      <c r="BE39" s="40">
        <f t="shared" si="15"/>
        <v>37.303505464215426</v>
      </c>
      <c r="BF39" s="40">
        <f>VLOOKUP($AX39&amp;"_"&amp;$BC$14,データシート1!$A:$BS,MATCH($BC$12&amp;"_"&amp;BF$20,データシート1!$A$1:$BS$1,0),0)</f>
        <v>26.666439267556761</v>
      </c>
      <c r="BG39" s="40">
        <f>VLOOKUP($AX39&amp;"_"&amp;$BC$14,データシート1!$A:$BS,MATCH($BC$12&amp;"_"&amp;BG$20,データシート1!$A$1:$BS$1,0),0)</f>
        <v>2.4125902179524883</v>
      </c>
      <c r="BH39" s="40">
        <f>VLOOKUP($AX39&amp;"_"&amp;$BC$14,データシート1!$A:$BS,MATCH($BC$12&amp;"_"&amp;BH$20,データシート1!$A$1:$BS$1,0),0)</f>
        <v>8.2244759787061774</v>
      </c>
      <c r="BI39" s="40">
        <f>VLOOKUP($AX39&amp;"_"&amp;$BC$14,データシート1!$A:$BS,MATCH($BC$12&amp;"_"&amp;BI$20,データシート1!$A$1:$BS$1,0),0)</f>
        <v>39.597754383776341</v>
      </c>
      <c r="BJ39" s="40">
        <f>VLOOKUP($AX39&amp;"_"&amp;$BC$14,データシート1!$A:$BS,MATCH($BC$12&amp;"_"&amp;BJ$20,データシート1!$A$1:$BS$1,0),0)</f>
        <v>39.253385552023332</v>
      </c>
      <c r="BK39" s="40">
        <f t="shared" si="1"/>
        <v>61.826049032290371</v>
      </c>
      <c r="BL39" s="40">
        <f t="shared" si="2"/>
        <v>59.955796209685701</v>
      </c>
      <c r="BM39" s="40">
        <f>VLOOKUP($AX39&amp;"_"&amp;$BC$14,データシート1!$A:$BS,MATCH($BC$12&amp;"_"&amp;BM$20,データシート1!$A$1:$BS$1,0),0)</f>
        <v>32.899291099305536</v>
      </c>
      <c r="BN39" s="40">
        <f>VLOOKUP($AX39&amp;"_"&amp;$BC$14,データシート1!$A:$BS,MATCH($BC$12&amp;"_"&amp;BN$20,データシート1!$A$1:$BS$1,0),0)</f>
        <v>27.056505110380169</v>
      </c>
      <c r="BO39" s="40">
        <f>VLOOKUP($AX39&amp;"_"&amp;$BC$14,データシート1!$A:$BS,MATCH($BC$12&amp;"_"&amp;BO$20,データシート1!$A$1:$BS$1,0),0)</f>
        <v>1.8702528226046697</v>
      </c>
      <c r="BP39" s="40">
        <f>VLOOKUP($AX39&amp;"_"&amp;$BC$14,データシート1!$A:$BS,MATCH($BC$12&amp;"_"&amp;BP$20,データシート1!$A$1:$BS$1,0),0)</f>
        <v>0</v>
      </c>
      <c r="BQ39" s="40">
        <f>VLOOKUP($AX39&amp;"_"&amp;$BC$14,データシート1!$A:$BS,MATCH($BC$12&amp;"_"&amp;BQ$20,データシート1!$A$1:$BS$1,0),0)</f>
        <v>3.8805361593743508</v>
      </c>
      <c r="BR39" s="41">
        <f t="shared" si="3"/>
        <v>181.86123059167983</v>
      </c>
      <c r="BT39" s="134" t="str">
        <f t="shared" si="4"/>
        <v>矢板市</v>
      </c>
      <c r="BU39" s="38">
        <f t="shared" si="25"/>
        <v>181.86123059167983</v>
      </c>
      <c r="BV39" s="69">
        <f t="shared" si="16"/>
        <v>0.20512071397982756</v>
      </c>
      <c r="BW39" s="69">
        <f t="shared" si="5"/>
        <v>0.14663069847706592</v>
      </c>
      <c r="BX39" s="69">
        <f t="shared" si="5"/>
        <v>1.326610520616847E-2</v>
      </c>
      <c r="BY39" s="69">
        <f t="shared" si="5"/>
        <v>4.5223910296593187E-2</v>
      </c>
      <c r="BZ39" s="69">
        <f t="shared" si="5"/>
        <v>0.21773609611540781</v>
      </c>
      <c r="CA39" s="69">
        <f t="shared" si="5"/>
        <v>0.21584251588045275</v>
      </c>
      <c r="CB39" s="69">
        <f t="shared" si="5"/>
        <v>0.33996277728431318</v>
      </c>
      <c r="CC39" s="69">
        <f t="shared" si="5"/>
        <v>0.32967882167420398</v>
      </c>
      <c r="CD39" s="69">
        <f t="shared" si="5"/>
        <v>0.18090326889501804</v>
      </c>
      <c r="CE39" s="69">
        <f t="shared" si="5"/>
        <v>0.14877555277918594</v>
      </c>
      <c r="CF39" s="69">
        <f t="shared" si="5"/>
        <v>1.0283955610109205E-2</v>
      </c>
      <c r="CG39" s="69">
        <f t="shared" si="5"/>
        <v>0</v>
      </c>
      <c r="CH39" s="69">
        <f t="shared" si="5"/>
        <v>2.1337896739998669E-2</v>
      </c>
      <c r="CI39" s="135">
        <f t="shared" si="6"/>
        <v>1</v>
      </c>
      <c r="CK39" s="136" t="str">
        <f t="shared" si="7"/>
        <v>矢板市</v>
      </c>
      <c r="CL39" s="137">
        <f t="shared" si="17"/>
        <v>37.303505464215426</v>
      </c>
      <c r="CM39" s="75">
        <f t="shared" si="18"/>
        <v>0.11224146224049944</v>
      </c>
      <c r="CN39" s="76">
        <f t="shared" si="19"/>
        <v>26.666439267556761</v>
      </c>
      <c r="CO39" s="75">
        <f t="shared" si="20"/>
        <v>0.1570138389302706</v>
      </c>
      <c r="CP39" s="76">
        <f t="shared" si="8"/>
        <v>2.4125902179524883</v>
      </c>
      <c r="CQ39" s="75">
        <f t="shared" si="21"/>
        <v>0</v>
      </c>
      <c r="CR39" s="76">
        <f t="shared" si="9"/>
        <v>8.2244759787061774</v>
      </c>
      <c r="CS39" s="75">
        <f t="shared" si="22"/>
        <v>0</v>
      </c>
      <c r="CT39" s="76">
        <f t="shared" si="10"/>
        <v>39.597754383776341</v>
      </c>
      <c r="CU39" s="77">
        <f t="shared" si="23"/>
        <v>0.48889136016085821</v>
      </c>
      <c r="CV39" s="18"/>
      <c r="CW39" s="1078">
        <f t="shared" si="24"/>
        <v>4.1870000000000003</v>
      </c>
      <c r="CX39" s="1081">
        <f>VLOOKUP($AX39&amp;"_"&amp;$CW$14,データシート1!$A:$BS,MATCH($CW$12&amp;"_"&amp;CX$20,データシート1!$A$1:$BS$1,0),0)</f>
        <v>4.1870000000000003</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19.359000000000002</v>
      </c>
      <c r="DB39" s="1081">
        <f>VLOOKUP($AX39&amp;"_"&amp;$CW$14,データシート1!$A:$BS,MATCH($CW$12&amp;"_"&amp;DB$20,データシート1!$A$1:$BS$1,0),0)</f>
        <v>0</v>
      </c>
      <c r="DC39" s="1081">
        <f>VLOOKUP($AX39&amp;"_"&amp;$CW$14,データシート1!$A:$BS,MATCH($CW$12&amp;"_"&amp;DC$20,データシート1!$A$1:$BS$1,0),0)</f>
        <v>0</v>
      </c>
      <c r="DD39" s="1080">
        <f t="shared" si="11"/>
        <v>23.546000000000003</v>
      </c>
      <c r="DE39" s="18"/>
      <c r="DF39" s="138">
        <f>VLOOKUP($AX39&amp;"_"&amp;$DF$14,データシート1!$A:$BS,MATCH($DF$12&amp;"_"&amp;DF$20,データシート1!$A$1:$BS$1,0),0)</f>
        <v>1</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2</v>
      </c>
      <c r="DJ39" s="74">
        <f>VLOOKUP($AX39&amp;"_"&amp;$DF$14,データシート1!$A:$BS,MATCH($DF$12&amp;"_"&amp;DJ$20,データシート1!$A$1:$BS$1,0),0)</f>
        <v>0</v>
      </c>
      <c r="DK39" s="74">
        <f>VLOOKUP($AX39&amp;"_"&amp;$DF$14,データシート1!$A:$BS,MATCH($DF$12&amp;"_"&amp;DK$20,データシート1!$A$1:$BS$1,0),0)</f>
        <v>0</v>
      </c>
      <c r="DL39" s="78">
        <f t="shared" si="12"/>
        <v>3</v>
      </c>
      <c r="DM39" s="18"/>
      <c r="DN39" s="139">
        <f t="shared" si="26"/>
        <v>0.18</v>
      </c>
      <c r="DO39" s="140">
        <f t="shared" si="27"/>
        <v>0</v>
      </c>
      <c r="DP39" s="140">
        <f t="shared" si="29"/>
        <v>0</v>
      </c>
      <c r="DQ39" s="140">
        <f t="shared" si="30"/>
        <v>0.82</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09301</v>
      </c>
      <c r="AY40" s="20" t="str">
        <f>IF(IFERROR(比較地域マスタ!$Z25,"")=0,"",IFERROR(比較地域マスタ!$Z25,""))</f>
        <v>上三川町</v>
      </c>
      <c r="BB40" s="122" t="str">
        <f t="shared" si="0"/>
        <v>09301</v>
      </c>
      <c r="BC40" s="123" t="str">
        <f t="shared" si="0"/>
        <v>上三川町</v>
      </c>
      <c r="BD40" s="40">
        <f t="shared" si="14"/>
        <v>267.84018838483155</v>
      </c>
      <c r="BE40" s="40">
        <f t="shared" si="15"/>
        <v>132.79101875406795</v>
      </c>
      <c r="BF40" s="40">
        <f>VLOOKUP($AX40&amp;"_"&amp;$BC$14,データシート1!$A:$BS,MATCH($BC$12&amp;"_"&amp;BF$20,データシート1!$A$1:$BS$1,0),0)</f>
        <v>124.5503399225406</v>
      </c>
      <c r="BG40" s="40">
        <f>VLOOKUP($AX40&amp;"_"&amp;$BC$14,データシート1!$A:$BS,MATCH($BC$12&amp;"_"&amp;BG$20,データシート1!$A$1:$BS$1,0),0)</f>
        <v>2.8160244625934912</v>
      </c>
      <c r="BH40" s="40">
        <f>VLOOKUP($AX40&amp;"_"&amp;$BC$14,データシート1!$A:$BS,MATCH($BC$12&amp;"_"&amp;BH$20,データシート1!$A$1:$BS$1,0),0)</f>
        <v>5.4246543689338615</v>
      </c>
      <c r="BI40" s="40">
        <f>VLOOKUP($AX40&amp;"_"&amp;$BC$14,データシート1!$A:$BS,MATCH($BC$12&amp;"_"&amp;BI$20,データシート1!$A$1:$BS$1,0),0)</f>
        <v>35.704188377011334</v>
      </c>
      <c r="BJ40" s="40">
        <f>VLOOKUP($AX40&amp;"_"&amp;$BC$14,データシート1!$A:$BS,MATCH($BC$12&amp;"_"&amp;BJ$20,データシート1!$A$1:$BS$1,0),0)</f>
        <v>36.095135603536434</v>
      </c>
      <c r="BK40" s="40">
        <f t="shared" si="1"/>
        <v>63.249845650215839</v>
      </c>
      <c r="BL40" s="40">
        <f t="shared" si="2"/>
        <v>61.405182843847825</v>
      </c>
      <c r="BM40" s="40">
        <f>VLOOKUP($AX40&amp;"_"&amp;$BC$14,データシート1!$A:$BS,MATCH($BC$12&amp;"_"&amp;BM$20,データシート1!$A$1:$BS$1,0),0)</f>
        <v>33.191772780353425</v>
      </c>
      <c r="BN40" s="40">
        <f>VLOOKUP($AX40&amp;"_"&amp;$BC$14,データシート1!$A:$BS,MATCH($BC$12&amp;"_"&amp;BN$20,データシート1!$A$1:$BS$1,0),0)</f>
        <v>28.213410063494397</v>
      </c>
      <c r="BO40" s="40">
        <f>VLOOKUP($AX40&amp;"_"&amp;$BC$14,データシート1!$A:$BS,MATCH($BC$12&amp;"_"&amp;BO$20,データシート1!$A$1:$BS$1,0),0)</f>
        <v>1.8446628063680159</v>
      </c>
      <c r="BP40" s="40">
        <f>VLOOKUP($AX40&amp;"_"&amp;$BC$14,データシート1!$A:$BS,MATCH($BC$12&amp;"_"&amp;BP$20,データシート1!$A$1:$BS$1,0),0)</f>
        <v>0</v>
      </c>
      <c r="BQ40" s="40">
        <f>VLOOKUP($AX40&amp;"_"&amp;$BC$14,データシート1!$A:$BS,MATCH($BC$12&amp;"_"&amp;BQ$20,データシート1!$A$1:$BS$1,0),0)</f>
        <v>0</v>
      </c>
      <c r="BR40" s="41">
        <f t="shared" si="3"/>
        <v>267.84018838483155</v>
      </c>
      <c r="BT40" s="134" t="str">
        <f t="shared" si="4"/>
        <v>上三川町</v>
      </c>
      <c r="BU40" s="38">
        <f t="shared" si="25"/>
        <v>267.84018838483155</v>
      </c>
      <c r="BV40" s="69">
        <f t="shared" si="16"/>
        <v>0.49578451820409575</v>
      </c>
      <c r="BW40" s="69">
        <f t="shared" si="5"/>
        <v>0.4650173697742</v>
      </c>
      <c r="BX40" s="69">
        <f t="shared" si="5"/>
        <v>1.0513823483977842E-2</v>
      </c>
      <c r="BY40" s="69">
        <f t="shared" si="5"/>
        <v>2.025332494591791E-2</v>
      </c>
      <c r="BZ40" s="69">
        <f t="shared" si="5"/>
        <v>0.13330407431506031</v>
      </c>
      <c r="CA40" s="69">
        <f t="shared" si="5"/>
        <v>0.13476370301709581</v>
      </c>
      <c r="CB40" s="69">
        <f t="shared" si="5"/>
        <v>0.23614770446374819</v>
      </c>
      <c r="CC40" s="69">
        <f t="shared" si="5"/>
        <v>0.22926052738441605</v>
      </c>
      <c r="CD40" s="69">
        <f t="shared" si="5"/>
        <v>0.12392379568021972</v>
      </c>
      <c r="CE40" s="69">
        <f t="shared" si="5"/>
        <v>0.1053367317041963</v>
      </c>
      <c r="CF40" s="69">
        <f t="shared" si="5"/>
        <v>6.8871770793321463E-3</v>
      </c>
      <c r="CG40" s="69">
        <f t="shared" si="5"/>
        <v>0</v>
      </c>
      <c r="CH40" s="69">
        <f t="shared" si="5"/>
        <v>0</v>
      </c>
      <c r="CI40" s="135">
        <f t="shared" si="6"/>
        <v>1</v>
      </c>
      <c r="CK40" s="136" t="str">
        <f t="shared" si="7"/>
        <v>上三川町</v>
      </c>
      <c r="CL40" s="137">
        <f t="shared" si="17"/>
        <v>132.79101875406795</v>
      </c>
      <c r="CM40" s="75">
        <f t="shared" si="18"/>
        <v>1</v>
      </c>
      <c r="CN40" s="76">
        <f t="shared" si="19"/>
        <v>124.5503399225406</v>
      </c>
      <c r="CO40" s="75">
        <f t="shared" si="20"/>
        <v>1</v>
      </c>
      <c r="CP40" s="76">
        <f t="shared" si="8"/>
        <v>2.8160244625934912</v>
      </c>
      <c r="CQ40" s="75">
        <f t="shared" si="21"/>
        <v>0</v>
      </c>
      <c r="CR40" s="76">
        <f t="shared" si="9"/>
        <v>5.4246543689338615</v>
      </c>
      <c r="CS40" s="75">
        <f t="shared" si="22"/>
        <v>0</v>
      </c>
      <c r="CT40" s="76">
        <f t="shared" si="10"/>
        <v>35.704188377011334</v>
      </c>
      <c r="CU40" s="77">
        <f t="shared" si="23"/>
        <v>8.6964587101472937E-2</v>
      </c>
      <c r="CV40" s="18"/>
      <c r="CW40" s="1078">
        <f t="shared" si="24"/>
        <v>215.14500000000001</v>
      </c>
      <c r="CX40" s="1081">
        <f>VLOOKUP($AX40&amp;"_"&amp;$CW$14,データシート1!$A:$BS,MATCH($CW$12&amp;"_"&amp;CX$20,データシート1!$A$1:$BS$1,0),0)</f>
        <v>215.14500000000001</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3.105</v>
      </c>
      <c r="DB40" s="1081">
        <f>VLOOKUP($AX40&amp;"_"&amp;$CW$14,データシート1!$A:$BS,MATCH($CW$12&amp;"_"&amp;DB$20,データシート1!$A$1:$BS$1,0),0)</f>
        <v>0</v>
      </c>
      <c r="DC40" s="1081">
        <f>VLOOKUP($AX40&amp;"_"&amp;$CW$14,データシート1!$A:$BS,MATCH($CW$12&amp;"_"&amp;DC$20,データシート1!$A$1:$BS$1,0),0)</f>
        <v>0</v>
      </c>
      <c r="DD40" s="1080">
        <f t="shared" si="11"/>
        <v>218.25</v>
      </c>
      <c r="DE40" s="18"/>
      <c r="DF40" s="138">
        <f>VLOOKUP($AX40&amp;"_"&amp;$DF$14,データシート1!$A:$BS,MATCH($DF$12&amp;"_"&amp;DF$20,データシート1!$A$1:$BS$1,0),0)</f>
        <v>2</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1</v>
      </c>
      <c r="DJ40" s="74">
        <f>VLOOKUP($AX40&amp;"_"&amp;$DF$14,データシート1!$A:$BS,MATCH($DF$12&amp;"_"&amp;DJ$20,データシート1!$A$1:$BS$1,0),0)</f>
        <v>0</v>
      </c>
      <c r="DK40" s="74">
        <f>VLOOKUP($AX40&amp;"_"&amp;$DF$14,データシート1!$A:$BS,MATCH($DF$12&amp;"_"&amp;DK$20,データシート1!$A$1:$BS$1,0),0)</f>
        <v>0</v>
      </c>
      <c r="DL40" s="78">
        <f t="shared" si="12"/>
        <v>3</v>
      </c>
      <c r="DM40" s="18"/>
      <c r="DN40" s="139">
        <f t="shared" si="26"/>
        <v>0.99</v>
      </c>
      <c r="DO40" s="140">
        <f t="shared" si="27"/>
        <v>0</v>
      </c>
      <c r="DP40" s="140">
        <f t="shared" si="29"/>
        <v>0</v>
      </c>
      <c r="DQ40" s="140">
        <f t="shared" si="30"/>
        <v>0.01</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19214</v>
      </c>
      <c r="AY41" s="20" t="str">
        <f>IF(IFERROR(比較地域マスタ!$Z26,"")=0,"",IFERROR(比較地域マスタ!$Z26,""))</f>
        <v>中央市</v>
      </c>
      <c r="BB41" s="122" t="str">
        <f t="shared" si="0"/>
        <v>19214</v>
      </c>
      <c r="BC41" s="123" t="str">
        <f t="shared" si="0"/>
        <v>中央市</v>
      </c>
      <c r="BD41" s="40">
        <f t="shared" si="14"/>
        <v>215.67563965305553</v>
      </c>
      <c r="BE41" s="40">
        <f t="shared" si="15"/>
        <v>63.196727733524007</v>
      </c>
      <c r="BF41" s="40">
        <f>VLOOKUP($AX41&amp;"_"&amp;$BC$14,データシート1!$A:$BS,MATCH($BC$12&amp;"_"&amp;BF$20,データシート1!$A$1:$BS$1,0),0)</f>
        <v>54.74838408678545</v>
      </c>
      <c r="BG41" s="40">
        <f>VLOOKUP($AX41&amp;"_"&amp;$BC$14,データシート1!$A:$BS,MATCH($BC$12&amp;"_"&amp;BG$20,データシート1!$A$1:$BS$1,0),0)</f>
        <v>1.6249736179954823</v>
      </c>
      <c r="BH41" s="40">
        <f>VLOOKUP($AX41&amp;"_"&amp;$BC$14,データシート1!$A:$BS,MATCH($BC$12&amp;"_"&amp;BH$20,データシート1!$A$1:$BS$1,0),0)</f>
        <v>6.8233700287430787</v>
      </c>
      <c r="BI41" s="40">
        <f>VLOOKUP($AX41&amp;"_"&amp;$BC$14,データシート1!$A:$BS,MATCH($BC$12&amp;"_"&amp;BI$20,データシート1!$A$1:$BS$1,0),0)</f>
        <v>48.124220874160869</v>
      </c>
      <c r="BJ41" s="40">
        <f>VLOOKUP($AX41&amp;"_"&amp;$BC$14,データシート1!$A:$BS,MATCH($BC$12&amp;"_"&amp;BJ$20,データシート1!$A$1:$BS$1,0),0)</f>
        <v>38.261410913731325</v>
      </c>
      <c r="BK41" s="40">
        <f t="shared" si="1"/>
        <v>62.893206406233105</v>
      </c>
      <c r="BL41" s="40">
        <f t="shared" si="2"/>
        <v>61.066645293378116</v>
      </c>
      <c r="BM41" s="40">
        <f>VLOOKUP($AX41&amp;"_"&amp;$BC$14,データシート1!$A:$BS,MATCH($BC$12&amp;"_"&amp;BM$20,データシート1!$A$1:$BS$1,0),0)</f>
        <v>32.321324906612816</v>
      </c>
      <c r="BN41" s="40">
        <f>VLOOKUP($AX41&amp;"_"&amp;$BC$14,データシート1!$A:$BS,MATCH($BC$12&amp;"_"&amp;BN$20,データシート1!$A$1:$BS$1,0),0)</f>
        <v>28.745320386765304</v>
      </c>
      <c r="BO41" s="40">
        <f>VLOOKUP($AX41&amp;"_"&amp;$BC$14,データシート1!$A:$BS,MATCH($BC$12&amp;"_"&amp;BO$20,データシート1!$A$1:$BS$1,0),0)</f>
        <v>1.826561112854991</v>
      </c>
      <c r="BP41" s="40">
        <f>VLOOKUP($AX41&amp;"_"&amp;$BC$14,データシート1!$A:$BS,MATCH($BC$12&amp;"_"&amp;BP$20,データシート1!$A$1:$BS$1,0),0)</f>
        <v>0</v>
      </c>
      <c r="BQ41" s="40">
        <f>VLOOKUP($AX41&amp;"_"&amp;$BC$14,データシート1!$A:$BS,MATCH($BC$12&amp;"_"&amp;BQ$20,データシート1!$A$1:$BS$1,0),0)</f>
        <v>3.2000737254062259</v>
      </c>
      <c r="BR41" s="41">
        <f t="shared" si="3"/>
        <v>215.67563965305553</v>
      </c>
      <c r="BT41" s="134" t="str">
        <f t="shared" si="4"/>
        <v>中央市</v>
      </c>
      <c r="BU41" s="38">
        <f t="shared" si="25"/>
        <v>215.67563965305553</v>
      </c>
      <c r="BV41" s="69">
        <f t="shared" si="16"/>
        <v>0.29301745823118824</v>
      </c>
      <c r="BW41" s="69">
        <f t="shared" si="5"/>
        <v>0.25384593352710533</v>
      </c>
      <c r="BX41" s="69">
        <f t="shared" si="5"/>
        <v>7.5343400887067265E-3</v>
      </c>
      <c r="BY41" s="69">
        <f t="shared" si="5"/>
        <v>3.1637184615376242E-2</v>
      </c>
      <c r="BZ41" s="69">
        <f t="shared" si="5"/>
        <v>0.22313238969211088</v>
      </c>
      <c r="CA41" s="69">
        <f t="shared" si="5"/>
        <v>0.17740256143568259</v>
      </c>
      <c r="CB41" s="69">
        <f t="shared" si="5"/>
        <v>0.29161015359641745</v>
      </c>
      <c r="CC41" s="69">
        <f t="shared" si="5"/>
        <v>0.2831411344907212</v>
      </c>
      <c r="CD41" s="69">
        <f t="shared" si="5"/>
        <v>0.14986080467226709</v>
      </c>
      <c r="CE41" s="69">
        <f t="shared" si="5"/>
        <v>0.13328032981845414</v>
      </c>
      <c r="CF41" s="69">
        <f t="shared" si="5"/>
        <v>8.469019105696269E-3</v>
      </c>
      <c r="CG41" s="69">
        <f t="shared" si="5"/>
        <v>0</v>
      </c>
      <c r="CH41" s="69">
        <f t="shared" si="5"/>
        <v>1.483743704460083E-2</v>
      </c>
      <c r="CI41" s="135">
        <f t="shared" si="6"/>
        <v>1</v>
      </c>
      <c r="CK41" s="136" t="str">
        <f t="shared" si="7"/>
        <v>中央市</v>
      </c>
      <c r="CL41" s="137">
        <f t="shared" si="17"/>
        <v>63.196727733524007</v>
      </c>
      <c r="CM41" s="75">
        <f t="shared" si="18"/>
        <v>1</v>
      </c>
      <c r="CN41" s="76">
        <f t="shared" si="19"/>
        <v>54.74838408678545</v>
      </c>
      <c r="CO41" s="75">
        <f t="shared" si="20"/>
        <v>1</v>
      </c>
      <c r="CP41" s="76">
        <f t="shared" si="8"/>
        <v>1.6249736179954823</v>
      </c>
      <c r="CQ41" s="75">
        <f t="shared" si="21"/>
        <v>0</v>
      </c>
      <c r="CR41" s="76">
        <f t="shared" si="9"/>
        <v>6.8233700287430787</v>
      </c>
      <c r="CS41" s="75">
        <f t="shared" si="22"/>
        <v>0</v>
      </c>
      <c r="CT41" s="76">
        <f t="shared" si="10"/>
        <v>48.124220874160869</v>
      </c>
      <c r="CU41" s="77">
        <f t="shared" si="23"/>
        <v>0.33230667862274971</v>
      </c>
      <c r="CV41" s="18"/>
      <c r="CW41" s="1078">
        <f t="shared" si="24"/>
        <v>69.799000000000007</v>
      </c>
      <c r="CX41" s="1081">
        <f>VLOOKUP($AX41&amp;"_"&amp;$CW$14,データシート1!$A:$BS,MATCH($CW$12&amp;"_"&amp;CX$20,データシート1!$A$1:$BS$1,0),0)</f>
        <v>69.799000000000007</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15.991999999999999</v>
      </c>
      <c r="DB41" s="1081">
        <f>VLOOKUP($AX41&amp;"_"&amp;$CW$14,データシート1!$A:$BS,MATCH($CW$12&amp;"_"&amp;DB$20,データシート1!$A$1:$BS$1,0),0)</f>
        <v>0</v>
      </c>
      <c r="DC41" s="1081">
        <f>VLOOKUP($AX41&amp;"_"&amp;$CW$14,データシート1!$A:$BS,MATCH($CW$12&amp;"_"&amp;DC$20,データシート1!$A$1:$BS$1,0),0)</f>
        <v>0</v>
      </c>
      <c r="DD41" s="1080">
        <f t="shared" si="11"/>
        <v>85.791000000000011</v>
      </c>
      <c r="DE41" s="18"/>
      <c r="DF41" s="138">
        <f>VLOOKUP($AX41&amp;"_"&amp;$DF$14,データシート1!$A:$BS,MATCH($DF$12&amp;"_"&amp;DF$20,データシート1!$A$1:$BS$1,0),0)</f>
        <v>8</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2</v>
      </c>
      <c r="DJ41" s="74">
        <f>VLOOKUP($AX41&amp;"_"&amp;$DF$14,データシート1!$A:$BS,MATCH($DF$12&amp;"_"&amp;DJ$20,データシート1!$A$1:$BS$1,0),0)</f>
        <v>0</v>
      </c>
      <c r="DK41" s="74">
        <f>VLOOKUP($AX41&amp;"_"&amp;$DF$14,データシート1!$A:$BS,MATCH($DF$12&amp;"_"&amp;DK$20,データシート1!$A$1:$BS$1,0),0)</f>
        <v>0</v>
      </c>
      <c r="DL41" s="78">
        <f t="shared" si="12"/>
        <v>10</v>
      </c>
      <c r="DM41" s="18"/>
      <c r="DN41" s="139">
        <f t="shared" si="26"/>
        <v>0.81</v>
      </c>
      <c r="DO41" s="140">
        <f t="shared" si="27"/>
        <v>0</v>
      </c>
      <c r="DP41" s="140">
        <f t="shared" si="29"/>
        <v>0</v>
      </c>
      <c r="DQ41" s="140">
        <f t="shared" si="30"/>
        <v>0.19</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43203</v>
      </c>
      <c r="AY42" s="20" t="str">
        <f>IF(IFERROR(比較地域マスタ!$Z27,"")=0,"",IFERROR(比較地域マスタ!$Z27,""))</f>
        <v>人吉市</v>
      </c>
      <c r="BB42" s="122" t="str">
        <f t="shared" si="0"/>
        <v>43203</v>
      </c>
      <c r="BC42" s="123" t="str">
        <f t="shared" si="0"/>
        <v>人吉市</v>
      </c>
      <c r="BD42" s="40">
        <f t="shared" si="14"/>
        <v>168.89627463002913</v>
      </c>
      <c r="BE42" s="40">
        <f t="shared" si="15"/>
        <v>29.262324952124629</v>
      </c>
      <c r="BF42" s="40">
        <f>VLOOKUP($AX42&amp;"_"&amp;$BC$14,データシート1!$A:$BS,MATCH($BC$12&amp;"_"&amp;BF$20,データシート1!$A$1:$BS$1,0),0)</f>
        <v>14.6344334519931</v>
      </c>
      <c r="BG42" s="40">
        <f>VLOOKUP($AX42&amp;"_"&amp;$BC$14,データシート1!$A:$BS,MATCH($BC$12&amp;"_"&amp;BG$20,データシート1!$A$1:$BS$1,0),0)</f>
        <v>2.2756409571505425</v>
      </c>
      <c r="BH42" s="40">
        <f>VLOOKUP($AX42&amp;"_"&amp;$BC$14,データシート1!$A:$BS,MATCH($BC$12&amp;"_"&amp;BH$20,データシート1!$A$1:$BS$1,0),0)</f>
        <v>12.352250542980986</v>
      </c>
      <c r="BI42" s="40">
        <f>VLOOKUP($AX42&amp;"_"&amp;$BC$14,データシート1!$A:$BS,MATCH($BC$12&amp;"_"&amp;BI$20,データシート1!$A$1:$BS$1,0),0)</f>
        <v>44.628734277499447</v>
      </c>
      <c r="BJ42" s="40">
        <f>VLOOKUP($AX42&amp;"_"&amp;$BC$14,データシート1!$A:$BS,MATCH($BC$12&amp;"_"&amp;BJ$20,データシート1!$A$1:$BS$1,0),0)</f>
        <v>34.426877082563401</v>
      </c>
      <c r="BK42" s="40">
        <f t="shared" si="1"/>
        <v>56.09190540163074</v>
      </c>
      <c r="BL42" s="40">
        <f t="shared" si="2"/>
        <v>54.23108668639442</v>
      </c>
      <c r="BM42" s="40">
        <f>VLOOKUP($AX42&amp;"_"&amp;$BC$14,データシート1!$A:$BS,MATCH($BC$12&amp;"_"&amp;BM$20,データシート1!$A$1:$BS$1,0),0)</f>
        <v>27.564649146412911</v>
      </c>
      <c r="BN42" s="40">
        <f>VLOOKUP($AX42&amp;"_"&amp;$BC$14,データシート1!$A:$BS,MATCH($BC$12&amp;"_"&amp;BN$20,データシート1!$A$1:$BS$1,0),0)</f>
        <v>26.666437539981505</v>
      </c>
      <c r="BO42" s="40">
        <f>VLOOKUP($AX42&amp;"_"&amp;$BC$14,データシート1!$A:$BS,MATCH($BC$12&amp;"_"&amp;BO$20,データシート1!$A$1:$BS$1,0),0)</f>
        <v>1.860818715236318</v>
      </c>
      <c r="BP42" s="40">
        <f>VLOOKUP($AX42&amp;"_"&amp;$BC$14,データシート1!$A:$BS,MATCH($BC$12&amp;"_"&amp;BP$20,データシート1!$A$1:$BS$1,0),0)</f>
        <v>0</v>
      </c>
      <c r="BQ42" s="40">
        <f>VLOOKUP($AX42&amp;"_"&amp;$BC$14,データシート1!$A:$BS,MATCH($BC$12&amp;"_"&amp;BQ$20,データシート1!$A$1:$BS$1,0),0)</f>
        <v>4.4864329162109229</v>
      </c>
      <c r="BR42" s="41">
        <f t="shared" si="3"/>
        <v>168.89627463002913</v>
      </c>
      <c r="BT42" s="134" t="str">
        <f t="shared" si="4"/>
        <v>人吉市</v>
      </c>
      <c r="BU42" s="38">
        <f t="shared" si="25"/>
        <v>168.89627463002913</v>
      </c>
      <c r="BV42" s="69">
        <f t="shared" si="16"/>
        <v>0.1732561894347544</v>
      </c>
      <c r="BW42" s="69">
        <f t="shared" si="5"/>
        <v>8.6647461491084612E-2</v>
      </c>
      <c r="BX42" s="69">
        <f t="shared" si="5"/>
        <v>1.3473600658956997E-2</v>
      </c>
      <c r="BY42" s="69">
        <f t="shared" si="5"/>
        <v>7.3135127284712775E-2</v>
      </c>
      <c r="BZ42" s="69">
        <f t="shared" si="5"/>
        <v>0.26423752907078407</v>
      </c>
      <c r="CA42" s="69">
        <f t="shared" ref="CA42:CH68" si="32">BJ42/$BR42</f>
        <v>0.20383443718919322</v>
      </c>
      <c r="CB42" s="69">
        <f t="shared" si="32"/>
        <v>0.33210860052716529</v>
      </c>
      <c r="CC42" s="69">
        <f t="shared" si="32"/>
        <v>0.32109107678774307</v>
      </c>
      <c r="CD42" s="69">
        <f t="shared" si="32"/>
        <v>0.1632046012074207</v>
      </c>
      <c r="CE42" s="69">
        <f t="shared" si="32"/>
        <v>0.15788647558032232</v>
      </c>
      <c r="CF42" s="69">
        <f t="shared" si="32"/>
        <v>1.1017523739422204E-2</v>
      </c>
      <c r="CG42" s="69">
        <f t="shared" si="32"/>
        <v>0</v>
      </c>
      <c r="CH42" s="69">
        <f t="shared" si="32"/>
        <v>2.6563243778103155E-2</v>
      </c>
      <c r="CI42" s="135">
        <f t="shared" si="6"/>
        <v>1</v>
      </c>
      <c r="CK42" s="136" t="str">
        <f t="shared" si="7"/>
        <v>人吉市</v>
      </c>
      <c r="CL42" s="137">
        <f t="shared" si="17"/>
        <v>29.262324952124629</v>
      </c>
      <c r="CM42" s="75">
        <f t="shared" si="18"/>
        <v>0</v>
      </c>
      <c r="CN42" s="76">
        <f t="shared" si="19"/>
        <v>14.6344334519931</v>
      </c>
      <c r="CO42" s="75">
        <f t="shared" si="20"/>
        <v>0</v>
      </c>
      <c r="CP42" s="76">
        <f t="shared" si="8"/>
        <v>2.2756409571505425</v>
      </c>
      <c r="CQ42" s="75">
        <f t="shared" si="21"/>
        <v>0</v>
      </c>
      <c r="CR42" s="76">
        <f t="shared" si="9"/>
        <v>12.352250542980986</v>
      </c>
      <c r="CS42" s="75">
        <f t="shared" si="22"/>
        <v>0</v>
      </c>
      <c r="CT42" s="76">
        <f t="shared" si="10"/>
        <v>44.628734277499447</v>
      </c>
      <c r="CU42" s="77">
        <f t="shared" si="23"/>
        <v>0.25147475458783786</v>
      </c>
      <c r="CV42" s="18"/>
      <c r="CW42" s="1078">
        <f t="shared" si="24"/>
        <v>0</v>
      </c>
      <c r="CX42" s="1081">
        <f>VLOOKUP($AX42&amp;"_"&amp;$CW$14,データシート1!$A:$BS,MATCH($CW$12&amp;"_"&amp;CX$20,データシート1!$A$1:$BS$1,0),0)</f>
        <v>0</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11.223000000000001</v>
      </c>
      <c r="DB42" s="1081">
        <f>VLOOKUP($AX42&amp;"_"&amp;$CW$14,データシート1!$A:$BS,MATCH($CW$12&amp;"_"&amp;DB$20,データシート1!$A$1:$BS$1,0),0)</f>
        <v>0</v>
      </c>
      <c r="DC42" s="1081">
        <f>VLOOKUP($AX42&amp;"_"&amp;$CW$14,データシート1!$A:$BS,MATCH($CW$12&amp;"_"&amp;DC$20,データシート1!$A$1:$BS$1,0),0)</f>
        <v>0</v>
      </c>
      <c r="DD42" s="1080">
        <f t="shared" si="11"/>
        <v>11.223000000000001</v>
      </c>
      <c r="DE42" s="18"/>
      <c r="DF42" s="138">
        <f>VLOOKUP($AX42&amp;"_"&amp;$DF$14,データシート1!$A:$BS,MATCH($DF$12&amp;"_"&amp;DF$20,データシート1!$A$1:$BS$1,0),0)</f>
        <v>0</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1</v>
      </c>
      <c r="DJ42" s="74">
        <f>VLOOKUP($AX42&amp;"_"&amp;$DF$14,データシート1!$A:$BS,MATCH($DF$12&amp;"_"&amp;DJ$20,データシート1!$A$1:$BS$1,0),0)</f>
        <v>0</v>
      </c>
      <c r="DK42" s="74">
        <f>VLOOKUP($AX42&amp;"_"&amp;$DF$14,データシート1!$A:$BS,MATCH($DF$12&amp;"_"&amp;DK$20,データシート1!$A$1:$BS$1,0),0)</f>
        <v>0</v>
      </c>
      <c r="DL42" s="78">
        <f t="shared" si="12"/>
        <v>1</v>
      </c>
      <c r="DM42" s="18"/>
      <c r="DN42" s="139">
        <f t="shared" si="26"/>
        <v>0</v>
      </c>
      <c r="DO42" s="140">
        <f t="shared" si="27"/>
        <v>0</v>
      </c>
      <c r="DP42" s="140">
        <f t="shared" si="29"/>
        <v>0</v>
      </c>
      <c r="DQ42" s="140">
        <f t="shared" si="30"/>
        <v>1</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22223</v>
      </c>
      <c r="AY43" s="20" t="str">
        <f>IF(IFERROR(比較地域マスタ!$Z28,"")=0,"",IFERROR(比較地域マスタ!$Z28,""))</f>
        <v>御前崎市</v>
      </c>
      <c r="AZ43" s="26"/>
      <c r="BB43" s="122" t="str">
        <f t="shared" si="0"/>
        <v>22223</v>
      </c>
      <c r="BC43" s="123" t="str">
        <f t="shared" si="0"/>
        <v>御前崎市</v>
      </c>
      <c r="BD43" s="40">
        <f t="shared" si="14"/>
        <v>212.14327256325114</v>
      </c>
      <c r="BE43" s="40">
        <f t="shared" si="15"/>
        <v>68.910031224429247</v>
      </c>
      <c r="BF43" s="40">
        <f>VLOOKUP($AX43&amp;"_"&amp;$BC$14,データシート1!$A:$BS,MATCH($BC$12&amp;"_"&amp;BF$20,データシート1!$A$1:$BS$1,0),0)</f>
        <v>55.373067393855322</v>
      </c>
      <c r="BG43" s="40">
        <f>VLOOKUP($AX43&amp;"_"&amp;$BC$14,データシート1!$A:$BS,MATCH($BC$12&amp;"_"&amp;BG$20,データシート1!$A$1:$BS$1,0),0)</f>
        <v>3.5218753522839195</v>
      </c>
      <c r="BH43" s="40">
        <f>VLOOKUP($AX43&amp;"_"&amp;$BC$14,データシート1!$A:$BS,MATCH($BC$12&amp;"_"&amp;BH$20,データシート1!$A$1:$BS$1,0),0)</f>
        <v>10.015088478290011</v>
      </c>
      <c r="BI43" s="40">
        <f>VLOOKUP($AX43&amp;"_"&amp;$BC$14,データシート1!$A:$BS,MATCH($BC$12&amp;"_"&amp;BI$20,データシート1!$A$1:$BS$1,0),0)</f>
        <v>33.423265366317231</v>
      </c>
      <c r="BJ43" s="40">
        <f>VLOOKUP($AX43&amp;"_"&amp;$BC$14,データシート1!$A:$BS,MATCH($BC$12&amp;"_"&amp;BJ$20,データシート1!$A$1:$BS$1,0),0)</f>
        <v>32.512076389281027</v>
      </c>
      <c r="BK43" s="40">
        <f t="shared" si="1"/>
        <v>72.716956155838133</v>
      </c>
      <c r="BL43" s="40">
        <f t="shared" si="2"/>
        <v>65.854528511108725</v>
      </c>
      <c r="BM43" s="40">
        <f>VLOOKUP($AX43&amp;"_"&amp;$BC$14,データシート1!$A:$BS,MATCH($BC$12&amp;"_"&amp;BM$20,データシート1!$A$1:$BS$1,0),0)</f>
        <v>32.361908489150565</v>
      </c>
      <c r="BN43" s="40">
        <f>VLOOKUP($AX43&amp;"_"&amp;$BC$14,データシート1!$A:$BS,MATCH($BC$12&amp;"_"&amp;BN$20,データシート1!$A$1:$BS$1,0),0)</f>
        <v>33.492620021958153</v>
      </c>
      <c r="BO43" s="40">
        <f>VLOOKUP($AX43&amp;"_"&amp;$BC$14,データシート1!$A:$BS,MATCH($BC$12&amp;"_"&amp;BO$20,データシート1!$A$1:$BS$1,0),0)</f>
        <v>1.8699580067494086</v>
      </c>
      <c r="BP43" s="40">
        <f>VLOOKUP($AX43&amp;"_"&amp;$BC$14,データシート1!$A:$BS,MATCH($BC$12&amp;"_"&amp;BP$20,データシート1!$A$1:$BS$1,0),0)</f>
        <v>4.9924696379799958</v>
      </c>
      <c r="BQ43" s="40">
        <f>VLOOKUP($AX43&amp;"_"&amp;$BC$14,データシート1!$A:$BS,MATCH($BC$12&amp;"_"&amp;BQ$20,データシート1!$A$1:$BS$1,0),0)</f>
        <v>4.5809434273854981</v>
      </c>
      <c r="BR43" s="41">
        <f t="shared" si="3"/>
        <v>212.14327256325114</v>
      </c>
      <c r="BT43" s="134" t="str">
        <f t="shared" si="4"/>
        <v>御前崎市</v>
      </c>
      <c r="BU43" s="38">
        <f t="shared" si="25"/>
        <v>212.14327256325114</v>
      </c>
      <c r="BV43" s="69">
        <f t="shared" si="16"/>
        <v>0.32482779393291161</v>
      </c>
      <c r="BW43" s="69">
        <f t="shared" si="16"/>
        <v>0.26101731497210534</v>
      </c>
      <c r="BX43" s="69">
        <f t="shared" si="16"/>
        <v>1.6601400127990679E-2</v>
      </c>
      <c r="BY43" s="69">
        <f t="shared" si="16"/>
        <v>4.7209078832815603E-2</v>
      </c>
      <c r="BZ43" s="69">
        <f t="shared" si="16"/>
        <v>0.1575504373175538</v>
      </c>
      <c r="CA43" s="69">
        <f t="shared" si="32"/>
        <v>0.15325527883325857</v>
      </c>
      <c r="CB43" s="69">
        <f t="shared" si="32"/>
        <v>0.34277285947946973</v>
      </c>
      <c r="CC43" s="69">
        <f t="shared" si="32"/>
        <v>0.31042477904395482</v>
      </c>
      <c r="CD43" s="69">
        <f t="shared" si="32"/>
        <v>0.1525474180639019</v>
      </c>
      <c r="CE43" s="69">
        <f t="shared" si="32"/>
        <v>0.15787736098005289</v>
      </c>
      <c r="CF43" s="69">
        <f t="shared" si="32"/>
        <v>8.8145996059897456E-3</v>
      </c>
      <c r="CG43" s="69">
        <f t="shared" si="32"/>
        <v>2.3533480829525132E-2</v>
      </c>
      <c r="CH43" s="69">
        <f t="shared" si="32"/>
        <v>2.1593630436806222E-2</v>
      </c>
      <c r="CI43" s="135">
        <f t="shared" si="6"/>
        <v>1</v>
      </c>
      <c r="CJ43" s="26"/>
      <c r="CK43" s="136" t="str">
        <f t="shared" si="7"/>
        <v>御前崎市</v>
      </c>
      <c r="CL43" s="137">
        <f t="shared" si="17"/>
        <v>68.910031224429247</v>
      </c>
      <c r="CM43" s="75">
        <f t="shared" si="18"/>
        <v>0.80147982838847487</v>
      </c>
      <c r="CN43" s="76">
        <f t="shared" si="19"/>
        <v>55.373067393855322</v>
      </c>
      <c r="CO43" s="75">
        <f t="shared" si="20"/>
        <v>0.99741630000668513</v>
      </c>
      <c r="CP43" s="76">
        <f t="shared" si="8"/>
        <v>3.5218753522839195</v>
      </c>
      <c r="CQ43" s="75">
        <f t="shared" si="21"/>
        <v>0</v>
      </c>
      <c r="CR43" s="76">
        <f t="shared" si="9"/>
        <v>10.015088478290011</v>
      </c>
      <c r="CS43" s="75">
        <f t="shared" si="22"/>
        <v>0</v>
      </c>
      <c r="CT43" s="76">
        <f t="shared" si="10"/>
        <v>33.423265366317231</v>
      </c>
      <c r="CU43" s="77">
        <f t="shared" si="23"/>
        <v>0</v>
      </c>
      <c r="CV43" s="18"/>
      <c r="CW43" s="1078">
        <f t="shared" si="24"/>
        <v>55.23</v>
      </c>
      <c r="CX43" s="1081">
        <f>VLOOKUP($AX43&amp;"_"&amp;$CW$14,データシート1!$A:$BS,MATCH($CW$12&amp;"_"&amp;CX$20,データシート1!$A$1:$BS$1,0),0)</f>
        <v>55.23</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128.267</v>
      </c>
      <c r="DC43" s="1081">
        <f>VLOOKUP($AX43&amp;"_"&amp;$CW$14,データシート1!$A:$BS,MATCH($CW$12&amp;"_"&amp;DC$20,データシート1!$A$1:$BS$1,0),0)</f>
        <v>0</v>
      </c>
      <c r="DD43" s="1080">
        <f t="shared" si="11"/>
        <v>183.49699999999999</v>
      </c>
      <c r="DE43" s="18"/>
      <c r="DF43" s="138">
        <f>VLOOKUP($AX43&amp;"_"&amp;$DF$14,データシート1!$A:$BS,MATCH($DF$12&amp;"_"&amp;DF$20,データシート1!$A$1:$BS$1,0),0)</f>
        <v>8</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1</v>
      </c>
      <c r="DK43" s="74">
        <f>VLOOKUP($AX43&amp;"_"&amp;$DF$14,データシート1!$A:$BS,MATCH($DF$12&amp;"_"&amp;DK$20,データシート1!$A$1:$BS$1,0),0)</f>
        <v>0</v>
      </c>
      <c r="DL43" s="78">
        <f t="shared" si="12"/>
        <v>9</v>
      </c>
      <c r="DM43" s="18"/>
      <c r="DN43" s="139">
        <f t="shared" si="26"/>
        <v>0.3</v>
      </c>
      <c r="DO43" s="140">
        <f t="shared" si="27"/>
        <v>0</v>
      </c>
      <c r="DP43" s="140">
        <f t="shared" si="29"/>
        <v>0</v>
      </c>
      <c r="DQ43" s="140">
        <f t="shared" si="30"/>
        <v>0</v>
      </c>
      <c r="DR43" s="140">
        <f t="shared" si="31"/>
        <v>0.7</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37204</v>
      </c>
      <c r="AY44" s="20" t="str">
        <f>IF(IFERROR(比較地域マスタ!$Z29,"")=0,"",IFERROR(比較地域マスタ!$Z29,""))</f>
        <v>善通寺市</v>
      </c>
      <c r="BB44" s="122" t="str">
        <f t="shared" si="0"/>
        <v>37204</v>
      </c>
      <c r="BC44" s="123" t="str">
        <f t="shared" si="0"/>
        <v>善通寺市</v>
      </c>
      <c r="BD44" s="40">
        <f t="shared" si="14"/>
        <v>226.48382978464102</v>
      </c>
      <c r="BE44" s="40">
        <f t="shared" si="15"/>
        <v>61.978970498989732</v>
      </c>
      <c r="BF44" s="40">
        <f>VLOOKUP($AX44&amp;"_"&amp;$BC$14,データシート1!$A:$BS,MATCH($BC$12&amp;"_"&amp;BF$20,データシート1!$A$1:$BS$1,0),0)</f>
        <v>48.318343427524617</v>
      </c>
      <c r="BG44" s="40">
        <f>VLOOKUP($AX44&amp;"_"&amp;$BC$14,データシート1!$A:$BS,MATCH($BC$12&amp;"_"&amp;BG$20,データシート1!$A$1:$BS$1,0),0)</f>
        <v>1.5119581593527474</v>
      </c>
      <c r="BH44" s="40">
        <f>VLOOKUP($AX44&amp;"_"&amp;$BC$14,データシート1!$A:$BS,MATCH($BC$12&amp;"_"&amp;BH$20,データシート1!$A$1:$BS$1,0),0)</f>
        <v>12.148668912112372</v>
      </c>
      <c r="BI44" s="40">
        <f>VLOOKUP($AX44&amp;"_"&amp;$BC$14,データシート1!$A:$BS,MATCH($BC$12&amp;"_"&amp;BI$20,データシート1!$A$1:$BS$1,0),0)</f>
        <v>51.744096717139612</v>
      </c>
      <c r="BJ44" s="40">
        <f>VLOOKUP($AX44&amp;"_"&amp;$BC$14,データシート1!$A:$BS,MATCH($BC$12&amp;"_"&amp;BJ$20,データシート1!$A$1:$BS$1,0),0)</f>
        <v>53.394952692981171</v>
      </c>
      <c r="BK44" s="40">
        <f t="shared" si="1"/>
        <v>55.624130681402143</v>
      </c>
      <c r="BL44" s="40">
        <f t="shared" si="2"/>
        <v>53.767085609113167</v>
      </c>
      <c r="BM44" s="40">
        <f>VLOOKUP($AX44&amp;"_"&amp;$BC$14,データシート1!$A:$BS,MATCH($BC$12&amp;"_"&amp;BM$20,データシート1!$A$1:$BS$1,0),0)</f>
        <v>28.465884565526988</v>
      </c>
      <c r="BN44" s="40">
        <f>VLOOKUP($AX44&amp;"_"&amp;$BC$14,データシート1!$A:$BS,MATCH($BC$12&amp;"_"&amp;BN$20,データシート1!$A$1:$BS$1,0),0)</f>
        <v>25.301201043586175</v>
      </c>
      <c r="BO44" s="40">
        <f>VLOOKUP($AX44&amp;"_"&amp;$BC$14,データシート1!$A:$BS,MATCH($BC$12&amp;"_"&amp;BO$20,データシート1!$A$1:$BS$1,0),0)</f>
        <v>1.8570450722889775</v>
      </c>
      <c r="BP44" s="40">
        <f>VLOOKUP($AX44&amp;"_"&amp;$BC$14,データシート1!$A:$BS,MATCH($BC$12&amp;"_"&amp;BP$20,データシート1!$A$1:$BS$1,0),0)</f>
        <v>0</v>
      </c>
      <c r="BQ44" s="40">
        <f>VLOOKUP($AX44&amp;"_"&amp;$BC$14,データシート1!$A:$BS,MATCH($BC$12&amp;"_"&amp;BQ$20,データシート1!$A$1:$BS$1,0),0)</f>
        <v>3.7416791941283449</v>
      </c>
      <c r="BR44" s="41">
        <f t="shared" si="3"/>
        <v>226.48382978464102</v>
      </c>
      <c r="BT44" s="134" t="str">
        <f t="shared" si="4"/>
        <v>善通寺市</v>
      </c>
      <c r="BU44" s="38">
        <f t="shared" si="25"/>
        <v>226.48382978464102</v>
      </c>
      <c r="BV44" s="69">
        <f t="shared" si="16"/>
        <v>0.27365737570723836</v>
      </c>
      <c r="BW44" s="69">
        <f t="shared" si="16"/>
        <v>0.2133412503376933</v>
      </c>
      <c r="BX44" s="69">
        <f t="shared" si="16"/>
        <v>6.6757885575779883E-3</v>
      </c>
      <c r="BY44" s="69">
        <f t="shared" si="16"/>
        <v>5.3640336811967108E-2</v>
      </c>
      <c r="BZ44" s="69">
        <f t="shared" si="16"/>
        <v>0.22846706878076925</v>
      </c>
      <c r="CA44" s="69">
        <f t="shared" si="32"/>
        <v>0.23575613651426405</v>
      </c>
      <c r="CB44" s="69">
        <f t="shared" si="32"/>
        <v>0.2455986846137935</v>
      </c>
      <c r="CC44" s="69">
        <f t="shared" si="32"/>
        <v>0.23739922474924247</v>
      </c>
      <c r="CD44" s="69">
        <f t="shared" si="32"/>
        <v>0.125686167496349</v>
      </c>
      <c r="CE44" s="69">
        <f t="shared" si="32"/>
        <v>0.11171305725289345</v>
      </c>
      <c r="CF44" s="69">
        <f t="shared" si="32"/>
        <v>8.1994598645510584E-3</v>
      </c>
      <c r="CG44" s="69">
        <f t="shared" si="32"/>
        <v>0</v>
      </c>
      <c r="CH44" s="69">
        <f t="shared" si="32"/>
        <v>1.6520734383934754E-2</v>
      </c>
      <c r="CI44" s="135">
        <f t="shared" si="6"/>
        <v>1</v>
      </c>
      <c r="CK44" s="136" t="str">
        <f t="shared" si="7"/>
        <v>善通寺市</v>
      </c>
      <c r="CL44" s="137">
        <f t="shared" si="17"/>
        <v>61.978970498989732</v>
      </c>
      <c r="CM44" s="75">
        <f t="shared" si="18"/>
        <v>0.15640788999807628</v>
      </c>
      <c r="CN44" s="76">
        <f t="shared" si="19"/>
        <v>48.318343427524617</v>
      </c>
      <c r="CO44" s="75">
        <f t="shared" si="20"/>
        <v>0.20062773912231849</v>
      </c>
      <c r="CP44" s="76">
        <f t="shared" si="8"/>
        <v>1.5119581593527474</v>
      </c>
      <c r="CQ44" s="75">
        <f t="shared" si="21"/>
        <v>0</v>
      </c>
      <c r="CR44" s="76">
        <f t="shared" si="9"/>
        <v>12.148668912112372</v>
      </c>
      <c r="CS44" s="75">
        <f t="shared" si="22"/>
        <v>0</v>
      </c>
      <c r="CT44" s="76">
        <f t="shared" si="10"/>
        <v>51.744096717139612</v>
      </c>
      <c r="CU44" s="77">
        <f t="shared" si="23"/>
        <v>0.23191051272183372</v>
      </c>
      <c r="CV44" s="18"/>
      <c r="CW44" s="1078">
        <f t="shared" si="24"/>
        <v>9.6940000000000008</v>
      </c>
      <c r="CX44" s="1081">
        <f>VLOOKUP($AX44&amp;"_"&amp;$CW$14,データシート1!$A:$BS,MATCH($CW$12&amp;"_"&amp;CX$20,データシート1!$A$1:$BS$1,0),0)</f>
        <v>9.6940000000000008</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12</v>
      </c>
      <c r="DB44" s="1081">
        <f>VLOOKUP($AX44&amp;"_"&amp;$CW$14,データシート1!$A:$BS,MATCH($CW$12&amp;"_"&amp;DB$20,データシート1!$A$1:$BS$1,0),0)</f>
        <v>0</v>
      </c>
      <c r="DC44" s="1081">
        <f>VLOOKUP($AX44&amp;"_"&amp;$CW$14,データシート1!$A:$BS,MATCH($CW$12&amp;"_"&amp;DC$20,データシート1!$A$1:$BS$1,0),0)</f>
        <v>0</v>
      </c>
      <c r="DD44" s="1080">
        <f t="shared" si="11"/>
        <v>21.694000000000003</v>
      </c>
      <c r="DE44" s="18"/>
      <c r="DF44" s="138">
        <f>VLOOKUP($AX44&amp;"_"&amp;$DF$14,データシート1!$A:$BS,MATCH($DF$12&amp;"_"&amp;DF$20,データシート1!$A$1:$BS$1,0),0)</f>
        <v>3</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2</v>
      </c>
      <c r="DJ44" s="74">
        <f>VLOOKUP($AX44&amp;"_"&amp;$DF$14,データシート1!$A:$BS,MATCH($DF$12&amp;"_"&amp;DJ$20,データシート1!$A$1:$BS$1,0),0)</f>
        <v>0</v>
      </c>
      <c r="DK44" s="74">
        <f>VLOOKUP($AX44&amp;"_"&amp;$DF$14,データシート1!$A:$BS,MATCH($DF$12&amp;"_"&amp;DK$20,データシート1!$A$1:$BS$1,0),0)</f>
        <v>0</v>
      </c>
      <c r="DL44" s="78">
        <f t="shared" si="12"/>
        <v>5</v>
      </c>
      <c r="DM44" s="18"/>
      <c r="DN44" s="139">
        <f t="shared" si="26"/>
        <v>0.45</v>
      </c>
      <c r="DO44" s="140">
        <f t="shared" si="27"/>
        <v>0</v>
      </c>
      <c r="DP44" s="140">
        <f t="shared" si="29"/>
        <v>0</v>
      </c>
      <c r="DQ44" s="140">
        <f t="shared" si="30"/>
        <v>0.55000000000000004</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28381</v>
      </c>
      <c r="AY45" s="20" t="str">
        <f>IF(IFERROR(比較地域マスタ!$Z30,"")=0,"",IFERROR(比較地域マスタ!$Z30,""))</f>
        <v>稲美町</v>
      </c>
      <c r="BB45" s="122" t="str">
        <f t="shared" si="0"/>
        <v>28381</v>
      </c>
      <c r="BC45" s="123" t="str">
        <f t="shared" si="0"/>
        <v>稲美町</v>
      </c>
      <c r="BD45" s="40">
        <f t="shared" si="14"/>
        <v>328.31838247535143</v>
      </c>
      <c r="BE45" s="40">
        <f t="shared" si="15"/>
        <v>212.33067595074058</v>
      </c>
      <c r="BF45" s="40">
        <f>VLOOKUP($AX45&amp;"_"&amp;$BC$14,データシート1!$A:$BS,MATCH($BC$12&amp;"_"&amp;BF$20,データシート1!$A$1:$BS$1,0),0)</f>
        <v>206.1104654237927</v>
      </c>
      <c r="BG45" s="40">
        <f>VLOOKUP($AX45&amp;"_"&amp;$BC$14,データシート1!$A:$BS,MATCH($BC$12&amp;"_"&amp;BG$20,データシート1!$A$1:$BS$1,0),0)</f>
        <v>1.3575382962020814</v>
      </c>
      <c r="BH45" s="40">
        <f>VLOOKUP($AX45&amp;"_"&amp;$BC$14,データシート1!$A:$BS,MATCH($BC$12&amp;"_"&amp;BH$20,データシート1!$A$1:$BS$1,0),0)</f>
        <v>4.8626722307458099</v>
      </c>
      <c r="BI45" s="40">
        <f>VLOOKUP($AX45&amp;"_"&amp;$BC$14,データシート1!$A:$BS,MATCH($BC$12&amp;"_"&amp;BI$20,データシート1!$A$1:$BS$1,0),0)</f>
        <v>26.330052281563429</v>
      </c>
      <c r="BJ45" s="40">
        <f>VLOOKUP($AX45&amp;"_"&amp;$BC$14,データシート1!$A:$BS,MATCH($BC$12&amp;"_"&amp;BJ$20,データシート1!$A$1:$BS$1,0),0)</f>
        <v>24.886056688719041</v>
      </c>
      <c r="BK45" s="40">
        <f t="shared" si="1"/>
        <v>61.205712107148344</v>
      </c>
      <c r="BL45" s="40">
        <f t="shared" si="2"/>
        <v>59.386462427503822</v>
      </c>
      <c r="BM45" s="40">
        <f>VLOOKUP($AX45&amp;"_"&amp;$BC$14,データシート1!$A:$BS,MATCH($BC$12&amp;"_"&amp;BM$20,データシート1!$A$1:$BS$1,0),0)</f>
        <v>27.374326138649693</v>
      </c>
      <c r="BN45" s="40">
        <f>VLOOKUP($AX45&amp;"_"&amp;$BC$14,データシート1!$A:$BS,MATCH($BC$12&amp;"_"&amp;BN$20,データシート1!$A$1:$BS$1,0),0)</f>
        <v>32.01213628885413</v>
      </c>
      <c r="BO45" s="40">
        <f>VLOOKUP($AX45&amp;"_"&amp;$BC$14,データシート1!$A:$BS,MATCH($BC$12&amp;"_"&amp;BO$20,データシート1!$A$1:$BS$1,0),0)</f>
        <v>1.8192496796445186</v>
      </c>
      <c r="BP45" s="40">
        <f>VLOOKUP($AX45&amp;"_"&amp;$BC$14,データシート1!$A:$BS,MATCH($BC$12&amp;"_"&amp;BP$20,データシート1!$A$1:$BS$1,0),0)</f>
        <v>0</v>
      </c>
      <c r="BQ45" s="40">
        <f>VLOOKUP($AX45&amp;"_"&amp;$BC$14,データシート1!$A:$BS,MATCH($BC$12&amp;"_"&amp;BQ$20,データシート1!$A$1:$BS$1,0),0)</f>
        <v>3.565885447179999</v>
      </c>
      <c r="BR45" s="41">
        <f t="shared" si="3"/>
        <v>328.31838247535143</v>
      </c>
      <c r="BT45" s="134" t="str">
        <f t="shared" si="4"/>
        <v>稲美町</v>
      </c>
      <c r="BU45" s="38">
        <f t="shared" si="25"/>
        <v>328.31838247535143</v>
      </c>
      <c r="BV45" s="69">
        <f t="shared" si="16"/>
        <v>0.64672186293644818</v>
      </c>
      <c r="BW45" s="69">
        <f t="shared" si="16"/>
        <v>0.62777619659863693</v>
      </c>
      <c r="BX45" s="69">
        <f t="shared" si="16"/>
        <v>4.1348226863416604E-3</v>
      </c>
      <c r="BY45" s="69">
        <f t="shared" si="16"/>
        <v>1.4810843651469549E-2</v>
      </c>
      <c r="BZ45" s="69">
        <f t="shared" si="16"/>
        <v>8.0196704439904953E-2</v>
      </c>
      <c r="CA45" s="69">
        <f t="shared" si="32"/>
        <v>7.5798548046840983E-2</v>
      </c>
      <c r="CB45" s="69">
        <f t="shared" si="32"/>
        <v>0.18642182519811656</v>
      </c>
      <c r="CC45" s="69">
        <f t="shared" si="32"/>
        <v>0.1808807109116477</v>
      </c>
      <c r="CD45" s="69">
        <f t="shared" si="32"/>
        <v>8.3377378787813761E-2</v>
      </c>
      <c r="CE45" s="69">
        <f t="shared" si="32"/>
        <v>9.7503332123833941E-2</v>
      </c>
      <c r="CF45" s="69">
        <f t="shared" si="32"/>
        <v>5.541114286468864E-3</v>
      </c>
      <c r="CG45" s="69">
        <f t="shared" si="32"/>
        <v>0</v>
      </c>
      <c r="CH45" s="69">
        <f t="shared" si="32"/>
        <v>1.0861059378689248E-2</v>
      </c>
      <c r="CI45" s="135">
        <f t="shared" si="6"/>
        <v>1</v>
      </c>
      <c r="CK45" s="136" t="str">
        <f t="shared" si="7"/>
        <v>稲美町</v>
      </c>
      <c r="CL45" s="137">
        <f t="shared" si="17"/>
        <v>212.33067595074058</v>
      </c>
      <c r="CM45" s="75">
        <f t="shared" si="18"/>
        <v>0.13621677541642621</v>
      </c>
      <c r="CN45" s="76">
        <f t="shared" si="19"/>
        <v>206.1104654237927</v>
      </c>
      <c r="CO45" s="75">
        <f t="shared" si="20"/>
        <v>0.1403276633262176</v>
      </c>
      <c r="CP45" s="76">
        <f t="shared" si="8"/>
        <v>1.3575382962020814</v>
      </c>
      <c r="CQ45" s="75">
        <f t="shared" si="21"/>
        <v>0</v>
      </c>
      <c r="CR45" s="76">
        <f t="shared" si="9"/>
        <v>4.8626722307458099</v>
      </c>
      <c r="CS45" s="75">
        <f t="shared" si="22"/>
        <v>0</v>
      </c>
      <c r="CT45" s="76">
        <f t="shared" si="10"/>
        <v>26.330052281563429</v>
      </c>
      <c r="CU45" s="77">
        <f t="shared" si="23"/>
        <v>9.3087547787218616E-2</v>
      </c>
      <c r="CV45" s="18"/>
      <c r="CW45" s="1078">
        <f t="shared" si="24"/>
        <v>28.922999999999998</v>
      </c>
      <c r="CX45" s="1081">
        <f>VLOOKUP($AX45&amp;"_"&amp;$CW$14,データシート1!$A:$BS,MATCH($CW$12&amp;"_"&amp;CX$20,データシート1!$A$1:$BS$1,0),0)</f>
        <v>28.922999999999998</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2.4510000000000001</v>
      </c>
      <c r="DB45" s="1081">
        <f>VLOOKUP($AX45&amp;"_"&amp;$CW$14,データシート1!$A:$BS,MATCH($CW$12&amp;"_"&amp;DB$20,データシート1!$A$1:$BS$1,0),0)</f>
        <v>0</v>
      </c>
      <c r="DC45" s="1081">
        <f>VLOOKUP($AX45&amp;"_"&amp;$CW$14,データシート1!$A:$BS,MATCH($CW$12&amp;"_"&amp;DC$20,データシート1!$A$1:$BS$1,0),0)</f>
        <v>0</v>
      </c>
      <c r="DD45" s="1080">
        <f t="shared" si="11"/>
        <v>31.373999999999999</v>
      </c>
      <c r="DE45" s="18"/>
      <c r="DF45" s="138">
        <f>VLOOKUP($AX45&amp;"_"&amp;$DF$14,データシート1!$A:$BS,MATCH($DF$12&amp;"_"&amp;DF$20,データシート1!$A$1:$BS$1,0),0)</f>
        <v>8</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1</v>
      </c>
      <c r="DJ45" s="74">
        <f>VLOOKUP($AX45&amp;"_"&amp;$DF$14,データシート1!$A:$BS,MATCH($DF$12&amp;"_"&amp;DJ$20,データシート1!$A$1:$BS$1,0),0)</f>
        <v>0</v>
      </c>
      <c r="DK45" s="74">
        <f>VLOOKUP($AX45&amp;"_"&amp;$DF$14,データシート1!$A:$BS,MATCH($DF$12&amp;"_"&amp;DK$20,データシート1!$A$1:$BS$1,0),0)</f>
        <v>0</v>
      </c>
      <c r="DL45" s="78">
        <f t="shared" si="12"/>
        <v>9</v>
      </c>
      <c r="DM45" s="18"/>
      <c r="DN45" s="139">
        <f t="shared" si="26"/>
        <v>0.92</v>
      </c>
      <c r="DO45" s="140">
        <f t="shared" si="27"/>
        <v>0</v>
      </c>
      <c r="DP45" s="140">
        <f t="shared" si="29"/>
        <v>0</v>
      </c>
      <c r="DQ45" s="140">
        <f t="shared" si="30"/>
        <v>0.08</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34304</v>
      </c>
      <c r="AY46" s="20" t="str">
        <f>IF(IFERROR(比較地域マスタ!$Z31,"")=0,"",IFERROR(比較地域マスタ!$Z31,""))</f>
        <v>海田町</v>
      </c>
      <c r="BB46" s="122" t="str">
        <f t="shared" si="0"/>
        <v>34304</v>
      </c>
      <c r="BC46" s="123" t="str">
        <f t="shared" si="0"/>
        <v>海田町</v>
      </c>
      <c r="BD46" s="40">
        <f t="shared" si="14"/>
        <v>404.32040722945737</v>
      </c>
      <c r="BE46" s="40">
        <f t="shared" si="15"/>
        <v>255.22728815567928</v>
      </c>
      <c r="BF46" s="40">
        <f>VLOOKUP($AX46&amp;"_"&amp;$BC$14,データシート1!$A:$BS,MATCH($BC$12&amp;"_"&amp;BF$20,データシート1!$A$1:$BS$1,0),0)</f>
        <v>254.19770048387349</v>
      </c>
      <c r="BG46" s="40">
        <f>VLOOKUP($AX46&amp;"_"&amp;$BC$14,データシート1!$A:$BS,MATCH($BC$12&amp;"_"&amp;BG$20,データシート1!$A$1:$BS$1,0),0)</f>
        <v>0.93137947665783094</v>
      </c>
      <c r="BH46" s="40">
        <f>VLOOKUP($AX46&amp;"_"&amp;$BC$14,データシート1!$A:$BS,MATCH($BC$12&amp;"_"&amp;BH$20,データシート1!$A$1:$BS$1,0),0)</f>
        <v>9.8208195147938909E-2</v>
      </c>
      <c r="BI46" s="40">
        <f>VLOOKUP($AX46&amp;"_"&amp;$BC$14,データシート1!$A:$BS,MATCH($BC$12&amp;"_"&amp;BI$20,データシート1!$A$1:$BS$1,0),0)</f>
        <v>49.00084151845239</v>
      </c>
      <c r="BJ46" s="40">
        <f>VLOOKUP($AX46&amp;"_"&amp;$BC$14,データシート1!$A:$BS,MATCH($BC$12&amp;"_"&amp;BJ$20,データシート1!$A$1:$BS$1,0),0)</f>
        <v>40.080042317797329</v>
      </c>
      <c r="BK46" s="40">
        <f t="shared" si="1"/>
        <v>56.611874001563208</v>
      </c>
      <c r="BL46" s="40">
        <f t="shared" si="2"/>
        <v>31.978665164963367</v>
      </c>
      <c r="BM46" s="40">
        <f>VLOOKUP($AX46&amp;"_"&amp;$BC$14,データシート1!$A:$BS,MATCH($BC$12&amp;"_"&amp;BM$20,データシート1!$A$1:$BS$1,0),0)</f>
        <v>20.245609950812593</v>
      </c>
      <c r="BN46" s="40">
        <f>VLOOKUP($AX46&amp;"_"&amp;$BC$14,データシート1!$A:$BS,MATCH($BC$12&amp;"_"&amp;BN$20,データシート1!$A$1:$BS$1,0),0)</f>
        <v>11.733055214150772</v>
      </c>
      <c r="BO46" s="40">
        <f>VLOOKUP($AX46&amp;"_"&amp;$BC$14,データシート1!$A:$BS,MATCH($BC$12&amp;"_"&amp;BO$20,データシート1!$A$1:$BS$1,0),0)</f>
        <v>1.7891194992368453</v>
      </c>
      <c r="BP46" s="40">
        <f>VLOOKUP($AX46&amp;"_"&amp;$BC$14,データシート1!$A:$BS,MATCH($BC$12&amp;"_"&amp;BP$20,データシート1!$A$1:$BS$1,0),0)</f>
        <v>22.844089337362998</v>
      </c>
      <c r="BQ46" s="40">
        <f>VLOOKUP($AX46&amp;"_"&amp;$BC$14,データシート1!$A:$BS,MATCH($BC$12&amp;"_"&amp;BQ$20,データシート1!$A$1:$BS$1,0),0)</f>
        <v>3.400361235965212</v>
      </c>
      <c r="BR46" s="41">
        <f t="shared" si="3"/>
        <v>404.32040722945737</v>
      </c>
      <c r="BT46" s="134" t="str">
        <f t="shared" si="4"/>
        <v>海田町</v>
      </c>
      <c r="BU46" s="38">
        <f t="shared" si="25"/>
        <v>404.32040722945737</v>
      </c>
      <c r="BV46" s="69">
        <f t="shared" si="16"/>
        <v>0.63125007689961665</v>
      </c>
      <c r="BW46" s="69">
        <f t="shared" si="16"/>
        <v>0.62870361213208026</v>
      </c>
      <c r="BX46" s="69">
        <f t="shared" si="16"/>
        <v>2.3035678140511475E-3</v>
      </c>
      <c r="BY46" s="69">
        <f t="shared" si="16"/>
        <v>2.4289695348522048E-4</v>
      </c>
      <c r="BZ46" s="69">
        <f t="shared" si="16"/>
        <v>0.12119309498677799</v>
      </c>
      <c r="CA46" s="69">
        <f t="shared" si="32"/>
        <v>9.9129407274887699E-2</v>
      </c>
      <c r="CB46" s="69">
        <f t="shared" si="32"/>
        <v>0.14001735502169493</v>
      </c>
      <c r="CC46" s="69">
        <f t="shared" si="32"/>
        <v>7.9092384636462426E-2</v>
      </c>
      <c r="CD46" s="69">
        <f t="shared" si="32"/>
        <v>5.0073183516861006E-2</v>
      </c>
      <c r="CE46" s="69">
        <f t="shared" si="32"/>
        <v>2.901920111960142E-2</v>
      </c>
      <c r="CF46" s="69">
        <f t="shared" si="32"/>
        <v>4.4250041977759872E-3</v>
      </c>
      <c r="CG46" s="69">
        <f t="shared" si="32"/>
        <v>5.6499966187456535E-2</v>
      </c>
      <c r="CH46" s="69">
        <f t="shared" si="32"/>
        <v>8.4100658170228361E-3</v>
      </c>
      <c r="CI46" s="135">
        <f t="shared" si="6"/>
        <v>1</v>
      </c>
      <c r="CK46" s="136" t="str">
        <f t="shared" si="7"/>
        <v>海田町</v>
      </c>
      <c r="CL46" s="137">
        <f t="shared" si="17"/>
        <v>255.22728815567928</v>
      </c>
      <c r="CM46" s="75">
        <f t="shared" si="18"/>
        <v>8.8070520054615978E-2</v>
      </c>
      <c r="CN46" s="76">
        <f t="shared" si="19"/>
        <v>254.19770048387349</v>
      </c>
      <c r="CO46" s="75">
        <f t="shared" si="20"/>
        <v>8.8427235798012357E-2</v>
      </c>
      <c r="CP46" s="76">
        <f t="shared" si="8"/>
        <v>0.93137947665783094</v>
      </c>
      <c r="CQ46" s="75">
        <f t="shared" si="21"/>
        <v>0</v>
      </c>
      <c r="CR46" s="76">
        <f t="shared" si="9"/>
        <v>9.8208195147938909E-2</v>
      </c>
      <c r="CS46" s="75">
        <f t="shared" si="22"/>
        <v>0</v>
      </c>
      <c r="CT46" s="76">
        <f t="shared" si="10"/>
        <v>49.00084151845239</v>
      </c>
      <c r="CU46" s="77">
        <f t="shared" si="23"/>
        <v>0.34491244387375553</v>
      </c>
      <c r="CV46" s="18"/>
      <c r="CW46" s="1078">
        <f t="shared" si="24"/>
        <v>22.478000000000002</v>
      </c>
      <c r="CX46" s="1081">
        <f>VLOOKUP($AX46&amp;"_"&amp;$CW$14,データシート1!$A:$BS,MATCH($CW$12&amp;"_"&amp;CX$20,データシート1!$A$1:$BS$1,0),0)</f>
        <v>22.478000000000002</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16.901</v>
      </c>
      <c r="DB46" s="1081">
        <f>VLOOKUP($AX46&amp;"_"&amp;$CW$14,データシート1!$A:$BS,MATCH($CW$12&amp;"_"&amp;DB$20,データシート1!$A$1:$BS$1,0),0)</f>
        <v>0</v>
      </c>
      <c r="DC46" s="1081">
        <f>VLOOKUP($AX46&amp;"_"&amp;$CW$14,データシート1!$A:$BS,MATCH($CW$12&amp;"_"&amp;DC$20,データシート1!$A$1:$BS$1,0),0)</f>
        <v>0</v>
      </c>
      <c r="DD46" s="1080">
        <f t="shared" si="11"/>
        <v>39.379000000000005</v>
      </c>
      <c r="DE46" s="18"/>
      <c r="DF46" s="138">
        <f>VLOOKUP($AX46&amp;"_"&amp;$DF$14,データシート1!$A:$BS,MATCH($DF$12&amp;"_"&amp;DF$20,データシート1!$A$1:$BS$1,0),0)</f>
        <v>5</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2</v>
      </c>
      <c r="DJ46" s="74">
        <f>VLOOKUP($AX46&amp;"_"&amp;$DF$14,データシート1!$A:$BS,MATCH($DF$12&amp;"_"&amp;DJ$20,データシート1!$A$1:$BS$1,0),0)</f>
        <v>0</v>
      </c>
      <c r="DK46" s="74">
        <f>VLOOKUP($AX46&amp;"_"&amp;$DF$14,データシート1!$A:$BS,MATCH($DF$12&amp;"_"&amp;DK$20,データシート1!$A$1:$BS$1,0),0)</f>
        <v>0</v>
      </c>
      <c r="DL46" s="78">
        <f t="shared" si="12"/>
        <v>7</v>
      </c>
      <c r="DM46" s="18"/>
      <c r="DN46" s="139">
        <f t="shared" si="26"/>
        <v>0.56999999999999995</v>
      </c>
      <c r="DO46" s="140">
        <f t="shared" si="27"/>
        <v>0</v>
      </c>
      <c r="DP46" s="140">
        <f t="shared" si="29"/>
        <v>0</v>
      </c>
      <c r="DQ46" s="140">
        <f t="shared" si="30"/>
        <v>0.43</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03211</v>
      </c>
      <c r="AY47" s="20" t="str">
        <f>IF(IFERROR(比較地域マスタ!$Z32,"")=0,"",IFERROR(比較地域マスタ!$Z32,""))</f>
        <v>釜石市</v>
      </c>
      <c r="BB47" s="122" t="str">
        <f t="shared" si="0"/>
        <v>03211</v>
      </c>
      <c r="BC47" s="123" t="str">
        <f t="shared" si="0"/>
        <v>釜石市</v>
      </c>
      <c r="BD47" s="40">
        <f t="shared" si="14"/>
        <v>307.36196143316386</v>
      </c>
      <c r="BE47" s="40">
        <f t="shared" si="15"/>
        <v>139.34333288916963</v>
      </c>
      <c r="BF47" s="40">
        <f>VLOOKUP($AX47&amp;"_"&amp;$BC$14,データシート1!$A:$BS,MATCH($BC$12&amp;"_"&amp;BF$20,データシート1!$A$1:$BS$1,0),0)</f>
        <v>120.5694840222549</v>
      </c>
      <c r="BG47" s="40">
        <f>VLOOKUP($AX47&amp;"_"&amp;$BC$14,データシート1!$A:$BS,MATCH($BC$12&amp;"_"&amp;BG$20,データシート1!$A$1:$BS$1,0),0)</f>
        <v>4.8181997281900779</v>
      </c>
      <c r="BH47" s="40">
        <f>VLOOKUP($AX47&amp;"_"&amp;$BC$14,データシート1!$A:$BS,MATCH($BC$12&amp;"_"&amp;BH$20,データシート1!$A$1:$BS$1,0),0)</f>
        <v>13.955649138724645</v>
      </c>
      <c r="BI47" s="40">
        <f>VLOOKUP($AX47&amp;"_"&amp;$BC$14,データシート1!$A:$BS,MATCH($BC$12&amp;"_"&amp;BI$20,データシート1!$A$1:$BS$1,0),0)</f>
        <v>40.453706781413857</v>
      </c>
      <c r="BJ47" s="40">
        <f>VLOOKUP($AX47&amp;"_"&amp;$BC$14,データシート1!$A:$BS,MATCH($BC$12&amp;"_"&amp;BJ$20,データシート1!$A$1:$BS$1,0),0)</f>
        <v>61.978841171860914</v>
      </c>
      <c r="BK47" s="40">
        <f t="shared" si="1"/>
        <v>61.054017635312832</v>
      </c>
      <c r="BL47" s="40">
        <f t="shared" si="2"/>
        <v>53.983646263639201</v>
      </c>
      <c r="BM47" s="40">
        <f>VLOOKUP($AX47&amp;"_"&amp;$BC$14,データシート1!$A:$BS,MATCH($BC$12&amp;"_"&amp;BM$20,データシート1!$A$1:$BS$1,0),0)</f>
        <v>27.206394072976263</v>
      </c>
      <c r="BN47" s="40">
        <f>VLOOKUP($AX47&amp;"_"&amp;$BC$14,データシート1!$A:$BS,MATCH($BC$12&amp;"_"&amp;BN$20,データシート1!$A$1:$BS$1,0),0)</f>
        <v>26.777252190662942</v>
      </c>
      <c r="BO47" s="40">
        <f>VLOOKUP($AX47&amp;"_"&amp;$BC$14,データシート1!$A:$BS,MATCH($BC$12&amp;"_"&amp;BO$20,データシート1!$A$1:$BS$1,0),0)</f>
        <v>1.8971989917755241</v>
      </c>
      <c r="BP47" s="40">
        <f>VLOOKUP($AX47&amp;"_"&amp;$BC$14,データシート1!$A:$BS,MATCH($BC$12&amp;"_"&amp;BP$20,データシート1!$A$1:$BS$1,0),0)</f>
        <v>5.1731723798981015</v>
      </c>
      <c r="BQ47" s="40">
        <f>VLOOKUP($AX47&amp;"_"&amp;$BC$14,データシート1!$A:$BS,MATCH($BC$12&amp;"_"&amp;BQ$20,データシート1!$A$1:$BS$1,0),0)</f>
        <v>4.5320629554065874</v>
      </c>
      <c r="BR47" s="41">
        <f t="shared" si="3"/>
        <v>307.36196143316386</v>
      </c>
      <c r="BT47" s="134" t="str">
        <f t="shared" si="4"/>
        <v>釜石市</v>
      </c>
      <c r="BU47" s="38">
        <f t="shared" si="25"/>
        <v>307.36196143316386</v>
      </c>
      <c r="BV47" s="69">
        <f t="shared" si="16"/>
        <v>0.45335256269006458</v>
      </c>
      <c r="BW47" s="69">
        <f t="shared" si="16"/>
        <v>0.39227197620702603</v>
      </c>
      <c r="BX47" s="69">
        <f t="shared" si="16"/>
        <v>1.5675979245199475E-2</v>
      </c>
      <c r="BY47" s="69">
        <f t="shared" si="16"/>
        <v>4.5404607237839074E-2</v>
      </c>
      <c r="BZ47" s="69">
        <f t="shared" si="16"/>
        <v>0.13161585315497978</v>
      </c>
      <c r="CA47" s="69">
        <f t="shared" si="32"/>
        <v>0.20164772791944285</v>
      </c>
      <c r="CB47" s="69">
        <f t="shared" si="32"/>
        <v>0.19863882098692648</v>
      </c>
      <c r="CC47" s="69">
        <f t="shared" si="32"/>
        <v>0.1756354169915004</v>
      </c>
      <c r="CD47" s="69">
        <f t="shared" si="32"/>
        <v>8.8515813557795503E-2</v>
      </c>
      <c r="CE47" s="69">
        <f t="shared" si="32"/>
        <v>8.7119603433704923E-2</v>
      </c>
      <c r="CF47" s="69">
        <f t="shared" si="32"/>
        <v>6.1725237011414366E-3</v>
      </c>
      <c r="CG47" s="69">
        <f t="shared" si="32"/>
        <v>1.6830880294284603E-2</v>
      </c>
      <c r="CH47" s="69">
        <f t="shared" si="32"/>
        <v>1.4745035248586181E-2</v>
      </c>
      <c r="CI47" s="135">
        <f t="shared" si="6"/>
        <v>1</v>
      </c>
      <c r="CK47" s="136" t="str">
        <f t="shared" si="7"/>
        <v>釜石市</v>
      </c>
      <c r="CL47" s="137">
        <f t="shared" si="17"/>
        <v>139.34333288916963</v>
      </c>
      <c r="CM47" s="75">
        <f t="shared" si="18"/>
        <v>1</v>
      </c>
      <c r="CN47" s="76">
        <f t="shared" si="19"/>
        <v>120.5694840222549</v>
      </c>
      <c r="CO47" s="75">
        <f t="shared" si="20"/>
        <v>1</v>
      </c>
      <c r="CP47" s="76">
        <f t="shared" si="8"/>
        <v>4.8181997281900779</v>
      </c>
      <c r="CQ47" s="75">
        <f t="shared" si="21"/>
        <v>0</v>
      </c>
      <c r="CR47" s="76">
        <f t="shared" si="9"/>
        <v>13.955649138724645</v>
      </c>
      <c r="CS47" s="75">
        <f t="shared" si="22"/>
        <v>0</v>
      </c>
      <c r="CT47" s="76">
        <f t="shared" si="10"/>
        <v>40.453706781413857</v>
      </c>
      <c r="CU47" s="77">
        <f t="shared" si="23"/>
        <v>0.4828482122922364</v>
      </c>
      <c r="CV47" s="18"/>
      <c r="CW47" s="1078">
        <f t="shared" si="24"/>
        <v>169.07</v>
      </c>
      <c r="CX47" s="1081">
        <f>VLOOKUP($AX47&amp;"_"&amp;$CW$14,データシート1!$A:$BS,MATCH($CW$12&amp;"_"&amp;CX$20,データシート1!$A$1:$BS$1,0),0)</f>
        <v>169.07</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19.533000000000001</v>
      </c>
      <c r="DB47" s="1081">
        <f>VLOOKUP($AX47&amp;"_"&amp;$CW$14,データシート1!$A:$BS,MATCH($CW$12&amp;"_"&amp;DB$20,データシート1!$A$1:$BS$1,0),0)</f>
        <v>0</v>
      </c>
      <c r="DC47" s="1081">
        <f>VLOOKUP($AX47&amp;"_"&amp;$CW$14,データシート1!$A:$BS,MATCH($CW$12&amp;"_"&amp;DC$20,データシート1!$A$1:$BS$1,0),0)</f>
        <v>0</v>
      </c>
      <c r="DD47" s="1080">
        <f t="shared" si="11"/>
        <v>188.60300000000001</v>
      </c>
      <c r="DE47" s="18"/>
      <c r="DF47" s="138">
        <f>VLOOKUP($AX47&amp;"_"&amp;$DF$14,データシート1!$A:$BS,MATCH($DF$12&amp;"_"&amp;DF$20,データシート1!$A$1:$BS$1,0),0)</f>
        <v>5</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1</v>
      </c>
      <c r="DJ47" s="74">
        <f>VLOOKUP($AX47&amp;"_"&amp;$DF$14,データシート1!$A:$BS,MATCH($DF$12&amp;"_"&amp;DJ$20,データシート1!$A$1:$BS$1,0),0)</f>
        <v>0</v>
      </c>
      <c r="DK47" s="74">
        <f>VLOOKUP($AX47&amp;"_"&amp;$DF$14,データシート1!$A:$BS,MATCH($DF$12&amp;"_"&amp;DK$20,データシート1!$A$1:$BS$1,0),0)</f>
        <v>0</v>
      </c>
      <c r="DL47" s="78">
        <f t="shared" si="12"/>
        <v>6</v>
      </c>
      <c r="DM47" s="18"/>
      <c r="DN47" s="139">
        <f t="shared" si="26"/>
        <v>0.9</v>
      </c>
      <c r="DO47" s="140">
        <f t="shared" si="27"/>
        <v>0</v>
      </c>
      <c r="DP47" s="140">
        <f t="shared" si="29"/>
        <v>0</v>
      </c>
      <c r="DQ47" s="140">
        <f t="shared" si="30"/>
        <v>0.1</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41210</v>
      </c>
      <c r="AY48" s="20" t="str">
        <f>IF(IFERROR(比較地域マスタ!$Z33,"")=0,"",IFERROR(比較地域マスタ!$Z33,""))</f>
        <v>神埼市</v>
      </c>
      <c r="BB48" s="122" t="str">
        <f t="shared" si="0"/>
        <v>41210</v>
      </c>
      <c r="BC48" s="123" t="str">
        <f t="shared" si="0"/>
        <v>神埼市</v>
      </c>
      <c r="BD48" s="40">
        <f t="shared" si="14"/>
        <v>226.82827040704515</v>
      </c>
      <c r="BE48" s="40">
        <f t="shared" si="15"/>
        <v>105.48520065924238</v>
      </c>
      <c r="BF48" s="40">
        <f>VLOOKUP($AX48&amp;"_"&amp;$BC$14,データシート1!$A:$BS,MATCH($BC$12&amp;"_"&amp;BF$20,データシート1!$A$1:$BS$1,0),0)</f>
        <v>88.487861477759793</v>
      </c>
      <c r="BG48" s="40">
        <f>VLOOKUP($AX48&amp;"_"&amp;$BC$14,データシート1!$A:$BS,MATCH($BC$12&amp;"_"&amp;BG$20,データシート1!$A$1:$BS$1,0),0)</f>
        <v>1.8138042179805747</v>
      </c>
      <c r="BH48" s="40">
        <f>VLOOKUP($AX48&amp;"_"&amp;$BC$14,データシート1!$A:$BS,MATCH($BC$12&amp;"_"&amp;BH$20,データシート1!$A$1:$BS$1,0),0)</f>
        <v>15.183534963502012</v>
      </c>
      <c r="BI48" s="40">
        <f>VLOOKUP($AX48&amp;"_"&amp;$BC$14,データシート1!$A:$BS,MATCH($BC$12&amp;"_"&amp;BI$20,データシート1!$A$1:$BS$1,0),0)</f>
        <v>26.248959789352433</v>
      </c>
      <c r="BJ48" s="40">
        <f>VLOOKUP($AX48&amp;"_"&amp;$BC$14,データシート1!$A:$BS,MATCH($BC$12&amp;"_"&amp;BJ$20,データシート1!$A$1:$BS$1,0),0)</f>
        <v>33.683396203279848</v>
      </c>
      <c r="BK48" s="40">
        <f t="shared" si="1"/>
        <v>58.774685690299826</v>
      </c>
      <c r="BL48" s="40">
        <f t="shared" si="2"/>
        <v>56.931379036866012</v>
      </c>
      <c r="BM48" s="40">
        <f>VLOOKUP($AX48&amp;"_"&amp;$BC$14,データシート1!$A:$BS,MATCH($BC$12&amp;"_"&amp;BM$20,データシート1!$A$1:$BS$1,0),0)</f>
        <v>29.905902028676646</v>
      </c>
      <c r="BN48" s="40">
        <f>VLOOKUP($AX48&amp;"_"&amp;$BC$14,データシート1!$A:$BS,MATCH($BC$12&amp;"_"&amp;BN$20,データシート1!$A$1:$BS$1,0),0)</f>
        <v>27.025477008189366</v>
      </c>
      <c r="BO48" s="40">
        <f>VLOOKUP($AX48&amp;"_"&amp;$BC$14,データシート1!$A:$BS,MATCH($BC$12&amp;"_"&amp;BO$20,データシート1!$A$1:$BS$1,0),0)</f>
        <v>1.8433066534338154</v>
      </c>
      <c r="BP48" s="40">
        <f>VLOOKUP($AX48&amp;"_"&amp;$BC$14,データシート1!$A:$BS,MATCH($BC$12&amp;"_"&amp;BP$20,データシート1!$A$1:$BS$1,0),0)</f>
        <v>0</v>
      </c>
      <c r="BQ48" s="40">
        <f>VLOOKUP($AX48&amp;"_"&amp;$BC$14,データシート1!$A:$BS,MATCH($BC$12&amp;"_"&amp;BQ$20,データシート1!$A$1:$BS$1,0),0)</f>
        <v>2.636028064870656</v>
      </c>
      <c r="BR48" s="41">
        <f t="shared" si="3"/>
        <v>226.82827040704515</v>
      </c>
      <c r="BT48" s="134" t="str">
        <f t="shared" si="4"/>
        <v>神埼市</v>
      </c>
      <c r="BU48" s="38">
        <f t="shared" si="25"/>
        <v>226.82827040704515</v>
      </c>
      <c r="BV48" s="69">
        <f t="shared" si="16"/>
        <v>0.46504432833680009</v>
      </c>
      <c r="BW48" s="69">
        <f t="shared" si="16"/>
        <v>0.39010949260851663</v>
      </c>
      <c r="BX48" s="69">
        <f t="shared" si="16"/>
        <v>7.9963763543481094E-3</v>
      </c>
      <c r="BY48" s="69">
        <f t="shared" si="16"/>
        <v>6.6938459373935347E-2</v>
      </c>
      <c r="BZ48" s="69">
        <f t="shared" si="16"/>
        <v>0.11572172966909489</v>
      </c>
      <c r="CA48" s="69">
        <f t="shared" si="32"/>
        <v>0.14849734622071015</v>
      </c>
      <c r="CB48" s="69">
        <f t="shared" si="32"/>
        <v>0.25911534565258632</v>
      </c>
      <c r="CC48" s="69">
        <f t="shared" si="32"/>
        <v>0.25098890422566023</v>
      </c>
      <c r="CD48" s="69">
        <f t="shared" si="32"/>
        <v>0.13184380401530313</v>
      </c>
      <c r="CE48" s="69">
        <f t="shared" si="32"/>
        <v>0.11914510021035707</v>
      </c>
      <c r="CF48" s="69">
        <f t="shared" si="32"/>
        <v>8.1264414269261349E-3</v>
      </c>
      <c r="CG48" s="69">
        <f t="shared" si="32"/>
        <v>0</v>
      </c>
      <c r="CH48" s="69">
        <f t="shared" si="32"/>
        <v>1.1621250120808497E-2</v>
      </c>
      <c r="CI48" s="135">
        <f t="shared" si="6"/>
        <v>1</v>
      </c>
      <c r="CK48" s="136" t="str">
        <f t="shared" si="7"/>
        <v>神埼市</v>
      </c>
      <c r="CL48" s="137">
        <f t="shared" si="17"/>
        <v>105.48520065924238</v>
      </c>
      <c r="CM48" s="75">
        <f t="shared" si="18"/>
        <v>0.13530808028803262</v>
      </c>
      <c r="CN48" s="76">
        <f t="shared" si="19"/>
        <v>88.487861477759793</v>
      </c>
      <c r="CO48" s="75">
        <f t="shared" si="20"/>
        <v>0.16129895967242153</v>
      </c>
      <c r="CP48" s="76">
        <f t="shared" si="8"/>
        <v>1.8138042179805747</v>
      </c>
      <c r="CQ48" s="75">
        <f t="shared" si="21"/>
        <v>0</v>
      </c>
      <c r="CR48" s="76">
        <f t="shared" si="9"/>
        <v>15.183534963502012</v>
      </c>
      <c r="CS48" s="75">
        <f t="shared" si="22"/>
        <v>0</v>
      </c>
      <c r="CT48" s="76">
        <f t="shared" si="10"/>
        <v>26.248959789352433</v>
      </c>
      <c r="CU48" s="77">
        <f t="shared" si="23"/>
        <v>0.54032617344909639</v>
      </c>
      <c r="CV48" s="18"/>
      <c r="CW48" s="1078">
        <f t="shared" si="24"/>
        <v>14.273</v>
      </c>
      <c r="CX48" s="1081">
        <f>VLOOKUP($AX48&amp;"_"&amp;$CW$14,データシート1!$A:$BS,MATCH($CW$12&amp;"_"&amp;CX$20,データシート1!$A$1:$BS$1,0),0)</f>
        <v>14.273</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14.183</v>
      </c>
      <c r="DB48" s="1081">
        <f>VLOOKUP($AX48&amp;"_"&amp;$CW$14,データシート1!$A:$BS,MATCH($CW$12&amp;"_"&amp;DB$20,データシート1!$A$1:$BS$1,0),0)</f>
        <v>0</v>
      </c>
      <c r="DC48" s="1081">
        <f>VLOOKUP($AX48&amp;"_"&amp;$CW$14,データシート1!$A:$BS,MATCH($CW$12&amp;"_"&amp;DC$20,データシート1!$A$1:$BS$1,0),0)</f>
        <v>0</v>
      </c>
      <c r="DD48" s="1080">
        <f t="shared" si="11"/>
        <v>28.456</v>
      </c>
      <c r="DE48" s="18"/>
      <c r="DF48" s="138">
        <f>VLOOKUP($AX48&amp;"_"&amp;$DF$14,データシート1!$A:$BS,MATCH($DF$12&amp;"_"&amp;DF$20,データシート1!$A$1:$BS$1,0),0)</f>
        <v>4</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2</v>
      </c>
      <c r="DJ48" s="74">
        <f>VLOOKUP($AX48&amp;"_"&amp;$DF$14,データシート1!$A:$BS,MATCH($DF$12&amp;"_"&amp;DJ$20,データシート1!$A$1:$BS$1,0),0)</f>
        <v>0</v>
      </c>
      <c r="DK48" s="74">
        <f>VLOOKUP($AX48&amp;"_"&amp;$DF$14,データシート1!$A:$BS,MATCH($DF$12&amp;"_"&amp;DK$20,データシート1!$A$1:$BS$1,0),0)</f>
        <v>0</v>
      </c>
      <c r="DL48" s="78">
        <f t="shared" si="12"/>
        <v>6</v>
      </c>
      <c r="DM48" s="18"/>
      <c r="DN48" s="139">
        <f t="shared" si="26"/>
        <v>0.5</v>
      </c>
      <c r="DO48" s="140">
        <f t="shared" si="27"/>
        <v>0</v>
      </c>
      <c r="DP48" s="140">
        <f t="shared" si="29"/>
        <v>0</v>
      </c>
      <c r="DQ48" s="140">
        <f t="shared" si="30"/>
        <v>0.5</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11385</v>
      </c>
      <c r="AY49" s="20" t="str">
        <f>IF(IFERROR(比較地域マスタ!$Z34,"")=0,"",IFERROR(比較地域マスタ!$Z34,""))</f>
        <v>上里町</v>
      </c>
      <c r="BB49" s="122" t="str">
        <f t="shared" si="0"/>
        <v>11385</v>
      </c>
      <c r="BC49" s="123" t="str">
        <f t="shared" si="0"/>
        <v>上里町</v>
      </c>
      <c r="BD49" s="40">
        <f t="shared" si="14"/>
        <v>191.05954999809958</v>
      </c>
      <c r="BE49" s="40">
        <f t="shared" si="15"/>
        <v>78.470163730106194</v>
      </c>
      <c r="BF49" s="40">
        <f>VLOOKUP($AX49&amp;"_"&amp;$BC$14,データシート1!$A:$BS,MATCH($BC$12&amp;"_"&amp;BF$20,データシート1!$A$1:$BS$1,0),0)</f>
        <v>72.776343990964918</v>
      </c>
      <c r="BG49" s="40">
        <f>VLOOKUP($AX49&amp;"_"&amp;$BC$14,データシート1!$A:$BS,MATCH($BC$12&amp;"_"&amp;BG$20,データシート1!$A$1:$BS$1,0),0)</f>
        <v>1.1783797042916833</v>
      </c>
      <c r="BH49" s="40">
        <f>VLOOKUP($AX49&amp;"_"&amp;$BC$14,データシート1!$A:$BS,MATCH($BC$12&amp;"_"&amp;BH$20,データシート1!$A$1:$BS$1,0),0)</f>
        <v>4.5154400348495942</v>
      </c>
      <c r="BI49" s="40">
        <f>VLOOKUP($AX49&amp;"_"&amp;$BC$14,データシート1!$A:$BS,MATCH($BC$12&amp;"_"&amp;BI$20,データシート1!$A$1:$BS$1,0),0)</f>
        <v>24.102825809208177</v>
      </c>
      <c r="BJ49" s="40">
        <f>VLOOKUP($AX49&amp;"_"&amp;$BC$14,データシート1!$A:$BS,MATCH($BC$12&amp;"_"&amp;BJ$20,データシート1!$A$1:$BS$1,0),0)</f>
        <v>32.900866548165439</v>
      </c>
      <c r="BK49" s="40">
        <f t="shared" si="1"/>
        <v>51.266988319997623</v>
      </c>
      <c r="BL49" s="40">
        <f t="shared" si="2"/>
        <v>49.448092419379421</v>
      </c>
      <c r="BM49" s="40">
        <f>VLOOKUP($AX49&amp;"_"&amp;$BC$14,データシート1!$A:$BS,MATCH($BC$12&amp;"_"&amp;BM$20,データシート1!$A$1:$BS$1,0),0)</f>
        <v>30.534247841071398</v>
      </c>
      <c r="BN49" s="40">
        <f>VLOOKUP($AX49&amp;"_"&amp;$BC$14,データシート1!$A:$BS,MATCH($BC$12&amp;"_"&amp;BN$20,データシート1!$A$1:$BS$1,0),0)</f>
        <v>18.913844578308026</v>
      </c>
      <c r="BO49" s="40">
        <f>VLOOKUP($AX49&amp;"_"&amp;$BC$14,データシート1!$A:$BS,MATCH($BC$12&amp;"_"&amp;BO$20,データシート1!$A$1:$BS$1,0),0)</f>
        <v>1.8188959006182053</v>
      </c>
      <c r="BP49" s="40">
        <f>VLOOKUP($AX49&amp;"_"&amp;$BC$14,データシート1!$A:$BS,MATCH($BC$12&amp;"_"&amp;BP$20,データシート1!$A$1:$BS$1,0),0)</f>
        <v>0</v>
      </c>
      <c r="BQ49" s="40">
        <f>VLOOKUP($AX49&amp;"_"&amp;$BC$14,データシート1!$A:$BS,MATCH($BC$12&amp;"_"&amp;BQ$20,データシート1!$A$1:$BS$1,0),0)</f>
        <v>4.3187055906221712</v>
      </c>
      <c r="BR49" s="41">
        <f t="shared" si="3"/>
        <v>191.05954999809958</v>
      </c>
      <c r="BT49" s="134" t="str">
        <f t="shared" si="4"/>
        <v>上里町</v>
      </c>
      <c r="BU49" s="38">
        <f t="shared" si="25"/>
        <v>191.05954999809958</v>
      </c>
      <c r="BV49" s="69">
        <f t="shared" si="16"/>
        <v>0.41071050220146921</v>
      </c>
      <c r="BW49" s="69">
        <f t="shared" si="16"/>
        <v>0.38090921909786141</v>
      </c>
      <c r="BX49" s="69">
        <f t="shared" si="16"/>
        <v>6.1676043113437894E-3</v>
      </c>
      <c r="BY49" s="69">
        <f t="shared" si="16"/>
        <v>2.3633678792264023E-2</v>
      </c>
      <c r="BZ49" s="69">
        <f t="shared" si="16"/>
        <v>0.12615347314200165</v>
      </c>
      <c r="CA49" s="69">
        <f t="shared" si="32"/>
        <v>0.17220215659721116</v>
      </c>
      <c r="CB49" s="69">
        <f t="shared" si="32"/>
        <v>0.2683298914946024</v>
      </c>
      <c r="CC49" s="69">
        <f t="shared" si="32"/>
        <v>0.25880984446928335</v>
      </c>
      <c r="CD49" s="69">
        <f t="shared" si="32"/>
        <v>0.15981534469946734</v>
      </c>
      <c r="CE49" s="69">
        <f t="shared" si="32"/>
        <v>9.8994499769816044E-2</v>
      </c>
      <c r="CF49" s="69">
        <f t="shared" si="32"/>
        <v>9.5200470253190561E-3</v>
      </c>
      <c r="CG49" s="69">
        <f t="shared" si="32"/>
        <v>0</v>
      </c>
      <c r="CH49" s="69">
        <f t="shared" si="32"/>
        <v>2.2603976564715703E-2</v>
      </c>
      <c r="CI49" s="135">
        <f t="shared" si="6"/>
        <v>1</v>
      </c>
      <c r="CK49" s="136" t="str">
        <f t="shared" si="7"/>
        <v>上里町</v>
      </c>
      <c r="CL49" s="137">
        <f t="shared" si="17"/>
        <v>78.470163730106194</v>
      </c>
      <c r="CM49" s="75">
        <f t="shared" si="18"/>
        <v>0.37541657363329339</v>
      </c>
      <c r="CN49" s="76">
        <f t="shared" si="19"/>
        <v>72.776343990964918</v>
      </c>
      <c r="CO49" s="75">
        <f t="shared" si="20"/>
        <v>0.40478812735711611</v>
      </c>
      <c r="CP49" s="76">
        <f t="shared" si="8"/>
        <v>1.1783797042916833</v>
      </c>
      <c r="CQ49" s="75">
        <f t="shared" si="21"/>
        <v>0</v>
      </c>
      <c r="CR49" s="76">
        <f t="shared" si="9"/>
        <v>4.5154400348495942</v>
      </c>
      <c r="CS49" s="75">
        <f t="shared" si="22"/>
        <v>0</v>
      </c>
      <c r="CT49" s="76">
        <f t="shared" si="10"/>
        <v>24.102825809208177</v>
      </c>
      <c r="CU49" s="77">
        <f t="shared" si="23"/>
        <v>0</v>
      </c>
      <c r="CV49" s="18"/>
      <c r="CW49" s="1078">
        <f t="shared" si="24"/>
        <v>29.459</v>
      </c>
      <c r="CX49" s="1081">
        <f>VLOOKUP($AX49&amp;"_"&amp;$CW$14,データシート1!$A:$BS,MATCH($CW$12&amp;"_"&amp;CX$20,データシート1!$A$1:$BS$1,0),0)</f>
        <v>29.459</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29.459</v>
      </c>
      <c r="DE49" s="18"/>
      <c r="DF49" s="138">
        <f>VLOOKUP($AX49&amp;"_"&amp;$DF$14,データシート1!$A:$BS,MATCH($DF$12&amp;"_"&amp;DF$20,データシート1!$A$1:$BS$1,0),0)</f>
        <v>4</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4</v>
      </c>
      <c r="DM49" s="18"/>
      <c r="DN49" s="139">
        <f t="shared" si="26"/>
        <v>1</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駒ヶ根市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長野県</v>
      </c>
      <c r="AY4" s="261" t="str">
        <f>年度マスタ!$J4</f>
        <v>駒ヶ根市</v>
      </c>
      <c r="AZ4" s="261" t="str">
        <f>年度マスタ!$K4</f>
        <v>20210</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13303</v>
      </c>
      <c r="AY13" s="20" t="str">
        <f>IF(IFERROR(比較地域マスタ!$Z6,"")=0,"",IFERROR(比較地域マスタ!$Z6,""))</f>
        <v>瑞穂町</v>
      </c>
      <c r="BC13" s="960" t="str">
        <f t="shared" ref="BC13:BC59" si="0">AX13</f>
        <v>13303</v>
      </c>
      <c r="BD13" s="123" t="str">
        <f>AY13</f>
        <v>瑞穂町</v>
      </c>
      <c r="BE13" s="40">
        <f>VLOOKUP($BC13&amp;"_"&amp;$AZ$7,データシート1!$A:$BS,MATCH("cb_"&amp;BE$12,データシート1!$A$1:$BS$1,0),0)</f>
        <v>3146.9000000000042</v>
      </c>
      <c r="BF13" s="40">
        <f>VLOOKUP($BC13&amp;"_"&amp;$AZ$7,データシート1!$A:$BS,MATCH("cb_"&amp;BF$12,データシート1!$A$1:$BS$1,0),0)</f>
        <v>4040.6</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7187.5000000000036</v>
      </c>
      <c r="BL13" s="42"/>
      <c r="BM13" s="960" t="str">
        <f>AX13</f>
        <v>13303</v>
      </c>
      <c r="BN13" s="123" t="str">
        <f>AY13</f>
        <v>瑞穂町</v>
      </c>
      <c r="BO13" s="40">
        <f>BE13*VLOOKUP(BO$12,別紙!$B$4:$E$10,MATCH("設備利用率",別紙!$B$4:$E$4,0),0)/100*8760/10^3</f>
        <v>3776.6576280000045</v>
      </c>
      <c r="BP13" s="40">
        <f>BF13*VLOOKUP(BP$12,別紙!$B$4:$E$10,MATCH("設備利用率",別紙!$B$4:$E$4,0),0)/100*8760/10^3</f>
        <v>5344.7440559999995</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9121.401684000004</v>
      </c>
      <c r="BV13" s="42"/>
      <c r="BW13" s="38" t="str">
        <f>AX13</f>
        <v>13303</v>
      </c>
      <c r="BX13" s="38" t="str">
        <f>AY13</f>
        <v>瑞穂町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548196.27085339371</v>
      </c>
      <c r="BZ13" s="42"/>
      <c r="CA13" s="38" t="str">
        <f>AX13</f>
        <v>13303</v>
      </c>
      <c r="CB13" s="38" t="str">
        <f>AY13</f>
        <v>瑞穂町</v>
      </c>
      <c r="CC13" s="260">
        <f>BO13/$BY13</f>
        <v>6.8892435589187201E-3</v>
      </c>
      <c r="CD13" s="260">
        <f t="shared" ref="CD13:CH28" si="1">BP13/$BY13</f>
        <v>9.7496906494450881E-3</v>
      </c>
      <c r="CE13" s="260">
        <f t="shared" si="1"/>
        <v>0</v>
      </c>
      <c r="CF13" s="260">
        <f t="shared" si="1"/>
        <v>0</v>
      </c>
      <c r="CG13" s="260">
        <f t="shared" si="1"/>
        <v>0</v>
      </c>
      <c r="CH13" s="260">
        <f t="shared" si="1"/>
        <v>0</v>
      </c>
      <c r="CI13" s="260">
        <f>BU13/BY13</f>
        <v>1.6638934208363806E-2</v>
      </c>
      <c r="CK13" s="20" t="str">
        <f>AX13</f>
        <v>13303</v>
      </c>
      <c r="CL13" s="20" t="str">
        <f>AY13</f>
        <v>瑞穂町</v>
      </c>
      <c r="CM13" s="20">
        <f>VLOOKUP($CK13&amp;"_"&amp;$AZ$7,データシート1!$A:$BS,MATCH("ca_太陽光発電（10kW未満）",データシート1!$A$1:$BS$1,0),0)</f>
        <v>743</v>
      </c>
      <c r="CN13" s="20">
        <f>VLOOKUP($CK13&amp;"_"&amp;$AZ$5,データシート1!$A:$BS,MATCH("ab_家庭",データシート1!$A$1:$BS$1,0),0)</f>
        <v>15097</v>
      </c>
      <c r="CO13" s="260">
        <f>CM13/CN13</f>
        <v>4.9215075842882691E-2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33211</v>
      </c>
      <c r="AY14" s="20" t="str">
        <f>IF(IFERROR(比較地域マスタ!$Z7,"")=0,"",IFERROR(比較地域マスタ!$Z7,""))</f>
        <v>備前市</v>
      </c>
      <c r="BC14" s="960" t="str">
        <f t="shared" si="0"/>
        <v>33211</v>
      </c>
      <c r="BD14" s="123" t="str">
        <f t="shared" ref="BD14:BD60" si="2">AY14</f>
        <v>備前市</v>
      </c>
      <c r="BE14" s="40">
        <f>VLOOKUP($BC14&amp;"_"&amp;$AZ$7,データシート1!$A:$BS,MATCH("cb_"&amp;BE$12,データシート1!$A$1:$BS$1,0),0)</f>
        <v>4939.5200000000041</v>
      </c>
      <c r="BF14" s="40">
        <f>VLOOKUP($BC14&amp;"_"&amp;$AZ$7,データシート1!$A:$BS,MATCH("cb_"&amp;BF$12,データシート1!$A$1:$BS$1,0),0)</f>
        <v>63478.640000000014</v>
      </c>
      <c r="BG14" s="40">
        <f>VLOOKUP($BC14&amp;"_"&amp;$AZ$7,データシート1!$A:$BS,MATCH("cb_"&amp;BG$12,データシート1!$A$1:$BS$1,0),0)</f>
        <v>0</v>
      </c>
      <c r="BH14" s="40">
        <f>VLOOKUP($BC14&amp;"_"&amp;$AZ$7,データシート1!$A:$BS,MATCH("cb_"&amp;BH$12,データシート1!$A$1:$BS$1,0),0)</f>
        <v>24</v>
      </c>
      <c r="BI14" s="40">
        <f>VLOOKUP($BC14&amp;"_"&amp;$AZ$7,データシート1!$A:$BS,MATCH("cb_"&amp;BI$12,データシート1!$A$1:$BS$1,0),0)</f>
        <v>0</v>
      </c>
      <c r="BJ14" s="40">
        <f>VLOOKUP($BC14&amp;"_"&amp;$AZ$7,データシート1!$A:$BS,MATCH("cb_"&amp;BJ$12,データシート1!$A$1:$BS$1,0),0)</f>
        <v>25</v>
      </c>
      <c r="BK14" s="40">
        <f t="shared" ref="BK14:BK60" si="3">SUM(BE14:BJ14)</f>
        <v>68467.160000000018</v>
      </c>
      <c r="BL14" s="42"/>
      <c r="BM14" s="960" t="str">
        <f t="shared" ref="BM14:BM60" si="4">AX14</f>
        <v>33211</v>
      </c>
      <c r="BN14" s="123" t="str">
        <f t="shared" ref="BN14:BN60" si="5">AY14</f>
        <v>備前市</v>
      </c>
      <c r="BO14" s="40">
        <f>BE14*VLOOKUP(BO$12,別紙!$B$4:$E$10,MATCH("設備利用率",別紙!$B$4:$E$4,0),0)/100*8760/10^3</f>
        <v>5928.0167424000056</v>
      </c>
      <c r="BP14" s="40">
        <f>BF14*VLOOKUP(BP$12,別紙!$B$4:$E$10,MATCH("設備利用率",別紙!$B$4:$E$4,0),0)/100*8760/10^3</f>
        <v>83967.005846400003</v>
      </c>
      <c r="BQ14" s="40">
        <f>BG14*VLOOKUP(BQ$12,別紙!$B$4:$E$10,MATCH("設備利用率",別紙!$B$4:$E$4,0),0)/100*8760/10^3</f>
        <v>0</v>
      </c>
      <c r="BR14" s="40">
        <f>BH14*VLOOKUP(BR$12,別紙!$B$4:$E$10,MATCH("設備利用率",別紙!$B$4:$E$4,0),0)/100*8760/10^3</f>
        <v>126.14400000000001</v>
      </c>
      <c r="BS14" s="40">
        <f>BI14*VLOOKUP(BS$12,別紙!$B$4:$E$10,MATCH("設備利用率",別紙!$B$4:$E$4,0),0)/100*8760/10^3</f>
        <v>0</v>
      </c>
      <c r="BT14" s="40">
        <f>BJ14*VLOOKUP(BT$12,別紙!$B$4:$E$10,MATCH("設備利用率",別紙!$B$4:$E$4,0),0)/100*8760/10^3</f>
        <v>175.2</v>
      </c>
      <c r="BU14" s="40">
        <f t="shared" ref="BU14:BU60" si="6">SUM(BO14:BT14)</f>
        <v>90196.366588800011</v>
      </c>
      <c r="BV14" s="42"/>
      <c r="BW14" s="38" t="str">
        <f t="shared" ref="BW14:BW60" si="7">AX14</f>
        <v>33211</v>
      </c>
      <c r="BX14" s="38" t="str">
        <f t="shared" ref="BX14:BX60" si="8">AY14</f>
        <v>備前市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459829.75817133131</v>
      </c>
      <c r="BZ14" s="42"/>
      <c r="CA14" s="38" t="str">
        <f t="shared" ref="CA14:CA60" si="9">AX14</f>
        <v>33211</v>
      </c>
      <c r="CB14" s="38" t="str">
        <f t="shared" ref="CB14:CB60" si="10">AY14</f>
        <v>備前市</v>
      </c>
      <c r="CC14" s="260">
        <f t="shared" ref="CC14:CC60" si="11">BO14/$BY14</f>
        <v>1.2891764043229326E-2</v>
      </c>
      <c r="CD14" s="260">
        <f t="shared" si="1"/>
        <v>0.18260454951920299</v>
      </c>
      <c r="CE14" s="260">
        <f t="shared" si="1"/>
        <v>0</v>
      </c>
      <c r="CF14" s="260">
        <f t="shared" si="1"/>
        <v>2.743276131185035E-4</v>
      </c>
      <c r="CG14" s="260">
        <f t="shared" si="1"/>
        <v>0</v>
      </c>
      <c r="CH14" s="260">
        <f t="shared" si="1"/>
        <v>3.810105737756993E-4</v>
      </c>
      <c r="CI14" s="260">
        <f t="shared" ref="CI14:CI60" si="12">BU14/BY14</f>
        <v>0.19615165174932653</v>
      </c>
      <c r="CK14" s="20" t="str">
        <f t="shared" ref="CK14:CK60" si="13">AX14</f>
        <v>33211</v>
      </c>
      <c r="CL14" s="20" t="str">
        <f t="shared" ref="CL14:CL60" si="14">AY14</f>
        <v>備前市</v>
      </c>
      <c r="CM14" s="20">
        <f>VLOOKUP($CK14&amp;"_"&amp;$AZ$7,データシート1!$A:$BS,MATCH("ca_太陽光発電（10kW未満）",データシート1!$A$1:$BS$1,0),0)</f>
        <v>1034</v>
      </c>
      <c r="CN14" s="20">
        <f>VLOOKUP($CK14&amp;"_"&amp;$AZ$5,データシート1!$A:$BS,MATCH("ab_家庭",データシート1!$A$1:$BS$1,0),0)</f>
        <v>15430</v>
      </c>
      <c r="CO14" s="260">
        <f t="shared" ref="CO14:CO60" si="15">CM14/CN14</f>
        <v>6.7012313674659749E-2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04206</v>
      </c>
      <c r="AY15" s="20" t="str">
        <f>IF(IFERROR(比較地域マスタ!$Z8,"")=0,"",IFERROR(比較地域マスタ!$Z8,""))</f>
        <v>白石市</v>
      </c>
      <c r="BC15" s="960" t="str">
        <f t="shared" si="0"/>
        <v>04206</v>
      </c>
      <c r="BD15" s="123" t="str">
        <f t="shared" si="2"/>
        <v>白石市</v>
      </c>
      <c r="BE15" s="40">
        <f>VLOOKUP($BC15&amp;"_"&amp;$AZ$7,データシート1!$A:$BS,MATCH("cb_"&amp;BE$12,データシート1!$A$1:$BS$1,0),0)</f>
        <v>4234.4000000000051</v>
      </c>
      <c r="BF15" s="40">
        <f>VLOOKUP($BC15&amp;"_"&amp;$AZ$7,データシート1!$A:$BS,MATCH("cb_"&amp;BF$12,データシート1!$A$1:$BS$1,0),0)</f>
        <v>78859.600000000006</v>
      </c>
      <c r="BG15" s="40">
        <f>VLOOKUP($BC15&amp;"_"&amp;$AZ$7,データシート1!$A:$BS,MATCH("cb_"&amp;BG$12,データシート1!$A$1:$BS$1,0),0)</f>
        <v>137.79999999999998</v>
      </c>
      <c r="BH15" s="40">
        <f>VLOOKUP($BC15&amp;"_"&amp;$AZ$7,データシート1!$A:$BS,MATCH("cb_"&amp;BH$12,データシート1!$A$1:$BS$1,0),0)</f>
        <v>104</v>
      </c>
      <c r="BI15" s="40">
        <f>VLOOKUP($BC15&amp;"_"&amp;$AZ$7,データシート1!$A:$BS,MATCH("cb_"&amp;BI$12,データシート1!$A$1:$BS$1,0),0)</f>
        <v>0</v>
      </c>
      <c r="BJ15" s="40">
        <f>VLOOKUP($BC15&amp;"_"&amp;$AZ$7,データシート1!$A:$BS,MATCH("cb_"&amp;BJ$12,データシート1!$A$1:$BS$1,0),0)</f>
        <v>0</v>
      </c>
      <c r="BK15" s="40">
        <f t="shared" si="3"/>
        <v>83335.800000000017</v>
      </c>
      <c r="BL15" s="42"/>
      <c r="BM15" s="960" t="str">
        <f t="shared" si="4"/>
        <v>04206</v>
      </c>
      <c r="BN15" s="123" t="str">
        <f t="shared" si="5"/>
        <v>白石市</v>
      </c>
      <c r="BO15" s="40">
        <f>BE15*VLOOKUP(BO$12,別紙!$B$4:$E$10,MATCH("設備利用率",別紙!$B$4:$E$4,0),0)/100*8760/10^3</f>
        <v>5081.7881280000065</v>
      </c>
      <c r="BP15" s="40">
        <f>BF15*VLOOKUP(BP$12,別紙!$B$4:$E$10,MATCH("設備利用率",別紙!$B$4:$E$4,0),0)/100*8760/10^3</f>
        <v>104312.324496</v>
      </c>
      <c r="BQ15" s="40">
        <f>BG15*VLOOKUP(BQ$12,別紙!$B$4:$E$10,MATCH("設備利用率",別紙!$B$4:$E$4,0),0)/100*8760/10^3</f>
        <v>299.36774400000002</v>
      </c>
      <c r="BR15" s="40">
        <f>BH15*VLOOKUP(BR$12,別紙!$B$4:$E$10,MATCH("設備利用率",別紙!$B$4:$E$4,0),0)/100*8760/10^3</f>
        <v>546.62400000000002</v>
      </c>
      <c r="BS15" s="40">
        <f>BI15*VLOOKUP(BS$12,別紙!$B$4:$E$10,MATCH("設備利用率",別紙!$B$4:$E$4,0),0)/100*8760/10^3</f>
        <v>0</v>
      </c>
      <c r="BT15" s="40">
        <f>BJ15*VLOOKUP(BT$12,別紙!$B$4:$E$10,MATCH("設備利用率",別紙!$B$4:$E$4,0),0)/100*8760/10^3</f>
        <v>0</v>
      </c>
      <c r="BU15" s="40">
        <f t="shared" si="6"/>
        <v>110240.104368</v>
      </c>
      <c r="BV15" s="42"/>
      <c r="BW15" s="38" t="str">
        <f t="shared" si="7"/>
        <v>04206</v>
      </c>
      <c r="BX15" s="38" t="str">
        <f t="shared" si="8"/>
        <v>白石市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208950.43008320004</v>
      </c>
      <c r="BZ15" s="42"/>
      <c r="CA15" s="38" t="str">
        <f t="shared" si="9"/>
        <v>04206</v>
      </c>
      <c r="CB15" s="38" t="str">
        <f t="shared" si="10"/>
        <v>白石市</v>
      </c>
      <c r="CC15" s="260">
        <f t="shared" si="11"/>
        <v>2.4320543996853877E-2</v>
      </c>
      <c r="CD15" s="260">
        <f t="shared" si="1"/>
        <v>0.49922043450432163</v>
      </c>
      <c r="CE15" s="260">
        <f t="shared" si="1"/>
        <v>1.4327213582704642E-3</v>
      </c>
      <c r="CF15" s="260">
        <f t="shared" si="1"/>
        <v>2.6160463023806404E-3</v>
      </c>
      <c r="CG15" s="260">
        <f t="shared" si="1"/>
        <v>0</v>
      </c>
      <c r="CH15" s="260">
        <f t="shared" si="1"/>
        <v>0</v>
      </c>
      <c r="CI15" s="260">
        <f t="shared" si="12"/>
        <v>0.52758974616182652</v>
      </c>
      <c r="CK15" s="20" t="str">
        <f t="shared" si="13"/>
        <v>04206</v>
      </c>
      <c r="CL15" s="20" t="str">
        <f t="shared" si="14"/>
        <v>白石市</v>
      </c>
      <c r="CM15" s="20">
        <f>VLOOKUP($CK15&amp;"_"&amp;$AZ$7,データシート1!$A:$BS,MATCH("ca_太陽光発電（10kW未満）",データシート1!$A$1:$BS$1,0),0)</f>
        <v>925</v>
      </c>
      <c r="CN15" s="20">
        <f>VLOOKUP($CK15&amp;"_"&amp;$AZ$5,データシート1!$A:$BS,MATCH("ab_家庭",データシート1!$A$1:$BS$1,0),0)</f>
        <v>14178</v>
      </c>
      <c r="CO15" s="260">
        <f t="shared" si="15"/>
        <v>6.5241924107772603E-2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26203</v>
      </c>
      <c r="AY16" s="20" t="str">
        <f>IF(IFERROR(比較地域マスタ!$Z9,"")=0,"",IFERROR(比較地域マスタ!$Z9,""))</f>
        <v>綾部市</v>
      </c>
      <c r="BC16" s="960" t="str">
        <f t="shared" si="0"/>
        <v>26203</v>
      </c>
      <c r="BD16" s="123" t="str">
        <f t="shared" si="2"/>
        <v>綾部市</v>
      </c>
      <c r="BE16" s="40">
        <f>VLOOKUP($BC16&amp;"_"&amp;$AZ$7,データシート1!$A:$BS,MATCH("cb_"&amp;BE$12,データシート1!$A$1:$BS$1,0),0)</f>
        <v>5116.4000000000024</v>
      </c>
      <c r="BF16" s="40">
        <f>VLOOKUP($BC16&amp;"_"&amp;$AZ$7,データシート1!$A:$BS,MATCH("cb_"&amp;BF$12,データシート1!$A$1:$BS$1,0),0)</f>
        <v>28520.600000000009</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33637.000000000015</v>
      </c>
      <c r="BL16" s="42"/>
      <c r="BM16" s="960" t="str">
        <f t="shared" si="4"/>
        <v>26203</v>
      </c>
      <c r="BN16" s="123" t="str">
        <f t="shared" si="5"/>
        <v>綾部市</v>
      </c>
      <c r="BO16" s="40">
        <f>BE16*VLOOKUP(BO$12,別紙!$B$4:$E$10,MATCH("設備利用率",別紙!$B$4:$E$4,0),0)/100*8760/10^3</f>
        <v>6140.2939680000009</v>
      </c>
      <c r="BP16" s="40">
        <f>BF16*VLOOKUP(BP$12,別紙!$B$4:$E$10,MATCH("設備利用率",別紙!$B$4:$E$4,0),0)/100*8760/10^3</f>
        <v>37725.908856000009</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43866.202824000007</v>
      </c>
      <c r="BV16" s="42"/>
      <c r="BW16" s="38" t="str">
        <f t="shared" si="7"/>
        <v>26203</v>
      </c>
      <c r="BX16" s="38" t="str">
        <f t="shared" si="8"/>
        <v>綾部市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219132.11215169696</v>
      </c>
      <c r="BZ16" s="42"/>
      <c r="CA16" s="38" t="str">
        <f t="shared" si="9"/>
        <v>26203</v>
      </c>
      <c r="CB16" s="38" t="str">
        <f t="shared" si="10"/>
        <v>綾部市</v>
      </c>
      <c r="CC16" s="260">
        <f t="shared" si="11"/>
        <v>2.8020968299476368E-2</v>
      </c>
      <c r="CD16" s="260">
        <f t="shared" si="1"/>
        <v>0.17216056782167907</v>
      </c>
      <c r="CE16" s="260">
        <f t="shared" si="1"/>
        <v>0</v>
      </c>
      <c r="CF16" s="260">
        <f t="shared" si="1"/>
        <v>0</v>
      </c>
      <c r="CG16" s="260">
        <f t="shared" si="1"/>
        <v>0</v>
      </c>
      <c r="CH16" s="260">
        <f t="shared" si="1"/>
        <v>0</v>
      </c>
      <c r="CI16" s="260">
        <f t="shared" si="12"/>
        <v>0.20018153612115544</v>
      </c>
      <c r="CK16" s="20" t="str">
        <f t="shared" si="13"/>
        <v>26203</v>
      </c>
      <c r="CL16" s="20" t="str">
        <f t="shared" si="14"/>
        <v>綾部市</v>
      </c>
      <c r="CM16" s="20">
        <f>VLOOKUP($CK16&amp;"_"&amp;$AZ$7,データシート1!$A:$BS,MATCH("ca_太陽光発電（10kW未満）",データシート1!$A$1:$BS$1,0),0)</f>
        <v>1146</v>
      </c>
      <c r="CN16" s="20">
        <f>VLOOKUP($CK16&amp;"_"&amp;$AZ$5,データシート1!$A:$BS,MATCH("ab_家庭",データシート1!$A$1:$BS$1,0),0)</f>
        <v>15609</v>
      </c>
      <c r="CO16" s="260">
        <f t="shared" si="15"/>
        <v>7.3419181241591386E-2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20210</v>
      </c>
      <c r="AY17" s="20" t="str">
        <f>IF(IFERROR(比較地域マスタ!$Z10,"")=0,"",IFERROR(比較地域マスタ!$Z10,""))</f>
        <v>駒ヶ根市</v>
      </c>
      <c r="BC17" s="960" t="str">
        <f t="shared" si="0"/>
        <v>20210</v>
      </c>
      <c r="BD17" s="123" t="str">
        <f t="shared" si="2"/>
        <v>駒ヶ根市</v>
      </c>
      <c r="BE17" s="40">
        <f>VLOOKUP($BC17&amp;"_"&amp;$AZ$7,データシート1!$A:$BS,MATCH("cb_"&amp;BE$12,データシート1!$A$1:$BS$1,0),0)</f>
        <v>8279.4</v>
      </c>
      <c r="BF17" s="40">
        <f>VLOOKUP($BC17&amp;"_"&amp;$AZ$7,データシート1!$A:$BS,MATCH("cb_"&amp;BF$12,データシート1!$A$1:$BS$1,0),0)</f>
        <v>53699.700000000019</v>
      </c>
      <c r="BG17" s="40">
        <f>VLOOKUP($BC17&amp;"_"&amp;$AZ$7,データシート1!$A:$BS,MATCH("cb_"&amp;BG$12,データシート1!$A$1:$BS$1,0),0)</f>
        <v>0</v>
      </c>
      <c r="BH17" s="40">
        <f>VLOOKUP($BC17&amp;"_"&amp;$AZ$7,データシート1!$A:$BS,MATCH("cb_"&amp;BH$12,データシート1!$A$1:$BS$1,0),0)</f>
        <v>397.6</v>
      </c>
      <c r="BI17" s="40">
        <f>VLOOKUP($BC17&amp;"_"&amp;$AZ$7,データシート1!$A:$BS,MATCH("cb_"&amp;BI$12,データシート1!$A$1:$BS$1,0),0)</f>
        <v>0</v>
      </c>
      <c r="BJ17" s="40">
        <f>VLOOKUP($BC17&amp;"_"&amp;$AZ$7,データシート1!$A:$BS,MATCH("cb_"&amp;BJ$12,データシート1!$A$1:$BS$1,0),0)</f>
        <v>0</v>
      </c>
      <c r="BK17" s="40">
        <f t="shared" si="3"/>
        <v>62376.700000000019</v>
      </c>
      <c r="BL17" s="42"/>
      <c r="BM17" s="960" t="str">
        <f t="shared" si="4"/>
        <v>20210</v>
      </c>
      <c r="BN17" s="123" t="str">
        <f t="shared" si="5"/>
        <v>駒ヶ根市</v>
      </c>
      <c r="BO17" s="40">
        <f>BE17*VLOOKUP(BO$12,別紙!$B$4:$E$10,MATCH("設備利用率",別紙!$B$4:$E$4,0),0)/100*8760/10^3</f>
        <v>9936.2735279999997</v>
      </c>
      <c r="BP17" s="40">
        <f>BF17*VLOOKUP(BP$12,別紙!$B$4:$E$10,MATCH("設備利用率",別紙!$B$4:$E$4,0),0)/100*8760/10^3</f>
        <v>71031.815172000017</v>
      </c>
      <c r="BQ17" s="40">
        <f>BG17*VLOOKUP(BQ$12,別紙!$B$4:$E$10,MATCH("設備利用率",別紙!$B$4:$E$4,0),0)/100*8760/10^3</f>
        <v>0</v>
      </c>
      <c r="BR17" s="40">
        <f>BH17*VLOOKUP(BR$12,別紙!$B$4:$E$10,MATCH("設備利用率",別紙!$B$4:$E$4,0),0)/100*8760/10^3</f>
        <v>2089.7856000000002</v>
      </c>
      <c r="BS17" s="40">
        <f>BI17*VLOOKUP(BS$12,別紙!$B$4:$E$10,MATCH("設備利用率",別紙!$B$4:$E$4,0),0)/100*8760/10^3</f>
        <v>0</v>
      </c>
      <c r="BT17" s="40">
        <f>BJ17*VLOOKUP(BT$12,別紙!$B$4:$E$10,MATCH("設備利用率",別紙!$B$4:$E$4,0),0)/100*8760/10^3</f>
        <v>0</v>
      </c>
      <c r="BU17" s="40">
        <f t="shared" si="6"/>
        <v>83057.874300000025</v>
      </c>
      <c r="BV17" s="42"/>
      <c r="BW17" s="38" t="str">
        <f t="shared" si="7"/>
        <v>20210</v>
      </c>
      <c r="BX17" s="38" t="str">
        <f t="shared" si="8"/>
        <v>駒ヶ根市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266781.58858320251</v>
      </c>
      <c r="BZ17" s="42"/>
      <c r="CA17" s="38" t="str">
        <f t="shared" si="9"/>
        <v>20210</v>
      </c>
      <c r="CB17" s="38" t="str">
        <f t="shared" si="10"/>
        <v>駒ヶ根市</v>
      </c>
      <c r="CC17" s="260">
        <f t="shared" si="11"/>
        <v>3.7244974740455614E-2</v>
      </c>
      <c r="CD17" s="260">
        <f t="shared" si="1"/>
        <v>0.26625456257768315</v>
      </c>
      <c r="CE17" s="260">
        <f t="shared" si="1"/>
        <v>0</v>
      </c>
      <c r="CF17" s="260">
        <f t="shared" si="1"/>
        <v>7.8333201743727085E-3</v>
      </c>
      <c r="CG17" s="260">
        <f t="shared" si="1"/>
        <v>0</v>
      </c>
      <c r="CH17" s="260">
        <f t="shared" si="1"/>
        <v>0</v>
      </c>
      <c r="CI17" s="260">
        <f t="shared" si="12"/>
        <v>0.31133285749251149</v>
      </c>
      <c r="CK17" s="20" t="str">
        <f t="shared" si="13"/>
        <v>20210</v>
      </c>
      <c r="CL17" s="20" t="str">
        <f t="shared" si="14"/>
        <v>駒ヶ根市</v>
      </c>
      <c r="CM17" s="20">
        <f>VLOOKUP($CK17&amp;"_"&amp;$AZ$7,データシート1!$A:$BS,MATCH("ca_太陽光発電（10kW未満）",データシート1!$A$1:$BS$1,0),0)</f>
        <v>1706</v>
      </c>
      <c r="CN17" s="20">
        <f>VLOOKUP($CK17&amp;"_"&amp;$AZ$5,データシート1!$A:$BS,MATCH("ab_家庭",データシート1!$A$1:$BS$1,0),0)</f>
        <v>13450</v>
      </c>
      <c r="CO17" s="260">
        <f t="shared" si="15"/>
        <v>0.12684014869888477</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22341</v>
      </c>
      <c r="AY18" s="20" t="str">
        <f>IF(IFERROR(比較地域マスタ!$Z11,"")=0,"",IFERROR(比較地域マスタ!$Z11,""))</f>
        <v>清水町</v>
      </c>
      <c r="BC18" s="960" t="str">
        <f t="shared" si="0"/>
        <v>22341</v>
      </c>
      <c r="BD18" s="123" t="str">
        <f t="shared" si="2"/>
        <v>清水町</v>
      </c>
      <c r="BE18" s="40">
        <f>VLOOKUP($BC18&amp;"_"&amp;$AZ$7,データシート1!$A:$BS,MATCH("cb_"&amp;BE$12,データシート1!$A$1:$BS$1,0),0)</f>
        <v>4520.6000000000095</v>
      </c>
      <c r="BF18" s="40">
        <f>VLOOKUP($BC18&amp;"_"&amp;$AZ$7,データシート1!$A:$BS,MATCH("cb_"&amp;BF$12,データシート1!$A$1:$BS$1,0),0)</f>
        <v>2273.5000000000009</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6794.1000000000104</v>
      </c>
      <c r="BL18" s="42"/>
      <c r="BM18" s="960" t="str">
        <f t="shared" si="4"/>
        <v>22341</v>
      </c>
      <c r="BN18" s="123" t="str">
        <f t="shared" si="5"/>
        <v>清水町</v>
      </c>
      <c r="BO18" s="40">
        <f>BE18*VLOOKUP(BO$12,別紙!$B$4:$E$10,MATCH("設備利用率",別紙!$B$4:$E$4,0),0)/100*8760/10^3</f>
        <v>5425.2624720000103</v>
      </c>
      <c r="BP18" s="40">
        <f>BF18*VLOOKUP(BP$12,別紙!$B$4:$E$10,MATCH("設備利用率",別紙!$B$4:$E$4,0),0)/100*8760/10^3</f>
        <v>3007.2948600000009</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8432.5573320000112</v>
      </c>
      <c r="BV18" s="42"/>
      <c r="BW18" s="38" t="str">
        <f t="shared" si="7"/>
        <v>22341</v>
      </c>
      <c r="BX18" s="38" t="str">
        <f t="shared" si="8"/>
        <v>清水町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203915.85935417254</v>
      </c>
      <c r="BZ18" s="42"/>
      <c r="CA18" s="38" t="str">
        <f t="shared" si="9"/>
        <v>22341</v>
      </c>
      <c r="CB18" s="38" t="str">
        <f t="shared" si="10"/>
        <v>清水町</v>
      </c>
      <c r="CC18" s="260">
        <f t="shared" si="11"/>
        <v>2.6605397388817655E-2</v>
      </c>
      <c r="CD18" s="260">
        <f t="shared" si="1"/>
        <v>1.4747724230594355E-2</v>
      </c>
      <c r="CE18" s="260">
        <f t="shared" si="1"/>
        <v>0</v>
      </c>
      <c r="CF18" s="260">
        <f t="shared" si="1"/>
        <v>0</v>
      </c>
      <c r="CG18" s="260">
        <f t="shared" si="1"/>
        <v>0</v>
      </c>
      <c r="CH18" s="260">
        <f t="shared" si="1"/>
        <v>0</v>
      </c>
      <c r="CI18" s="260">
        <f t="shared" si="12"/>
        <v>4.1353121619412007E-2</v>
      </c>
      <c r="CK18" s="20" t="str">
        <f t="shared" si="13"/>
        <v>22341</v>
      </c>
      <c r="CL18" s="20" t="str">
        <f t="shared" si="14"/>
        <v>清水町</v>
      </c>
      <c r="CM18" s="20">
        <f>VLOOKUP($CK18&amp;"_"&amp;$AZ$7,データシート1!$A:$BS,MATCH("ca_太陽光発電（10kW未満）",データシート1!$A$1:$BS$1,0),0)</f>
        <v>911</v>
      </c>
      <c r="CN18" s="20">
        <f>VLOOKUP($CK18&amp;"_"&amp;$AZ$5,データシート1!$A:$BS,MATCH("ab_家庭",データシート1!$A$1:$BS$1,0),0)</f>
        <v>14220</v>
      </c>
      <c r="CO18" s="260">
        <f t="shared" si="15"/>
        <v>6.4064697609001409E-2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05211</v>
      </c>
      <c r="AY19" s="20" t="str">
        <f>IF(IFERROR(比較地域マスタ!$Z12,"")=0,"",IFERROR(比較地域マスタ!$Z12,""))</f>
        <v>潟上市</v>
      </c>
      <c r="BC19" s="960" t="str">
        <f t="shared" si="0"/>
        <v>05211</v>
      </c>
      <c r="BD19" s="123" t="str">
        <f t="shared" si="2"/>
        <v>潟上市</v>
      </c>
      <c r="BE19" s="40">
        <f>VLOOKUP($BC19&amp;"_"&amp;$AZ$7,データシート1!$A:$BS,MATCH("cb_"&amp;BE$12,データシート1!$A$1:$BS$1,0),0)</f>
        <v>1823.400000000001</v>
      </c>
      <c r="BF19" s="40">
        <f>VLOOKUP($BC19&amp;"_"&amp;$AZ$7,データシート1!$A:$BS,MATCH("cb_"&amp;BF$12,データシート1!$A$1:$BS$1,0),0)</f>
        <v>31716.700000000023</v>
      </c>
      <c r="BG19" s="40">
        <f>VLOOKUP($BC19&amp;"_"&amp;$AZ$7,データシート1!$A:$BS,MATCH("cb_"&amp;BG$12,データシート1!$A$1:$BS$1,0),0)</f>
        <v>41665.1</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40</v>
      </c>
      <c r="BK19" s="40">
        <f t="shared" si="3"/>
        <v>75245.200000000012</v>
      </c>
      <c r="BL19" s="42"/>
      <c r="BM19" s="960" t="str">
        <f t="shared" si="4"/>
        <v>05211</v>
      </c>
      <c r="BN19" s="123" t="str">
        <f t="shared" si="5"/>
        <v>潟上市</v>
      </c>
      <c r="BO19" s="40">
        <f>BE19*VLOOKUP(BO$12,別紙!$B$4:$E$10,MATCH("設備利用率",別紙!$B$4:$E$4,0),0)/100*8760/10^3</f>
        <v>2188.2988080000009</v>
      </c>
      <c r="BP19" s="40">
        <f>BF19*VLOOKUP(BP$12,別紙!$B$4:$E$10,MATCH("設備利用率",別紙!$B$4:$E$4,0),0)/100*8760/10^3</f>
        <v>41953.582092000033</v>
      </c>
      <c r="BQ19" s="40">
        <f>BG19*VLOOKUP(BQ$12,別紙!$B$4:$E$10,MATCH("設備利用率",別紙!$B$4:$E$4,0),0)/100*8760/10^3</f>
        <v>90516.596447999997</v>
      </c>
      <c r="BR19" s="40">
        <f>BH19*VLOOKUP(BR$12,別紙!$B$4:$E$10,MATCH("設備利用率",別紙!$B$4:$E$4,0),0)/100*8760/10^3</f>
        <v>0</v>
      </c>
      <c r="BS19" s="40">
        <f>BI19*VLOOKUP(BS$12,別紙!$B$4:$E$10,MATCH("設備利用率",別紙!$B$4:$E$4,0),0)/100*8760/10^3</f>
        <v>0</v>
      </c>
      <c r="BT19" s="40">
        <f>BJ19*VLOOKUP(BT$12,別紙!$B$4:$E$10,MATCH("設備利用率",別紙!$B$4:$E$4,0),0)/100*8760/10^3</f>
        <v>280.32</v>
      </c>
      <c r="BU19" s="40">
        <f t="shared" si="6"/>
        <v>134938.79734800005</v>
      </c>
      <c r="BV19" s="42"/>
      <c r="BW19" s="38" t="str">
        <f t="shared" si="7"/>
        <v>05211</v>
      </c>
      <c r="BX19" s="38" t="str">
        <f t="shared" si="8"/>
        <v>潟上市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196646.88556193275</v>
      </c>
      <c r="BZ19" s="42"/>
      <c r="CA19" s="38" t="str">
        <f t="shared" si="9"/>
        <v>05211</v>
      </c>
      <c r="CB19" s="38" t="str">
        <f t="shared" si="10"/>
        <v>潟上市</v>
      </c>
      <c r="CC19" s="260">
        <f t="shared" si="11"/>
        <v>1.1128062373054005E-2</v>
      </c>
      <c r="CD19" s="260">
        <f t="shared" si="1"/>
        <v>0.21334475739147674</v>
      </c>
      <c r="CE19" s="260">
        <f t="shared" si="1"/>
        <v>0.46030017810524815</v>
      </c>
      <c r="CF19" s="260">
        <f t="shared" si="1"/>
        <v>0</v>
      </c>
      <c r="CG19" s="260">
        <f t="shared" si="1"/>
        <v>0</v>
      </c>
      <c r="CH19" s="260">
        <f t="shared" si="1"/>
        <v>1.4254993116161756E-3</v>
      </c>
      <c r="CI19" s="260">
        <f t="shared" si="12"/>
        <v>0.68619849718139514</v>
      </c>
      <c r="CK19" s="20" t="str">
        <f t="shared" si="13"/>
        <v>05211</v>
      </c>
      <c r="CL19" s="20" t="str">
        <f t="shared" si="14"/>
        <v>潟上市</v>
      </c>
      <c r="CM19" s="20">
        <f>VLOOKUP($CK19&amp;"_"&amp;$AZ$7,データシート1!$A:$BS,MATCH("ca_太陽光発電（10kW未満）",データシート1!$A$1:$BS$1,0),0)</f>
        <v>377</v>
      </c>
      <c r="CN19" s="20">
        <f>VLOOKUP($CK19&amp;"_"&amp;$AZ$5,データシート1!$A:$BS,MATCH("ab_家庭",データシート1!$A$1:$BS$1,0),0)</f>
        <v>14103</v>
      </c>
      <c r="CO19" s="260">
        <f t="shared" si="15"/>
        <v>2.6731901013968658E-2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40383</v>
      </c>
      <c r="AY20" s="20" t="str">
        <f>IF(IFERROR(比較地域マスタ!$Z13,"")=0,"",IFERROR(比較地域マスタ!$Z13,""))</f>
        <v>岡垣町</v>
      </c>
      <c r="BC20" s="960" t="str">
        <f t="shared" si="0"/>
        <v>40383</v>
      </c>
      <c r="BD20" s="123" t="str">
        <f t="shared" si="2"/>
        <v>岡垣町</v>
      </c>
      <c r="BE20" s="40">
        <f>VLOOKUP($BC20&amp;"_"&amp;$AZ$7,データシート1!$A:$BS,MATCH("cb_"&amp;BE$12,データシート1!$A$1:$BS$1,0),0)</f>
        <v>7746.9879999999885</v>
      </c>
      <c r="BF20" s="40">
        <f>VLOOKUP($BC20&amp;"_"&amp;$AZ$7,データシート1!$A:$BS,MATCH("cb_"&amp;BF$12,データシート1!$A$1:$BS$1,0),0)</f>
        <v>10320.400000000003</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18067.387999999992</v>
      </c>
      <c r="BL20" s="42"/>
      <c r="BM20" s="960" t="str">
        <f t="shared" si="4"/>
        <v>40383</v>
      </c>
      <c r="BN20" s="123" t="str">
        <f t="shared" si="5"/>
        <v>岡垣町</v>
      </c>
      <c r="BO20" s="40">
        <f>BE20*VLOOKUP(BO$12,別紙!$B$4:$E$10,MATCH("設備利用率",別紙!$B$4:$E$4,0),0)/100*8760/10^3</f>
        <v>9297.315238559986</v>
      </c>
      <c r="BP20" s="40">
        <f>BF20*VLOOKUP(BP$12,別紙!$B$4:$E$10,MATCH("設備利用率",別紙!$B$4:$E$4,0),0)/100*8760/10^3</f>
        <v>13651.412304000003</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22948.727542559987</v>
      </c>
      <c r="BV20" s="42"/>
      <c r="BW20" s="38" t="str">
        <f t="shared" si="7"/>
        <v>40383</v>
      </c>
      <c r="BX20" s="38" t="str">
        <f t="shared" si="8"/>
        <v>岡垣町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110544.07290537776</v>
      </c>
      <c r="BZ20" s="42"/>
      <c r="CA20" s="38" t="str">
        <f t="shared" si="9"/>
        <v>40383</v>
      </c>
      <c r="CB20" s="38" t="str">
        <f t="shared" si="10"/>
        <v>岡垣町</v>
      </c>
      <c r="CC20" s="260">
        <f t="shared" si="11"/>
        <v>8.4105054158065934E-2</v>
      </c>
      <c r="CD20" s="260">
        <f t="shared" si="1"/>
        <v>0.12349293766012386</v>
      </c>
      <c r="CE20" s="260">
        <f t="shared" si="1"/>
        <v>0</v>
      </c>
      <c r="CF20" s="260">
        <f t="shared" si="1"/>
        <v>0</v>
      </c>
      <c r="CG20" s="260">
        <f t="shared" si="1"/>
        <v>0</v>
      </c>
      <c r="CH20" s="260">
        <f t="shared" si="1"/>
        <v>0</v>
      </c>
      <c r="CI20" s="260">
        <f t="shared" si="12"/>
        <v>0.20759799181818978</v>
      </c>
      <c r="CK20" s="20" t="str">
        <f t="shared" si="13"/>
        <v>40383</v>
      </c>
      <c r="CL20" s="20" t="str">
        <f t="shared" si="14"/>
        <v>岡垣町</v>
      </c>
      <c r="CM20" s="20">
        <f>VLOOKUP($CK20&amp;"_"&amp;$AZ$7,データシート1!$A:$BS,MATCH("ca_太陽光発電（10kW未満）",データシート1!$A$1:$BS$1,0),0)</f>
        <v>1644</v>
      </c>
      <c r="CN20" s="20">
        <f>VLOOKUP($CK20&amp;"_"&amp;$AZ$5,データシート1!$A:$BS,MATCH("ab_家庭",データシート1!$A$1:$BS$1,0),0)</f>
        <v>14119</v>
      </c>
      <c r="CO20" s="260">
        <f t="shared" si="15"/>
        <v>0.11643884127771088</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29363</v>
      </c>
      <c r="AY21" s="20" t="str">
        <f>IF(IFERROR(比較地域マスタ!$Z14,"")=0,"",IFERROR(比較地域マスタ!$Z14,""))</f>
        <v>田原本町</v>
      </c>
      <c r="BC21" s="960" t="str">
        <f t="shared" si="0"/>
        <v>29363</v>
      </c>
      <c r="BD21" s="123" t="str">
        <f t="shared" si="2"/>
        <v>田原本町</v>
      </c>
      <c r="BE21" s="40">
        <f>VLOOKUP($BC21&amp;"_"&amp;$AZ$7,データシート1!$A:$BS,MATCH("cb_"&amp;BE$12,データシート1!$A$1:$BS$1,0),0)</f>
        <v>5635.8000000000075</v>
      </c>
      <c r="BF21" s="40">
        <f>VLOOKUP($BC21&amp;"_"&amp;$AZ$7,データシート1!$A:$BS,MATCH("cb_"&amp;BF$12,データシート1!$A$1:$BS$1,0),0)</f>
        <v>10297.500000000002</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15933.30000000001</v>
      </c>
      <c r="BL21" s="42"/>
      <c r="BM21" s="960" t="str">
        <f t="shared" si="4"/>
        <v>29363</v>
      </c>
      <c r="BN21" s="123" t="str">
        <f t="shared" si="5"/>
        <v>田原本町</v>
      </c>
      <c r="BO21" s="40">
        <f>BE21*VLOOKUP(BO$12,別紙!$B$4:$E$10,MATCH("設備利用率",別紙!$B$4:$E$4,0),0)/100*8760/10^3</f>
        <v>6763.6362960000088</v>
      </c>
      <c r="BP21" s="40">
        <f>BF21*VLOOKUP(BP$12,別紙!$B$4:$E$10,MATCH("設備利用率",別紙!$B$4:$E$4,0),0)/100*8760/10^3</f>
        <v>13621.121100000004</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20384.757396000012</v>
      </c>
      <c r="BV21" s="42"/>
      <c r="BW21" s="38" t="str">
        <f t="shared" si="7"/>
        <v>29363</v>
      </c>
      <c r="BX21" s="38" t="str">
        <f t="shared" si="8"/>
        <v>田原本町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162465.53277005072</v>
      </c>
      <c r="BZ21" s="42"/>
      <c r="CA21" s="38" t="str">
        <f t="shared" si="9"/>
        <v>29363</v>
      </c>
      <c r="CB21" s="38" t="str">
        <f t="shared" si="10"/>
        <v>田原本町</v>
      </c>
      <c r="CC21" s="260">
        <f t="shared" si="11"/>
        <v>4.1631207436306349E-2</v>
      </c>
      <c r="CD21" s="260">
        <f t="shared" si="1"/>
        <v>8.3840066676043629E-2</v>
      </c>
      <c r="CE21" s="260">
        <f t="shared" si="1"/>
        <v>0</v>
      </c>
      <c r="CF21" s="260">
        <f t="shared" si="1"/>
        <v>0</v>
      </c>
      <c r="CG21" s="260">
        <f t="shared" si="1"/>
        <v>0</v>
      </c>
      <c r="CH21" s="260">
        <f t="shared" si="1"/>
        <v>0</v>
      </c>
      <c r="CI21" s="260">
        <f t="shared" si="12"/>
        <v>0.12547127411234998</v>
      </c>
      <c r="CK21" s="20" t="str">
        <f t="shared" si="13"/>
        <v>29363</v>
      </c>
      <c r="CL21" s="20" t="str">
        <f t="shared" si="14"/>
        <v>田原本町</v>
      </c>
      <c r="CM21" s="20">
        <f>VLOOKUP($CK21&amp;"_"&amp;$AZ$7,データシート1!$A:$BS,MATCH("ca_太陽光発電（10kW未満）",データシート1!$A$1:$BS$1,0),0)</f>
        <v>1187</v>
      </c>
      <c r="CN21" s="20">
        <f>VLOOKUP($CK21&amp;"_"&amp;$AZ$5,データシート1!$A:$BS,MATCH("ab_家庭",データシート1!$A$1:$BS$1,0),0)</f>
        <v>13280</v>
      </c>
      <c r="CO21" s="260">
        <f t="shared" si="15"/>
        <v>8.9382530120481932E-2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35211</v>
      </c>
      <c r="AY22" s="20" t="str">
        <f>IF(IFERROR(比較地域マスタ!$Z15,"")=0,"",IFERROR(比較地域マスタ!$Z15,""))</f>
        <v>長門市</v>
      </c>
      <c r="BC22" s="960" t="str">
        <f t="shared" si="0"/>
        <v>35211</v>
      </c>
      <c r="BD22" s="123" t="str">
        <f t="shared" si="2"/>
        <v>長門市</v>
      </c>
      <c r="BE22" s="40">
        <f>VLOOKUP($BC22&amp;"_"&amp;$AZ$7,データシート1!$A:$BS,MATCH("cb_"&amp;BE$12,データシート1!$A$1:$BS$1,0),0)</f>
        <v>4502.4930000000058</v>
      </c>
      <c r="BF22" s="40">
        <f>VLOOKUP($BC22&amp;"_"&amp;$AZ$7,データシート1!$A:$BS,MATCH("cb_"&amp;BF$12,データシート1!$A$1:$BS$1,0),0)</f>
        <v>15621.420000000004</v>
      </c>
      <c r="BG22" s="40">
        <f>VLOOKUP($BC22&amp;"_"&amp;$AZ$7,データシート1!$A:$BS,MATCH("cb_"&amp;BG$12,データシート1!$A$1:$BS$1,0),0)</f>
        <v>7950</v>
      </c>
      <c r="BH22" s="40">
        <f>VLOOKUP($BC22&amp;"_"&amp;$AZ$7,データシート1!$A:$BS,MATCH("cb_"&amp;BH$12,データシート1!$A$1:$BS$1,0),0)</f>
        <v>49.9</v>
      </c>
      <c r="BI22" s="40">
        <f>VLOOKUP($BC22&amp;"_"&amp;$AZ$7,データシート1!$A:$BS,MATCH("cb_"&amp;BI$12,データシート1!$A$1:$BS$1,0),0)</f>
        <v>0</v>
      </c>
      <c r="BJ22" s="40">
        <f>VLOOKUP($BC22&amp;"_"&amp;$AZ$7,データシート1!$A:$BS,MATCH("cb_"&amp;BJ$12,データシート1!$A$1:$BS$1,0),0)</f>
        <v>0</v>
      </c>
      <c r="BK22" s="40">
        <f t="shared" si="3"/>
        <v>28123.813000000009</v>
      </c>
      <c r="BL22" s="42"/>
      <c r="BM22" s="960" t="str">
        <f t="shared" si="4"/>
        <v>35211</v>
      </c>
      <c r="BN22" s="123" t="str">
        <f t="shared" si="5"/>
        <v>長門市</v>
      </c>
      <c r="BO22" s="40">
        <f>BE22*VLOOKUP(BO$12,別紙!$B$4:$E$10,MATCH("設備利用率",別紙!$B$4:$E$4,0),0)/100*8760/10^3</f>
        <v>5403.531899160007</v>
      </c>
      <c r="BP22" s="40">
        <f>BF22*VLOOKUP(BP$12,別紙!$B$4:$E$10,MATCH("設備利用率",別紙!$B$4:$E$4,0),0)/100*8760/10^3</f>
        <v>20663.389519200005</v>
      </c>
      <c r="BQ22" s="40">
        <f>BG22*VLOOKUP(BQ$12,別紙!$B$4:$E$10,MATCH("設備利用率",別紙!$B$4:$E$4,0),0)/100*8760/10^3</f>
        <v>17271.216</v>
      </c>
      <c r="BR22" s="40">
        <f>BH22*VLOOKUP(BR$12,別紙!$B$4:$E$10,MATCH("設備利用率",別紙!$B$4:$E$4,0),0)/100*8760/10^3</f>
        <v>262.27440000000001</v>
      </c>
      <c r="BS22" s="40">
        <f>BI22*VLOOKUP(BS$12,別紙!$B$4:$E$10,MATCH("設備利用率",別紙!$B$4:$E$4,0),0)/100*8760/10^3</f>
        <v>0</v>
      </c>
      <c r="BT22" s="40">
        <f>BJ22*VLOOKUP(BT$12,別紙!$B$4:$E$10,MATCH("設備利用率",別紙!$B$4:$E$4,0),0)/100*8760/10^3</f>
        <v>0</v>
      </c>
      <c r="BU22" s="40">
        <f t="shared" si="6"/>
        <v>43600.411818360015</v>
      </c>
      <c r="BV22" s="42"/>
      <c r="BW22" s="38" t="str">
        <f t="shared" si="7"/>
        <v>35211</v>
      </c>
      <c r="BX22" s="38" t="str">
        <f t="shared" si="8"/>
        <v>長門市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204124.13172822868</v>
      </c>
      <c r="BZ22" s="42"/>
      <c r="CA22" s="38" t="str">
        <f t="shared" si="9"/>
        <v>35211</v>
      </c>
      <c r="CB22" s="38" t="str">
        <f t="shared" si="10"/>
        <v>長門市</v>
      </c>
      <c r="CC22" s="260">
        <f t="shared" si="11"/>
        <v>2.6471793674812939E-2</v>
      </c>
      <c r="CD22" s="260">
        <f t="shared" si="1"/>
        <v>0.10122952805360264</v>
      </c>
      <c r="CE22" s="260">
        <f t="shared" si="1"/>
        <v>8.4611338472194639E-2</v>
      </c>
      <c r="CF22" s="260">
        <f t="shared" si="1"/>
        <v>1.2848769901894438E-3</v>
      </c>
      <c r="CG22" s="260">
        <f t="shared" si="1"/>
        <v>0</v>
      </c>
      <c r="CH22" s="260">
        <f t="shared" si="1"/>
        <v>0</v>
      </c>
      <c r="CI22" s="260">
        <f t="shared" si="12"/>
        <v>0.21359753719079966</v>
      </c>
      <c r="CK22" s="20" t="str">
        <f t="shared" si="13"/>
        <v>35211</v>
      </c>
      <c r="CL22" s="20" t="str">
        <f t="shared" si="14"/>
        <v>長門市</v>
      </c>
      <c r="CM22" s="20">
        <f>VLOOKUP($CK22&amp;"_"&amp;$AZ$7,データシート1!$A:$BS,MATCH("ca_太陽光発電（10kW未満）",データシート1!$A$1:$BS$1,0),0)</f>
        <v>973</v>
      </c>
      <c r="CN22" s="20">
        <f>VLOOKUP($CK22&amp;"_"&amp;$AZ$5,データシート1!$A:$BS,MATCH("ab_家庭",データシート1!$A$1:$BS$1,0),0)</f>
        <v>15698</v>
      </c>
      <c r="CO22" s="260">
        <f t="shared" si="15"/>
        <v>6.1982418142438531E-2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27301</v>
      </c>
      <c r="AY23" s="20" t="str">
        <f>IF(IFERROR(比較地域マスタ!$Z16,"")=0,"",IFERROR(比較地域マスタ!$Z16,""))</f>
        <v>島本町</v>
      </c>
      <c r="BC23" s="960" t="str">
        <f t="shared" si="0"/>
        <v>27301</v>
      </c>
      <c r="BD23" s="123" t="str">
        <f t="shared" si="2"/>
        <v>島本町</v>
      </c>
      <c r="BE23" s="40">
        <f>VLOOKUP($BC23&amp;"_"&amp;$AZ$7,データシート1!$A:$BS,MATCH("cb_"&amp;BE$12,データシート1!$A$1:$BS$1,0),0)</f>
        <v>2482.7000000000035</v>
      </c>
      <c r="BF23" s="40">
        <f>VLOOKUP($BC23&amp;"_"&amp;$AZ$7,データシート1!$A:$BS,MATCH("cb_"&amp;BF$12,データシート1!$A$1:$BS$1,0),0)</f>
        <v>353.59999999999997</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2836.3000000000034</v>
      </c>
      <c r="BL23" s="42"/>
      <c r="BM23" s="960" t="str">
        <f t="shared" si="4"/>
        <v>27301</v>
      </c>
      <c r="BN23" s="123" t="str">
        <f t="shared" si="5"/>
        <v>島本町</v>
      </c>
      <c r="BO23" s="40">
        <f>BE23*VLOOKUP(BO$12,別紙!$B$4:$E$10,MATCH("設備利用率",別紙!$B$4:$E$4,0),0)/100*8760/10^3</f>
        <v>2979.5379240000043</v>
      </c>
      <c r="BP23" s="40">
        <f>BF23*VLOOKUP(BP$12,別紙!$B$4:$E$10,MATCH("設備利用率",別紙!$B$4:$E$4,0),0)/100*8760/10^3</f>
        <v>467.727936</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3447.2658600000041</v>
      </c>
      <c r="BV23" s="42"/>
      <c r="BW23" s="38" t="str">
        <f t="shared" si="7"/>
        <v>27301</v>
      </c>
      <c r="BX23" s="38" t="str">
        <f t="shared" si="8"/>
        <v>島本町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144380.99465959024</v>
      </c>
      <c r="BZ23" s="42"/>
      <c r="CA23" s="38" t="str">
        <f t="shared" si="9"/>
        <v>27301</v>
      </c>
      <c r="CB23" s="38" t="str">
        <f t="shared" si="10"/>
        <v>島本町</v>
      </c>
      <c r="CC23" s="260">
        <f t="shared" si="11"/>
        <v>2.0636635251231758E-2</v>
      </c>
      <c r="CD23" s="260">
        <f t="shared" si="1"/>
        <v>3.2395395052012962E-3</v>
      </c>
      <c r="CE23" s="260">
        <f t="shared" si="1"/>
        <v>0</v>
      </c>
      <c r="CF23" s="260">
        <f t="shared" si="1"/>
        <v>0</v>
      </c>
      <c r="CG23" s="260">
        <f t="shared" si="1"/>
        <v>0</v>
      </c>
      <c r="CH23" s="260">
        <f t="shared" si="1"/>
        <v>0</v>
      </c>
      <c r="CI23" s="260">
        <f t="shared" si="12"/>
        <v>2.3876174756433055E-2</v>
      </c>
      <c r="CK23" s="20" t="str">
        <f t="shared" si="13"/>
        <v>27301</v>
      </c>
      <c r="CL23" s="20" t="str">
        <f t="shared" si="14"/>
        <v>島本町</v>
      </c>
      <c r="CM23" s="20">
        <f>VLOOKUP($CK23&amp;"_"&amp;$AZ$7,データシート1!$A:$BS,MATCH("ca_太陽光発電（10kW未満）",データシート1!$A$1:$BS$1,0),0)</f>
        <v>652</v>
      </c>
      <c r="CN23" s="20">
        <f>VLOOKUP($CK23&amp;"_"&amp;$AZ$5,データシート1!$A:$BS,MATCH("ab_家庭",データシート1!$A$1:$BS$1,0),0)</f>
        <v>13967</v>
      </c>
      <c r="CO23" s="260">
        <f t="shared" si="15"/>
        <v>4.6681463449559674E-2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01214</v>
      </c>
      <c r="AY24" s="20" t="str">
        <f>IF(IFERROR(比較地域マスタ!$Z17,"")=0,"",IFERROR(比較地域マスタ!$Z17,""))</f>
        <v>稚内市</v>
      </c>
      <c r="BC24" s="960" t="str">
        <f t="shared" si="0"/>
        <v>01214</v>
      </c>
      <c r="BD24" s="123" t="str">
        <f t="shared" si="2"/>
        <v>稚内市</v>
      </c>
      <c r="BE24" s="40">
        <f>VLOOKUP($BC24&amp;"_"&amp;$AZ$7,データシート1!$A:$BS,MATCH("cb_"&amp;BE$12,データシート1!$A$1:$BS$1,0),0)</f>
        <v>402.76199999999989</v>
      </c>
      <c r="BF24" s="40">
        <f>VLOOKUP($BC24&amp;"_"&amp;$AZ$7,データシート1!$A:$BS,MATCH("cb_"&amp;BF$12,データシート1!$A$1:$BS$1,0),0)</f>
        <v>7266.8019999999997</v>
      </c>
      <c r="BG24" s="40">
        <f>VLOOKUP($BC24&amp;"_"&amp;$AZ$7,データシート1!$A:$BS,MATCH("cb_"&amp;BG$12,データシート1!$A$1:$BS$1,0),0)</f>
        <v>106735.1</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498</v>
      </c>
      <c r="BK24" s="40">
        <f t="shared" si="3"/>
        <v>114902.664</v>
      </c>
      <c r="BL24" s="42"/>
      <c r="BM24" s="960" t="str">
        <f t="shared" si="4"/>
        <v>01214</v>
      </c>
      <c r="BN24" s="123" t="str">
        <f t="shared" si="5"/>
        <v>稚内市</v>
      </c>
      <c r="BO24" s="40">
        <f>BE24*VLOOKUP(BO$12,別紙!$B$4:$E$10,MATCH("設備利用率",別紙!$B$4:$E$4,0),0)/100*8760/10^3</f>
        <v>483.36273143999983</v>
      </c>
      <c r="BP24" s="40">
        <f>BF24*VLOOKUP(BP$12,別紙!$B$4:$E$10,MATCH("設備利用率",別紙!$B$4:$E$4,0),0)/100*8760/10^3</f>
        <v>9612.2350135199995</v>
      </c>
      <c r="BQ24" s="40">
        <f>BG24*VLOOKUP(BQ$12,別紙!$B$4:$E$10,MATCH("設備利用率",別紙!$B$4:$E$4,0),0)/100*8760/10^3</f>
        <v>231879.87004800004</v>
      </c>
      <c r="BR24" s="40">
        <f>BH24*VLOOKUP(BR$12,別紙!$B$4:$E$10,MATCH("設備利用率",別紙!$B$4:$E$4,0),0)/100*8760/10^3</f>
        <v>0</v>
      </c>
      <c r="BS24" s="40">
        <f>BI24*VLOOKUP(BS$12,別紙!$B$4:$E$10,MATCH("設備利用率",別紙!$B$4:$E$4,0),0)/100*8760/10^3</f>
        <v>0</v>
      </c>
      <c r="BT24" s="40">
        <f>BJ24*VLOOKUP(BT$12,別紙!$B$4:$E$10,MATCH("設備利用率",別紙!$B$4:$E$4,0),0)/100*8760/10^3</f>
        <v>3489.9839999999999</v>
      </c>
      <c r="BU24" s="40">
        <f t="shared" si="6"/>
        <v>245465.45179296003</v>
      </c>
      <c r="BV24" s="42"/>
      <c r="BW24" s="38" t="str">
        <f t="shared" si="7"/>
        <v>01214</v>
      </c>
      <c r="BX24" s="38" t="str">
        <f t="shared" si="8"/>
        <v>稚内市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202926.57948253473</v>
      </c>
      <c r="BZ24" s="42"/>
      <c r="CA24" s="38" t="str">
        <f t="shared" si="9"/>
        <v>01214</v>
      </c>
      <c r="CB24" s="38" t="str">
        <f t="shared" si="10"/>
        <v>稚内市</v>
      </c>
      <c r="CC24" s="260">
        <f t="shared" si="11"/>
        <v>2.3819586999030916E-3</v>
      </c>
      <c r="CD24" s="260">
        <f t="shared" si="1"/>
        <v>4.7368043348640268E-2</v>
      </c>
      <c r="CE24" s="260">
        <f t="shared" si="1"/>
        <v>1.1426786507676647</v>
      </c>
      <c r="CF24" s="260">
        <f t="shared" si="1"/>
        <v>0</v>
      </c>
      <c r="CG24" s="260">
        <f t="shared" si="1"/>
        <v>0</v>
      </c>
      <c r="CH24" s="260">
        <f t="shared" si="1"/>
        <v>1.7198259631140987E-2</v>
      </c>
      <c r="CI24" s="260">
        <f t="shared" si="12"/>
        <v>1.2096269124473489</v>
      </c>
      <c r="CK24" s="20" t="str">
        <f t="shared" si="13"/>
        <v>01214</v>
      </c>
      <c r="CL24" s="20" t="str">
        <f t="shared" si="14"/>
        <v>稚内市</v>
      </c>
      <c r="CM24" s="20">
        <f>VLOOKUP($CK24&amp;"_"&amp;$AZ$7,データシート1!$A:$BS,MATCH("ca_太陽光発電（10kW未満）",データシート1!$A$1:$BS$1,0),0)</f>
        <v>62</v>
      </c>
      <c r="CN24" s="20">
        <f>VLOOKUP($CK24&amp;"_"&amp;$AZ$5,データシート1!$A:$BS,MATCH("ab_家庭",データシート1!$A$1:$BS$1,0),0)</f>
        <v>17422</v>
      </c>
      <c r="CO24" s="260">
        <f t="shared" si="15"/>
        <v>3.5587188612099642E-3</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02204</v>
      </c>
      <c r="AY25" s="20" t="str">
        <f>IF(IFERROR(比較地域マスタ!$Z18,"")=0,"",IFERROR(比較地域マスタ!$Z18,""))</f>
        <v>黒石市</v>
      </c>
      <c r="BC25" s="960" t="str">
        <f t="shared" si="0"/>
        <v>02204</v>
      </c>
      <c r="BD25" s="123" t="str">
        <f t="shared" si="2"/>
        <v>黒石市</v>
      </c>
      <c r="BE25" s="40">
        <f>VLOOKUP($BC25&amp;"_"&amp;$AZ$7,データシート1!$A:$BS,MATCH("cb_"&amp;BE$12,データシート1!$A$1:$BS$1,0),0)</f>
        <v>1431.2999999999993</v>
      </c>
      <c r="BF25" s="40">
        <f>VLOOKUP($BC25&amp;"_"&amp;$AZ$7,データシート1!$A:$BS,MATCH("cb_"&amp;BF$12,データシート1!$A$1:$BS$1,0),0)</f>
        <v>2944.9999999999995</v>
      </c>
      <c r="BG25" s="40">
        <f>VLOOKUP($BC25&amp;"_"&amp;$AZ$7,データシート1!$A:$BS,MATCH("cb_"&amp;BG$12,データシート1!$A$1:$BS$1,0),0)</f>
        <v>0</v>
      </c>
      <c r="BH25" s="40">
        <f>VLOOKUP($BC25&amp;"_"&amp;$AZ$7,データシート1!$A:$BS,MATCH("cb_"&amp;BH$12,データシート1!$A$1:$BS$1,0),0)</f>
        <v>640</v>
      </c>
      <c r="BI25" s="40">
        <f>VLOOKUP($BC25&amp;"_"&amp;$AZ$7,データシート1!$A:$BS,MATCH("cb_"&amp;BI$12,データシート1!$A$1:$BS$1,0),0)</f>
        <v>0</v>
      </c>
      <c r="BJ25" s="40">
        <f>VLOOKUP($BC25&amp;"_"&amp;$AZ$7,データシート1!$A:$BS,MATCH("cb_"&amp;BJ$12,データシート1!$A$1:$BS$1,0),0)</f>
        <v>0</v>
      </c>
      <c r="BK25" s="40">
        <f t="shared" si="3"/>
        <v>5016.2999999999993</v>
      </c>
      <c r="BL25" s="42"/>
      <c r="BM25" s="960" t="str">
        <f t="shared" si="4"/>
        <v>02204</v>
      </c>
      <c r="BN25" s="123" t="str">
        <f t="shared" si="5"/>
        <v>黒石市</v>
      </c>
      <c r="BO25" s="40">
        <f>BE25*VLOOKUP(BO$12,別紙!$B$4:$E$10,MATCH("設備利用率",別紙!$B$4:$E$4,0),0)/100*8760/10^3</f>
        <v>1717.7317559999992</v>
      </c>
      <c r="BP25" s="40">
        <f>BF25*VLOOKUP(BP$12,別紙!$B$4:$E$10,MATCH("設備利用率",別紙!$B$4:$E$4,0),0)/100*8760/10^3</f>
        <v>3895.5281999999993</v>
      </c>
      <c r="BQ25" s="40">
        <f>BG25*VLOOKUP(BQ$12,別紙!$B$4:$E$10,MATCH("設備利用率",別紙!$B$4:$E$4,0),0)/100*8760/10^3</f>
        <v>0</v>
      </c>
      <c r="BR25" s="40">
        <f>BH25*VLOOKUP(BR$12,別紙!$B$4:$E$10,MATCH("設備利用率",別紙!$B$4:$E$4,0),0)/100*8760/10^3</f>
        <v>3363.84</v>
      </c>
      <c r="BS25" s="40">
        <f>BI25*VLOOKUP(BS$12,別紙!$B$4:$E$10,MATCH("設備利用率",別紙!$B$4:$E$4,0),0)/100*8760/10^3</f>
        <v>0</v>
      </c>
      <c r="BT25" s="40">
        <f>BJ25*VLOOKUP(BT$12,別紙!$B$4:$E$10,MATCH("設備利用率",別紙!$B$4:$E$4,0),0)/100*8760/10^3</f>
        <v>0</v>
      </c>
      <c r="BU25" s="40">
        <f t="shared" si="6"/>
        <v>8977.0999559999982</v>
      </c>
      <c r="BV25" s="42"/>
      <c r="BW25" s="38" t="str">
        <f t="shared" si="7"/>
        <v>02204</v>
      </c>
      <c r="BX25" s="38" t="str">
        <f t="shared" si="8"/>
        <v>黒石市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198800.66555161346</v>
      </c>
      <c r="BZ25" s="42"/>
      <c r="CA25" s="38" t="str">
        <f t="shared" si="9"/>
        <v>02204</v>
      </c>
      <c r="CB25" s="38" t="str">
        <f t="shared" si="10"/>
        <v>黒石市</v>
      </c>
      <c r="CC25" s="260">
        <f t="shared" si="11"/>
        <v>8.640472863779395E-3</v>
      </c>
      <c r="CD25" s="260">
        <f t="shared" si="1"/>
        <v>1.9595146672125328E-2</v>
      </c>
      <c r="CE25" s="260">
        <f t="shared" si="1"/>
        <v>0</v>
      </c>
      <c r="CF25" s="260">
        <f t="shared" si="1"/>
        <v>1.6920667698301372E-2</v>
      </c>
      <c r="CG25" s="260">
        <f t="shared" si="1"/>
        <v>0</v>
      </c>
      <c r="CH25" s="260">
        <f t="shared" si="1"/>
        <v>0</v>
      </c>
      <c r="CI25" s="260">
        <f t="shared" si="12"/>
        <v>4.5156287234206095E-2</v>
      </c>
      <c r="CK25" s="20" t="str">
        <f t="shared" si="13"/>
        <v>02204</v>
      </c>
      <c r="CL25" s="20" t="str">
        <f t="shared" si="14"/>
        <v>黒石市</v>
      </c>
      <c r="CM25" s="20">
        <f>VLOOKUP($CK25&amp;"_"&amp;$AZ$7,データシート1!$A:$BS,MATCH("ca_太陽光発電（10kW未満）",データシート1!$A$1:$BS$1,0),0)</f>
        <v>300</v>
      </c>
      <c r="CN25" s="20">
        <f>VLOOKUP($CK25&amp;"_"&amp;$AZ$5,データシート1!$A:$BS,MATCH("ab_家庭",データシート1!$A$1:$BS$1,0),0)</f>
        <v>13842</v>
      </c>
      <c r="CO25" s="260">
        <f t="shared" si="15"/>
        <v>2.1673168617251843E-2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38204</v>
      </c>
      <c r="AY26" s="20" t="str">
        <f>IF(IFERROR(比較地域マスタ!$Z19,"")=0,"",IFERROR(比較地域マスタ!$Z19,""))</f>
        <v>八幡浜市</v>
      </c>
      <c r="BC26" s="960" t="str">
        <f t="shared" si="0"/>
        <v>38204</v>
      </c>
      <c r="BD26" s="123" t="str">
        <f t="shared" si="2"/>
        <v>八幡浜市</v>
      </c>
      <c r="BE26" s="40">
        <f>VLOOKUP($BC26&amp;"_"&amp;$AZ$7,データシート1!$A:$BS,MATCH("cb_"&amp;BE$12,データシート1!$A$1:$BS$1,0),0)</f>
        <v>2771.0080000000016</v>
      </c>
      <c r="BF26" s="40">
        <f>VLOOKUP($BC26&amp;"_"&amp;$AZ$7,データシート1!$A:$BS,MATCH("cb_"&amp;BF$12,データシート1!$A$1:$BS$1,0),0)</f>
        <v>2667.0600000000009</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5438.0680000000029</v>
      </c>
      <c r="BL26" s="42"/>
      <c r="BM26" s="960" t="str">
        <f t="shared" si="4"/>
        <v>38204</v>
      </c>
      <c r="BN26" s="123" t="str">
        <f t="shared" si="5"/>
        <v>八幡浜市</v>
      </c>
      <c r="BO26" s="40">
        <f>BE26*VLOOKUP(BO$12,別紙!$B$4:$E$10,MATCH("設備利用率",別紙!$B$4:$E$4,0),0)/100*8760/10^3</f>
        <v>3325.5421209600017</v>
      </c>
      <c r="BP26" s="40">
        <f>BF26*VLOOKUP(BP$12,別紙!$B$4:$E$10,MATCH("設備利用率",別紙!$B$4:$E$4,0),0)/100*8760/10^3</f>
        <v>3527.8802856000011</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6853.4224065600029</v>
      </c>
      <c r="BV26" s="42"/>
      <c r="BW26" s="38" t="str">
        <f t="shared" si="7"/>
        <v>38204</v>
      </c>
      <c r="BX26" s="38" t="str">
        <f t="shared" si="8"/>
        <v>八幡浜市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194345.72883712832</v>
      </c>
      <c r="BZ26" s="42"/>
      <c r="CA26" s="38" t="str">
        <f t="shared" si="9"/>
        <v>38204</v>
      </c>
      <c r="CB26" s="38" t="str">
        <f t="shared" si="10"/>
        <v>八幡浜市</v>
      </c>
      <c r="CC26" s="260">
        <f t="shared" si="11"/>
        <v>1.7111475208940539E-2</v>
      </c>
      <c r="CD26" s="260">
        <f t="shared" si="1"/>
        <v>1.8152600042764745E-2</v>
      </c>
      <c r="CE26" s="260">
        <f t="shared" si="1"/>
        <v>0</v>
      </c>
      <c r="CF26" s="260">
        <f t="shared" si="1"/>
        <v>0</v>
      </c>
      <c r="CG26" s="260">
        <f t="shared" si="1"/>
        <v>0</v>
      </c>
      <c r="CH26" s="260">
        <f t="shared" si="1"/>
        <v>0</v>
      </c>
      <c r="CI26" s="260">
        <f t="shared" si="12"/>
        <v>3.5264075251705287E-2</v>
      </c>
      <c r="CK26" s="20" t="str">
        <f t="shared" si="13"/>
        <v>38204</v>
      </c>
      <c r="CL26" s="20" t="str">
        <f t="shared" si="14"/>
        <v>八幡浜市</v>
      </c>
      <c r="CM26" s="20">
        <f>VLOOKUP($CK26&amp;"_"&amp;$AZ$7,データシート1!$A:$BS,MATCH("ca_太陽光発電（10kW未満）",データシート1!$A$1:$BS$1,0),0)</f>
        <v>573</v>
      </c>
      <c r="CN26" s="20">
        <f>VLOOKUP($CK26&amp;"_"&amp;$AZ$5,データシート1!$A:$BS,MATCH("ab_家庭",データシート1!$A$1:$BS$1,0),0)</f>
        <v>15708</v>
      </c>
      <c r="CO26" s="260">
        <f t="shared" si="15"/>
        <v>3.6478227654698242E-2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12223</v>
      </c>
      <c r="AY27" s="20" t="str">
        <f>IF(IFERROR(比較地域マスタ!$Z20,"")=0,"",IFERROR(比較地域マスタ!$Z20,""))</f>
        <v>鴨川市</v>
      </c>
      <c r="BC27" s="960" t="str">
        <f t="shared" si="0"/>
        <v>12223</v>
      </c>
      <c r="BD27" s="123" t="str">
        <f t="shared" si="2"/>
        <v>鴨川市</v>
      </c>
      <c r="BE27" s="40">
        <f>VLOOKUP($BC27&amp;"_"&amp;$AZ$7,データシート1!$A:$BS,MATCH("cb_"&amp;BE$12,データシート1!$A$1:$BS$1,0),0)</f>
        <v>3541.2000000000035</v>
      </c>
      <c r="BF27" s="40">
        <f>VLOOKUP($BC27&amp;"_"&amp;$AZ$7,データシート1!$A:$BS,MATCH("cb_"&amp;BF$12,データシート1!$A$1:$BS$1,0),0)</f>
        <v>39940.199999999968</v>
      </c>
      <c r="BG27" s="40">
        <f>VLOOKUP($BC27&amp;"_"&amp;$AZ$7,データシート1!$A:$BS,MATCH("cb_"&amp;BG$12,データシート1!$A$1:$BS$1,0),0)</f>
        <v>1500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44981.399999999972</v>
      </c>
      <c r="BL27" s="42"/>
      <c r="BM27" s="960" t="str">
        <f t="shared" si="4"/>
        <v>12223</v>
      </c>
      <c r="BN27" s="123" t="str">
        <f t="shared" si="5"/>
        <v>鴨川市</v>
      </c>
      <c r="BO27" s="40">
        <f>BE27*VLOOKUP(BO$12,別紙!$B$4:$E$10,MATCH("設備利用率",別紙!$B$4:$E$4,0),0)/100*8760/10^3</f>
        <v>4249.8649440000036</v>
      </c>
      <c r="BP27" s="40">
        <f>BF27*VLOOKUP(BP$12,別紙!$B$4:$E$10,MATCH("設備利用率",別紙!$B$4:$E$4,0),0)/100*8760/10^3</f>
        <v>52831.298951999954</v>
      </c>
      <c r="BQ27" s="40">
        <f>BG27*VLOOKUP(BQ$12,別紙!$B$4:$E$10,MATCH("設備利用率",別紙!$B$4:$E$4,0),0)/100*8760/10^3</f>
        <v>3258.72</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60339.883895999956</v>
      </c>
      <c r="BV27" s="42"/>
      <c r="BW27" s="38" t="str">
        <f t="shared" si="7"/>
        <v>12223</v>
      </c>
      <c r="BX27" s="38" t="str">
        <f t="shared" si="8"/>
        <v>鴨川市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190170.81611309841</v>
      </c>
      <c r="BZ27" s="42"/>
      <c r="CA27" s="38" t="str">
        <f t="shared" si="9"/>
        <v>12223</v>
      </c>
      <c r="CB27" s="38" t="str">
        <f t="shared" si="10"/>
        <v>鴨川市</v>
      </c>
      <c r="CC27" s="260">
        <f t="shared" si="11"/>
        <v>2.2347619003078387E-2</v>
      </c>
      <c r="CD27" s="260">
        <f t="shared" si="1"/>
        <v>0.2778097083023513</v>
      </c>
      <c r="CE27" s="260">
        <f t="shared" si="1"/>
        <v>1.7135752302088105E-2</v>
      </c>
      <c r="CF27" s="260">
        <f t="shared" si="1"/>
        <v>0</v>
      </c>
      <c r="CG27" s="260">
        <f t="shared" si="1"/>
        <v>0</v>
      </c>
      <c r="CH27" s="260">
        <f t="shared" si="1"/>
        <v>0</v>
      </c>
      <c r="CI27" s="260">
        <f t="shared" si="12"/>
        <v>0.31729307960751779</v>
      </c>
      <c r="CK27" s="20" t="str">
        <f t="shared" si="13"/>
        <v>12223</v>
      </c>
      <c r="CL27" s="20" t="str">
        <f t="shared" si="14"/>
        <v>鴨川市</v>
      </c>
      <c r="CM27" s="20">
        <f>VLOOKUP($CK27&amp;"_"&amp;$AZ$7,データシート1!$A:$BS,MATCH("ca_太陽光発電（10kW未満）",データシート1!$A$1:$BS$1,0),0)</f>
        <v>787</v>
      </c>
      <c r="CN27" s="20">
        <f>VLOOKUP($CK27&amp;"_"&amp;$AZ$5,データシート1!$A:$BS,MATCH("ab_家庭",データシート1!$A$1:$BS$1,0),0)</f>
        <v>16149</v>
      </c>
      <c r="CO27" s="260">
        <f t="shared" si="15"/>
        <v>4.8733667719363431E-2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08302</v>
      </c>
      <c r="AY28" s="20" t="str">
        <f>IF(IFERROR(比較地域マスタ!$Z21,"")=0,"",IFERROR(比較地域マスタ!$Z21,""))</f>
        <v>茨城町</v>
      </c>
      <c r="BC28" s="960" t="str">
        <f t="shared" si="0"/>
        <v>08302</v>
      </c>
      <c r="BD28" s="123" t="str">
        <f t="shared" si="2"/>
        <v>茨城町</v>
      </c>
      <c r="BE28" s="40">
        <f>VLOOKUP($BC28&amp;"_"&amp;$AZ$7,データシート1!$A:$BS,MATCH("cb_"&amp;BE$12,データシート1!$A$1:$BS$1,0),0)</f>
        <v>3704.8000000000043</v>
      </c>
      <c r="BF28" s="40">
        <f>VLOOKUP($BC28&amp;"_"&amp;$AZ$7,データシート1!$A:$BS,MATCH("cb_"&amp;BF$12,データシート1!$A$1:$BS$1,0),0)</f>
        <v>85935.1</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89639.900000000009</v>
      </c>
      <c r="BL28" s="42"/>
      <c r="BM28" s="960" t="str">
        <f t="shared" si="4"/>
        <v>08302</v>
      </c>
      <c r="BN28" s="123" t="str">
        <f t="shared" si="5"/>
        <v>茨城町</v>
      </c>
      <c r="BO28" s="40">
        <f>BE28*VLOOKUP(BO$12,別紙!$B$4:$E$10,MATCH("設備利用率",別紙!$B$4:$E$4,0),0)/100*8760/10^3</f>
        <v>4446.2045760000046</v>
      </c>
      <c r="BP28" s="40">
        <f>BF28*VLOOKUP(BP$12,別紙!$B$4:$E$10,MATCH("設備利用率",別紙!$B$4:$E$4,0),0)/100*8760/10^3</f>
        <v>113671.51287600001</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118117.71745200001</v>
      </c>
      <c r="BV28" s="42"/>
      <c r="BW28" s="38" t="str">
        <f t="shared" si="7"/>
        <v>08302</v>
      </c>
      <c r="BX28" s="38" t="str">
        <f t="shared" si="8"/>
        <v>茨城町</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194983.07980523614</v>
      </c>
      <c r="BZ28" s="42"/>
      <c r="CA28" s="38" t="str">
        <f t="shared" si="9"/>
        <v>08302</v>
      </c>
      <c r="CB28" s="38" t="str">
        <f t="shared" si="10"/>
        <v>茨城町</v>
      </c>
      <c r="CC28" s="260">
        <f t="shared" si="11"/>
        <v>2.2803027731643229E-2</v>
      </c>
      <c r="CD28" s="260">
        <f t="shared" si="1"/>
        <v>0.58298142069324022</v>
      </c>
      <c r="CE28" s="260">
        <f t="shared" si="1"/>
        <v>0</v>
      </c>
      <c r="CF28" s="260">
        <f t="shared" si="1"/>
        <v>0</v>
      </c>
      <c r="CG28" s="260">
        <f t="shared" si="1"/>
        <v>0</v>
      </c>
      <c r="CH28" s="260">
        <f t="shared" si="1"/>
        <v>0</v>
      </c>
      <c r="CI28" s="260">
        <f t="shared" si="12"/>
        <v>0.60578444842488355</v>
      </c>
      <c r="CK28" s="20" t="str">
        <f t="shared" si="13"/>
        <v>08302</v>
      </c>
      <c r="CL28" s="20" t="str">
        <f t="shared" si="14"/>
        <v>茨城町</v>
      </c>
      <c r="CM28" s="20">
        <f>VLOOKUP($CK28&amp;"_"&amp;$AZ$7,データシート1!$A:$BS,MATCH("ca_太陽光発電（10kW未満）",データシート1!$A$1:$BS$1,0),0)</f>
        <v>756</v>
      </c>
      <c r="CN28" s="20">
        <f>VLOOKUP($CK28&amp;"_"&amp;$AZ$5,データシート1!$A:$BS,MATCH("ab_家庭",データシート1!$A$1:$BS$1,0),0)</f>
        <v>13297</v>
      </c>
      <c r="CO28" s="260">
        <f t="shared" si="15"/>
        <v>5.6854929683387227E-2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40342</v>
      </c>
      <c r="AY29" s="20" t="str">
        <f>IF(IFERROR(比較地域マスタ!$Z22,"")=0,"",IFERROR(比較地域マスタ!$Z22,""))</f>
        <v>篠栗町</v>
      </c>
      <c r="BC29" s="960" t="str">
        <f t="shared" si="0"/>
        <v>40342</v>
      </c>
      <c r="BD29" s="123" t="str">
        <f t="shared" si="2"/>
        <v>篠栗町</v>
      </c>
      <c r="BE29" s="40">
        <f>VLOOKUP($BC29&amp;"_"&amp;$AZ$7,データシート1!$A:$BS,MATCH("cb_"&amp;BE$12,データシート1!$A$1:$BS$1,0),0)</f>
        <v>3739.4500000000021</v>
      </c>
      <c r="BF29" s="40">
        <f>VLOOKUP($BC29&amp;"_"&amp;$AZ$7,データシート1!$A:$BS,MATCH("cb_"&amp;BF$12,データシート1!$A$1:$BS$1,0),0)</f>
        <v>6367.8000000000011</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10107.250000000004</v>
      </c>
      <c r="BL29" s="42"/>
      <c r="BM29" s="960" t="str">
        <f t="shared" si="4"/>
        <v>40342</v>
      </c>
      <c r="BN29" s="123" t="str">
        <f t="shared" si="5"/>
        <v>篠栗町</v>
      </c>
      <c r="BO29" s="40">
        <f>BE29*VLOOKUP(BO$12,別紙!$B$4:$E$10,MATCH("設備利用率",別紙!$B$4:$E$4,0),0)/100*8760/10^3</f>
        <v>4487.7887340000025</v>
      </c>
      <c r="BP29" s="40">
        <f>BF29*VLOOKUP(BP$12,別紙!$B$4:$E$10,MATCH("設備利用率",別紙!$B$4:$E$4,0),0)/100*8760/10^3</f>
        <v>8423.0711280000032</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12910.859862000005</v>
      </c>
      <c r="BV29" s="42"/>
      <c r="BW29" s="38" t="str">
        <f t="shared" si="7"/>
        <v>40342</v>
      </c>
      <c r="BX29" s="38" t="str">
        <f t="shared" si="8"/>
        <v>篠栗町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140768.08001365158</v>
      </c>
      <c r="BZ29" s="42"/>
      <c r="CA29" s="38" t="str">
        <f t="shared" si="9"/>
        <v>40342</v>
      </c>
      <c r="CB29" s="38" t="str">
        <f t="shared" si="10"/>
        <v>篠栗町</v>
      </c>
      <c r="CC29" s="260">
        <f t="shared" si="11"/>
        <v>3.188072703388993E-2</v>
      </c>
      <c r="CD29" s="260">
        <f t="shared" ref="CD29:CD60" si="16">BP29/$BY29</f>
        <v>5.9836513556078483E-2</v>
      </c>
      <c r="CE29" s="260">
        <f t="shared" ref="CE29:CE60" si="17">BQ29/$BY29</f>
        <v>0</v>
      </c>
      <c r="CF29" s="260">
        <f t="shared" ref="CF29:CF60" si="18">BR29/$BY29</f>
        <v>0</v>
      </c>
      <c r="CG29" s="260">
        <f t="shared" ref="CG29:CG60" si="19">BS29/$BY29</f>
        <v>0</v>
      </c>
      <c r="CH29" s="260">
        <f t="shared" ref="CH29:CH60" si="20">BT29/$BY29</f>
        <v>0</v>
      </c>
      <c r="CI29" s="260">
        <f t="shared" si="12"/>
        <v>9.1717240589968413E-2</v>
      </c>
      <c r="CK29" s="20" t="str">
        <f t="shared" si="13"/>
        <v>40342</v>
      </c>
      <c r="CL29" s="20" t="str">
        <f t="shared" si="14"/>
        <v>篠栗町</v>
      </c>
      <c r="CM29" s="20">
        <f>VLOOKUP($CK29&amp;"_"&amp;$AZ$7,データシート1!$A:$BS,MATCH("ca_太陽光発電（10kW未満）",データシート1!$A$1:$BS$1,0),0)</f>
        <v>839</v>
      </c>
      <c r="CN29" s="20">
        <f>VLOOKUP($CK29&amp;"_"&amp;$AZ$5,データシート1!$A:$BS,MATCH("ab_家庭",データシート1!$A$1:$BS$1,0),0)</f>
        <v>13633</v>
      </c>
      <c r="CO29" s="260">
        <f t="shared" si="15"/>
        <v>6.1541846988923933E-2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18205</v>
      </c>
      <c r="AY30" s="20" t="str">
        <f>IF(IFERROR(比較地域マスタ!$Z23,"")=0,"",IFERROR(比較地域マスタ!$Z23,""))</f>
        <v>大野市</v>
      </c>
      <c r="BC30" s="960" t="str">
        <f t="shared" si="0"/>
        <v>18205</v>
      </c>
      <c r="BD30" s="123" t="str">
        <f t="shared" si="2"/>
        <v>大野市</v>
      </c>
      <c r="BE30" s="40">
        <f>VLOOKUP($BC30&amp;"_"&amp;$AZ$7,データシート1!$A:$BS,MATCH("cb_"&amp;BE$12,データシート1!$A$1:$BS$1,0),0)</f>
        <v>1502.9709999999998</v>
      </c>
      <c r="BF30" s="40">
        <f>VLOOKUP($BC30&amp;"_"&amp;$AZ$7,データシート1!$A:$BS,MATCH("cb_"&amp;BF$12,データシート1!$A$1:$BS$1,0),0)</f>
        <v>1240.0999999999997</v>
      </c>
      <c r="BG30" s="40">
        <f>VLOOKUP($BC30&amp;"_"&amp;$AZ$7,データシート1!$A:$BS,MATCH("cb_"&amp;BG$12,データシート1!$A$1:$BS$1,0),0)</f>
        <v>0</v>
      </c>
      <c r="BH30" s="40">
        <f>VLOOKUP($BC30&amp;"_"&amp;$AZ$7,データシート1!$A:$BS,MATCH("cb_"&amp;BH$12,データシート1!$A$1:$BS$1,0),0)</f>
        <v>998.7</v>
      </c>
      <c r="BI30" s="40">
        <f>VLOOKUP($BC30&amp;"_"&amp;$AZ$7,データシート1!$A:$BS,MATCH("cb_"&amp;BI$12,データシート1!$A$1:$BS$1,0),0)</f>
        <v>0</v>
      </c>
      <c r="BJ30" s="40">
        <f>VLOOKUP($BC30&amp;"_"&amp;$AZ$7,データシート1!$A:$BS,MATCH("cb_"&amp;BJ$12,データシート1!$A$1:$BS$1,0),0)</f>
        <v>7350</v>
      </c>
      <c r="BK30" s="40">
        <f t="shared" si="3"/>
        <v>11091.771000000001</v>
      </c>
      <c r="BL30" s="42"/>
      <c r="BM30" s="960" t="str">
        <f t="shared" si="4"/>
        <v>18205</v>
      </c>
      <c r="BN30" s="123" t="str">
        <f t="shared" si="5"/>
        <v>大野市</v>
      </c>
      <c r="BO30" s="40">
        <f>BE30*VLOOKUP(BO$12,別紙!$B$4:$E$10,MATCH("設備利用率",別紙!$B$4:$E$4,0),0)/100*8760/10^3</f>
        <v>1803.7455565199994</v>
      </c>
      <c r="BP30" s="40">
        <f>BF30*VLOOKUP(BP$12,別紙!$B$4:$E$10,MATCH("設備利用率",別紙!$B$4:$E$4,0),0)/100*8760/10^3</f>
        <v>1640.3546759999995</v>
      </c>
      <c r="BQ30" s="40">
        <f>BG30*VLOOKUP(BQ$12,別紙!$B$4:$E$10,MATCH("設備利用率",別紙!$B$4:$E$4,0),0)/100*8760/10^3</f>
        <v>0</v>
      </c>
      <c r="BR30" s="40">
        <f>BH30*VLOOKUP(BR$12,別紙!$B$4:$E$10,MATCH("設備利用率",別紙!$B$4:$E$4,0),0)/100*8760/10^3</f>
        <v>5249.1671999999999</v>
      </c>
      <c r="BS30" s="40">
        <f>BI30*VLOOKUP(BS$12,別紙!$B$4:$E$10,MATCH("設備利用率",別紙!$B$4:$E$4,0),0)/100*8760/10^3</f>
        <v>0</v>
      </c>
      <c r="BT30" s="40">
        <f>BJ30*VLOOKUP(BT$12,別紙!$B$4:$E$10,MATCH("設備利用率",別紙!$B$4:$E$4,0),0)/100*8760/10^3</f>
        <v>51508.800000000003</v>
      </c>
      <c r="BU30" s="40">
        <f t="shared" si="6"/>
        <v>60202.067432520002</v>
      </c>
      <c r="BV30" s="42"/>
      <c r="BW30" s="38" t="str">
        <f t="shared" si="7"/>
        <v>18205</v>
      </c>
      <c r="BX30" s="38" t="str">
        <f t="shared" si="8"/>
        <v>大野市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214094.26520180047</v>
      </c>
      <c r="BZ30" s="42"/>
      <c r="CA30" s="38" t="str">
        <f t="shared" si="9"/>
        <v>18205</v>
      </c>
      <c r="CB30" s="38" t="str">
        <f t="shared" si="10"/>
        <v>大野市</v>
      </c>
      <c r="CC30" s="260">
        <f t="shared" si="11"/>
        <v>8.4250064093021326E-3</v>
      </c>
      <c r="CD30" s="260">
        <f t="shared" si="16"/>
        <v>7.6618337929502114E-3</v>
      </c>
      <c r="CE30" s="260">
        <f t="shared" si="17"/>
        <v>0</v>
      </c>
      <c r="CF30" s="260">
        <f t="shared" si="18"/>
        <v>2.4518018710366914E-2</v>
      </c>
      <c r="CG30" s="260">
        <f t="shared" si="19"/>
        <v>0</v>
      </c>
      <c r="CH30" s="260">
        <f t="shared" si="20"/>
        <v>0.24058934951596653</v>
      </c>
      <c r="CI30" s="260">
        <f t="shared" si="12"/>
        <v>0.28119420842858578</v>
      </c>
      <c r="CK30" s="20" t="str">
        <f t="shared" si="13"/>
        <v>18205</v>
      </c>
      <c r="CL30" s="20" t="str">
        <f t="shared" si="14"/>
        <v>大野市</v>
      </c>
      <c r="CM30" s="20">
        <f>VLOOKUP($CK30&amp;"_"&amp;$AZ$7,データシート1!$A:$BS,MATCH("ca_太陽光発電（10kW未満）",データシート1!$A$1:$BS$1,0),0)</f>
        <v>310</v>
      </c>
      <c r="CN30" s="20">
        <f>VLOOKUP($CK30&amp;"_"&amp;$AZ$5,データシート1!$A:$BS,MATCH("ab_家庭",データシート1!$A$1:$BS$1,0),0)</f>
        <v>11628</v>
      </c>
      <c r="CO30" s="260">
        <f t="shared" si="15"/>
        <v>2.6659786721706227E-2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09211</v>
      </c>
      <c r="AY31" s="20" t="str">
        <f>IF(IFERROR(比較地域マスタ!$Z24,"")=0,"",IFERROR(比較地域マスタ!$Z24,""))</f>
        <v>矢板市</v>
      </c>
      <c r="BC31" s="960" t="str">
        <f t="shared" si="0"/>
        <v>09211</v>
      </c>
      <c r="BD31" s="123" t="str">
        <f t="shared" si="2"/>
        <v>矢板市</v>
      </c>
      <c r="BE31" s="40">
        <f>VLOOKUP($BC31&amp;"_"&amp;$AZ$7,データシート1!$A:$BS,MATCH("cb_"&amp;BE$12,データシート1!$A$1:$BS$1,0),0)</f>
        <v>6410.7000000000025</v>
      </c>
      <c r="BF31" s="40">
        <f>VLOOKUP($BC31&amp;"_"&amp;$AZ$7,データシート1!$A:$BS,MATCH("cb_"&amp;BF$12,データシート1!$A$1:$BS$1,0),0)</f>
        <v>90324.799999999916</v>
      </c>
      <c r="BG31" s="40">
        <f>VLOOKUP($BC31&amp;"_"&amp;$AZ$7,データシート1!$A:$BS,MATCH("cb_"&amp;BG$12,データシート1!$A$1:$BS$1,0),0)</f>
        <v>0</v>
      </c>
      <c r="BH31" s="40">
        <f>VLOOKUP($BC31&amp;"_"&amp;$AZ$7,データシート1!$A:$BS,MATCH("cb_"&amp;BH$12,データシート1!$A$1:$BS$1,0),0)</f>
        <v>209.9</v>
      </c>
      <c r="BI31" s="40">
        <f>VLOOKUP($BC31&amp;"_"&amp;$AZ$7,データシート1!$A:$BS,MATCH("cb_"&amp;BI$12,データシート1!$A$1:$BS$1,0),0)</f>
        <v>0</v>
      </c>
      <c r="BJ31" s="40">
        <f>VLOOKUP($BC31&amp;"_"&amp;$AZ$7,データシート1!$A:$BS,MATCH("cb_"&amp;BJ$12,データシート1!$A$1:$BS$1,0),0)</f>
        <v>909.67700000000002</v>
      </c>
      <c r="BK31" s="40">
        <f t="shared" si="3"/>
        <v>97855.076999999903</v>
      </c>
      <c r="BL31" s="42"/>
      <c r="BM31" s="960" t="str">
        <f t="shared" si="4"/>
        <v>09211</v>
      </c>
      <c r="BN31" s="123" t="str">
        <f t="shared" si="5"/>
        <v>矢板市</v>
      </c>
      <c r="BO31" s="40">
        <f>BE31*VLOOKUP(BO$12,別紙!$B$4:$E$10,MATCH("設備利用率",別紙!$B$4:$E$4,0),0)/100*8760/10^3</f>
        <v>7693.6092840000019</v>
      </c>
      <c r="BP31" s="40">
        <f>BF31*VLOOKUP(BP$12,別紙!$B$4:$E$10,MATCH("設備利用率",別紙!$B$4:$E$4,0),0)/100*8760/10^3</f>
        <v>119478.03244799987</v>
      </c>
      <c r="BQ31" s="40">
        <f>BG31*VLOOKUP(BQ$12,別紙!$B$4:$E$10,MATCH("設備利用率",別紙!$B$4:$E$4,0),0)/100*8760/10^3</f>
        <v>0</v>
      </c>
      <c r="BR31" s="40">
        <f>BH31*VLOOKUP(BR$12,別紙!$B$4:$E$10,MATCH("設備利用率",別紙!$B$4:$E$4,0),0)/100*8760/10^3</f>
        <v>1103.2343999999998</v>
      </c>
      <c r="BS31" s="40">
        <f>BI31*VLOOKUP(BS$12,別紙!$B$4:$E$10,MATCH("設備利用率",別紙!$B$4:$E$4,0),0)/100*8760/10^3</f>
        <v>0</v>
      </c>
      <c r="BT31" s="40">
        <f>BJ31*VLOOKUP(BT$12,別紙!$B$4:$E$10,MATCH("設備利用率",別紙!$B$4:$E$4,0),0)/100*8760/10^3</f>
        <v>6375.0164160000004</v>
      </c>
      <c r="BU31" s="40">
        <f t="shared" si="6"/>
        <v>134649.89254799989</v>
      </c>
      <c r="BV31" s="42"/>
      <c r="BW31" s="38" t="str">
        <f t="shared" si="7"/>
        <v>09211</v>
      </c>
      <c r="BX31" s="38" t="str">
        <f t="shared" si="8"/>
        <v>矢板市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170064.85437583571</v>
      </c>
      <c r="BZ31" s="42"/>
      <c r="CA31" s="38" t="str">
        <f t="shared" si="9"/>
        <v>09211</v>
      </c>
      <c r="CB31" s="38" t="str">
        <f t="shared" si="10"/>
        <v>矢板市</v>
      </c>
      <c r="CC31" s="260">
        <f t="shared" si="11"/>
        <v>4.5239266585895929E-2</v>
      </c>
      <c r="CD31" s="260">
        <f t="shared" si="16"/>
        <v>0.70254393764368717</v>
      </c>
      <c r="CE31" s="260">
        <f t="shared" si="17"/>
        <v>0</v>
      </c>
      <c r="CF31" s="260">
        <f t="shared" si="18"/>
        <v>6.4871392978228248E-3</v>
      </c>
      <c r="CG31" s="260">
        <f t="shared" si="19"/>
        <v>0</v>
      </c>
      <c r="CH31" s="260">
        <f t="shared" si="20"/>
        <v>3.7485795871212167E-2</v>
      </c>
      <c r="CI31" s="260">
        <f t="shared" si="12"/>
        <v>0.79175613939861822</v>
      </c>
      <c r="CK31" s="20" t="str">
        <f t="shared" si="13"/>
        <v>09211</v>
      </c>
      <c r="CL31" s="20" t="str">
        <f t="shared" si="14"/>
        <v>矢板市</v>
      </c>
      <c r="CM31" s="20">
        <f>VLOOKUP($CK31&amp;"_"&amp;$AZ$7,データシート1!$A:$BS,MATCH("ca_太陽光発電（10kW未満）",データシート1!$A$1:$BS$1,0),0)</f>
        <v>1347</v>
      </c>
      <c r="CN31" s="20">
        <f>VLOOKUP($CK31&amp;"_"&amp;$AZ$5,データシート1!$A:$BS,MATCH("ab_家庭",データシート1!$A$1:$BS$1,0),0)</f>
        <v>13250</v>
      </c>
      <c r="CO31" s="260">
        <f t="shared" si="15"/>
        <v>0.10166037735849057</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09301</v>
      </c>
      <c r="AY32" s="20" t="str">
        <f>IF(IFERROR(比較地域マスタ!$Z25,"")=0,"",IFERROR(比較地域マスタ!$Z25,""))</f>
        <v>上三川町</v>
      </c>
      <c r="AZ32" s="24"/>
      <c r="BA32" s="24"/>
      <c r="BB32" s="24"/>
      <c r="BC32" s="960" t="str">
        <f t="shared" si="0"/>
        <v>09301</v>
      </c>
      <c r="BD32" s="123" t="str">
        <f t="shared" si="2"/>
        <v>上三川町</v>
      </c>
      <c r="BE32" s="40">
        <f>VLOOKUP($BC32&amp;"_"&amp;$AZ$7,データシート1!$A:$BS,MATCH("cb_"&amp;BE$12,データシート1!$A$1:$BS$1,0),0)</f>
        <v>5747.5999999999949</v>
      </c>
      <c r="BF32" s="40">
        <f>VLOOKUP($BC32&amp;"_"&amp;$AZ$7,データシート1!$A:$BS,MATCH("cb_"&amp;BF$12,データシート1!$A$1:$BS$1,0),0)</f>
        <v>25783.600000000009</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315</v>
      </c>
      <c r="BK32" s="40">
        <f t="shared" si="3"/>
        <v>31846.200000000004</v>
      </c>
      <c r="BL32" s="42"/>
      <c r="BM32" s="960" t="str">
        <f t="shared" si="4"/>
        <v>09301</v>
      </c>
      <c r="BN32" s="123" t="str">
        <f t="shared" si="5"/>
        <v>上三川町</v>
      </c>
      <c r="BO32" s="40">
        <f>BE32*VLOOKUP(BO$12,別紙!$B$4:$E$10,MATCH("設備利用率",別紙!$B$4:$E$4,0),0)/100*8760/10^3</f>
        <v>6897.8097119999929</v>
      </c>
      <c r="BP32" s="40">
        <f>BF32*VLOOKUP(BP$12,別紙!$B$4:$E$10,MATCH("設備利用率",別紙!$B$4:$E$4,0),0)/100*8760/10^3</f>
        <v>34105.514736000019</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2207.52</v>
      </c>
      <c r="BU32" s="40">
        <f t="shared" si="6"/>
        <v>43210.844448000011</v>
      </c>
      <c r="BV32" s="42"/>
      <c r="BW32" s="38" t="str">
        <f t="shared" si="7"/>
        <v>09301</v>
      </c>
      <c r="BX32" s="38" t="str">
        <f t="shared" si="8"/>
        <v>上三川町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296312.70958579896</v>
      </c>
      <c r="BZ32" s="42"/>
      <c r="CA32" s="38" t="str">
        <f t="shared" si="9"/>
        <v>09301</v>
      </c>
      <c r="CB32" s="38" t="str">
        <f t="shared" si="10"/>
        <v>上三川町</v>
      </c>
      <c r="CC32" s="260">
        <f t="shared" si="11"/>
        <v>2.3278818251306545E-2</v>
      </c>
      <c r="CD32" s="260">
        <f t="shared" si="16"/>
        <v>0.1150997363011342</v>
      </c>
      <c r="CE32" s="260">
        <f t="shared" si="17"/>
        <v>0</v>
      </c>
      <c r="CF32" s="260">
        <f t="shared" si="18"/>
        <v>0</v>
      </c>
      <c r="CG32" s="260">
        <f t="shared" si="19"/>
        <v>0</v>
      </c>
      <c r="CH32" s="260">
        <f t="shared" si="20"/>
        <v>7.4499673101629162E-3</v>
      </c>
      <c r="CI32" s="260">
        <f t="shared" si="12"/>
        <v>0.14582852186260364</v>
      </c>
      <c r="CJ32" s="24"/>
      <c r="CK32" s="20" t="str">
        <f t="shared" si="13"/>
        <v>09301</v>
      </c>
      <c r="CL32" s="20" t="str">
        <f t="shared" si="14"/>
        <v>上三川町</v>
      </c>
      <c r="CM32" s="20">
        <f>VLOOKUP($CK32&amp;"_"&amp;$AZ$7,データシート1!$A:$BS,MATCH("ca_太陽光発電（10kW未満）",データシート1!$A$1:$BS$1,0),0)</f>
        <v>1167</v>
      </c>
      <c r="CN32" s="20">
        <f>VLOOKUP($CK32&amp;"_"&amp;$AZ$5,データシート1!$A:$BS,MATCH("ab_家庭",データシート1!$A$1:$BS$1,0),0)</f>
        <v>12292</v>
      </c>
      <c r="CO32" s="260">
        <f t="shared" si="15"/>
        <v>9.4939798242759513E-2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19214</v>
      </c>
      <c r="AY33" s="20" t="str">
        <f>IF(IFERROR(比較地域マスタ!$Z26,"")=0,"",IFERROR(比較地域マスタ!$Z26,""))</f>
        <v>中央市</v>
      </c>
      <c r="BC33" s="960" t="str">
        <f t="shared" si="0"/>
        <v>19214</v>
      </c>
      <c r="BD33" s="123" t="str">
        <f t="shared" si="2"/>
        <v>中央市</v>
      </c>
      <c r="BE33" s="40">
        <f>VLOOKUP($BC33&amp;"_"&amp;$AZ$7,データシート1!$A:$BS,MATCH("cb_"&amp;BE$12,データシート1!$A$1:$BS$1,0),0)</f>
        <v>7442.7999999999975</v>
      </c>
      <c r="BF33" s="40">
        <f>VLOOKUP($BC33&amp;"_"&amp;$AZ$7,データシート1!$A:$BS,MATCH("cb_"&amp;BF$12,データシート1!$A$1:$BS$1,0),0)</f>
        <v>13337.199999999999</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20779.999999999996</v>
      </c>
      <c r="BL33" s="42"/>
      <c r="BM33" s="960" t="str">
        <f t="shared" si="4"/>
        <v>19214</v>
      </c>
      <c r="BN33" s="123" t="str">
        <f t="shared" si="5"/>
        <v>中央市</v>
      </c>
      <c r="BO33" s="40">
        <f>BE33*VLOOKUP(BO$12,別紙!$B$4:$E$10,MATCH("設備利用率",別紙!$B$4:$E$4,0),0)/100*8760/10^3</f>
        <v>8932.2531359999957</v>
      </c>
      <c r="BP33" s="40">
        <f>BF33*VLOOKUP(BP$12,別紙!$B$4:$E$10,MATCH("設備利用率",別紙!$B$4:$E$4,0),0)/100*8760/10^3</f>
        <v>17641.914671999999</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26574.167807999995</v>
      </c>
      <c r="BV33" s="42"/>
      <c r="BW33" s="38" t="str">
        <f t="shared" si="7"/>
        <v>19214</v>
      </c>
      <c r="BX33" s="38" t="str">
        <f t="shared" si="8"/>
        <v>中央市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234189.1447098027</v>
      </c>
      <c r="BZ33" s="42"/>
      <c r="CA33" s="38" t="str">
        <f t="shared" si="9"/>
        <v>19214</v>
      </c>
      <c r="CB33" s="38" t="str">
        <f t="shared" si="10"/>
        <v>中央市</v>
      </c>
      <c r="CC33" s="260">
        <f t="shared" si="11"/>
        <v>3.8141192014123741E-2</v>
      </c>
      <c r="CD33" s="260">
        <f t="shared" si="16"/>
        <v>7.5331906155860107E-2</v>
      </c>
      <c r="CE33" s="260">
        <f t="shared" si="17"/>
        <v>0</v>
      </c>
      <c r="CF33" s="260">
        <f t="shared" si="18"/>
        <v>0</v>
      </c>
      <c r="CG33" s="260">
        <f t="shared" si="19"/>
        <v>0</v>
      </c>
      <c r="CH33" s="260">
        <f t="shared" si="20"/>
        <v>0</v>
      </c>
      <c r="CI33" s="260">
        <f t="shared" si="12"/>
        <v>0.11347309816998384</v>
      </c>
      <c r="CK33" s="20" t="str">
        <f t="shared" si="13"/>
        <v>19214</v>
      </c>
      <c r="CL33" s="20" t="str">
        <f t="shared" si="14"/>
        <v>中央市</v>
      </c>
      <c r="CM33" s="20">
        <f>VLOOKUP($CK33&amp;"_"&amp;$AZ$7,データシート1!$A:$BS,MATCH("ca_太陽光発電（10kW未満）",データシート1!$A$1:$BS$1,0),0)</f>
        <v>1551</v>
      </c>
      <c r="CN33" s="20">
        <f>VLOOKUP($CK33&amp;"_"&amp;$AZ$5,データシート1!$A:$BS,MATCH("ab_家庭",データシート1!$A$1:$BS$1,0),0)</f>
        <v>13599</v>
      </c>
      <c r="CO33" s="260">
        <f t="shared" si="15"/>
        <v>0.11405250386057798</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43203</v>
      </c>
      <c r="AY34" s="20" t="str">
        <f>IF(IFERROR(比較地域マスタ!$Z27,"")=0,"",IFERROR(比較地域マスタ!$Z27,""))</f>
        <v>人吉市</v>
      </c>
      <c r="BC34" s="960" t="str">
        <f t="shared" si="0"/>
        <v>43203</v>
      </c>
      <c r="BD34" s="123" t="str">
        <f t="shared" si="2"/>
        <v>人吉市</v>
      </c>
      <c r="BE34" s="40">
        <f>VLOOKUP($BC34&amp;"_"&amp;$AZ$7,データシート1!$A:$BS,MATCH("cb_"&amp;BE$12,データシート1!$A$1:$BS$1,0),0)</f>
        <v>5433.502000000004</v>
      </c>
      <c r="BF34" s="40">
        <f>VLOOKUP($BC34&amp;"_"&amp;$AZ$7,データシート1!$A:$BS,MATCH("cb_"&amp;BF$12,データシート1!$A$1:$BS$1,0),0)</f>
        <v>35294.449999999968</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40727.951999999976</v>
      </c>
      <c r="BL34" s="42"/>
      <c r="BM34" s="960" t="str">
        <f t="shared" si="4"/>
        <v>43203</v>
      </c>
      <c r="BN34" s="123" t="str">
        <f t="shared" si="5"/>
        <v>人吉市</v>
      </c>
      <c r="BO34" s="40">
        <f>BE34*VLOOKUP(BO$12,別紙!$B$4:$E$10,MATCH("設備利用率",別紙!$B$4:$E$4,0),0)/100*8760/10^3</f>
        <v>6520.8544202400035</v>
      </c>
      <c r="BP34" s="40">
        <f>BF34*VLOOKUP(BP$12,別紙!$B$4:$E$10,MATCH("設備利用率",別紙!$B$4:$E$4,0),0)/100*8760/10^3</f>
        <v>46686.08668199995</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53206.941102239951</v>
      </c>
      <c r="BV34" s="42"/>
      <c r="BW34" s="38" t="str">
        <f t="shared" si="7"/>
        <v>43203</v>
      </c>
      <c r="BX34" s="38" t="str">
        <f t="shared" si="8"/>
        <v>人吉市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168067.44780593409</v>
      </c>
      <c r="BZ34" s="42"/>
      <c r="CA34" s="38" t="str">
        <f t="shared" si="9"/>
        <v>43203</v>
      </c>
      <c r="CB34" s="38" t="str">
        <f t="shared" si="10"/>
        <v>人吉市</v>
      </c>
      <c r="CC34" s="260">
        <f t="shared" si="11"/>
        <v>3.8799032801221406E-2</v>
      </c>
      <c r="CD34" s="260">
        <f t="shared" si="16"/>
        <v>0.27778185062884952</v>
      </c>
      <c r="CE34" s="260">
        <f t="shared" si="17"/>
        <v>0</v>
      </c>
      <c r="CF34" s="260">
        <f t="shared" si="18"/>
        <v>0</v>
      </c>
      <c r="CG34" s="260">
        <f t="shared" si="19"/>
        <v>0</v>
      </c>
      <c r="CH34" s="260">
        <f t="shared" si="20"/>
        <v>0</v>
      </c>
      <c r="CI34" s="260">
        <f t="shared" si="12"/>
        <v>0.31658088343007096</v>
      </c>
      <c r="CK34" s="20" t="str">
        <f t="shared" si="13"/>
        <v>43203</v>
      </c>
      <c r="CL34" s="20" t="str">
        <f t="shared" si="14"/>
        <v>人吉市</v>
      </c>
      <c r="CM34" s="20">
        <f>VLOOKUP($CK34&amp;"_"&amp;$AZ$7,データシート1!$A:$BS,MATCH("ca_太陽光発電（10kW未満）",データシート1!$A$1:$BS$1,0),0)</f>
        <v>1072</v>
      </c>
      <c r="CN34" s="20">
        <f>VLOOKUP($CK34&amp;"_"&amp;$AZ$5,データシート1!$A:$BS,MATCH("ab_家庭",データシート1!$A$1:$BS$1,0),0)</f>
        <v>15295</v>
      </c>
      <c r="CO34" s="260">
        <f t="shared" si="15"/>
        <v>7.0088264138607387E-2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22223</v>
      </c>
      <c r="AY35" s="20" t="str">
        <f>IF(IFERROR(比較地域マスタ!$Z28,"")=0,"",IFERROR(比較地域マスタ!$Z28,""))</f>
        <v>御前崎市</v>
      </c>
      <c r="BC35" s="960" t="str">
        <f t="shared" si="0"/>
        <v>22223</v>
      </c>
      <c r="BD35" s="123" t="str">
        <f t="shared" si="2"/>
        <v>御前崎市</v>
      </c>
      <c r="BE35" s="40">
        <f>VLOOKUP($BC35&amp;"_"&amp;$AZ$7,データシート1!$A:$BS,MATCH("cb_"&amp;BE$12,データシート1!$A$1:$BS$1,0),0)</f>
        <v>6654.0000000000036</v>
      </c>
      <c r="BF35" s="40">
        <f>VLOOKUP($BC35&amp;"_"&amp;$AZ$7,データシート1!$A:$BS,MATCH("cb_"&amp;BF$12,データシート1!$A$1:$BS$1,0),0)</f>
        <v>53638.6</v>
      </c>
      <c r="BG35" s="40">
        <f>VLOOKUP($BC35&amp;"_"&amp;$AZ$7,データシート1!$A:$BS,MATCH("cb_"&amp;BG$12,データシート1!$A$1:$BS$1,0),0)</f>
        <v>22891.5</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740</v>
      </c>
      <c r="BK35" s="40">
        <f t="shared" si="3"/>
        <v>83924.1</v>
      </c>
      <c r="BL35" s="42"/>
      <c r="BM35" s="960" t="str">
        <f t="shared" si="4"/>
        <v>22223</v>
      </c>
      <c r="BN35" s="123" t="str">
        <f t="shared" si="5"/>
        <v>御前崎市</v>
      </c>
      <c r="BO35" s="40">
        <f>BE35*VLOOKUP(BO$12,別紙!$B$4:$E$10,MATCH("設備利用率",別紙!$B$4:$E$4,0),0)/100*8760/10^3</f>
        <v>7985.5984800000033</v>
      </c>
      <c r="BP35" s="40">
        <f>BF35*VLOOKUP(BP$12,別紙!$B$4:$E$10,MATCH("設備利用率",別紙!$B$4:$E$4,0),0)/100*8760/10^3</f>
        <v>70950.994535999998</v>
      </c>
      <c r="BQ35" s="40">
        <f>BG35*VLOOKUP(BQ$12,別紙!$B$4:$E$10,MATCH("設備利用率",別紙!$B$4:$E$4,0),0)/100*8760/10^3</f>
        <v>49731.325920000003</v>
      </c>
      <c r="BR35" s="40">
        <f>BH35*VLOOKUP(BR$12,別紙!$B$4:$E$10,MATCH("設備利用率",別紙!$B$4:$E$4,0),0)/100*8760/10^3</f>
        <v>0</v>
      </c>
      <c r="BS35" s="40">
        <f>BI35*VLOOKUP(BS$12,別紙!$B$4:$E$10,MATCH("設備利用率",別紙!$B$4:$E$4,0),0)/100*8760/10^3</f>
        <v>0</v>
      </c>
      <c r="BT35" s="40">
        <f>BJ35*VLOOKUP(BT$12,別紙!$B$4:$E$10,MATCH("設備利用率",別紙!$B$4:$E$4,0),0)/100*8760/10^3</f>
        <v>5185.92</v>
      </c>
      <c r="BU35" s="40">
        <f t="shared" si="6"/>
        <v>133853.83893600001</v>
      </c>
      <c r="BV35" s="42"/>
      <c r="BW35" s="38" t="str">
        <f t="shared" si="7"/>
        <v>22223</v>
      </c>
      <c r="BX35" s="38" t="str">
        <f t="shared" si="8"/>
        <v>御前崎市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211831.74984375405</v>
      </c>
      <c r="BZ35" s="42"/>
      <c r="CA35" s="38" t="str">
        <f t="shared" si="9"/>
        <v>22223</v>
      </c>
      <c r="CB35" s="38" t="str">
        <f t="shared" si="10"/>
        <v>御前崎市</v>
      </c>
      <c r="CC35" s="260">
        <f t="shared" si="11"/>
        <v>3.7697835597780491E-2</v>
      </c>
      <c r="CD35" s="260">
        <f t="shared" si="16"/>
        <v>0.33494032215818953</v>
      </c>
      <c r="CE35" s="260">
        <f t="shared" si="17"/>
        <v>0.2347680456620953</v>
      </c>
      <c r="CF35" s="260">
        <f t="shared" si="18"/>
        <v>0</v>
      </c>
      <c r="CG35" s="260">
        <f t="shared" si="19"/>
        <v>0</v>
      </c>
      <c r="CH35" s="260">
        <f t="shared" si="20"/>
        <v>2.4481315968097824E-2</v>
      </c>
      <c r="CI35" s="260">
        <f t="shared" si="12"/>
        <v>0.63188751938616328</v>
      </c>
      <c r="CK35" s="20" t="str">
        <f t="shared" si="13"/>
        <v>22223</v>
      </c>
      <c r="CL35" s="20" t="str">
        <f t="shared" si="14"/>
        <v>御前崎市</v>
      </c>
      <c r="CM35" s="20">
        <f>VLOOKUP($CK35&amp;"_"&amp;$AZ$7,データシート1!$A:$BS,MATCH("ca_太陽光発電（10kW未満）",データシート1!$A$1:$BS$1,0),0)</f>
        <v>1364</v>
      </c>
      <c r="CN35" s="20">
        <f>VLOOKUP($CK35&amp;"_"&amp;$AZ$5,データシート1!$A:$BS,MATCH("ab_家庭",データシート1!$A$1:$BS$1,0),0)</f>
        <v>12007</v>
      </c>
      <c r="CO35" s="260">
        <f t="shared" si="15"/>
        <v>0.1136003997668027</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37204</v>
      </c>
      <c r="AY36" s="20" t="str">
        <f>IF(IFERROR(比較地域マスタ!$Z29,"")=0,"",IFERROR(比較地域マスタ!$Z29,""))</f>
        <v>善通寺市</v>
      </c>
      <c r="BC36" s="960" t="str">
        <f t="shared" si="0"/>
        <v>37204</v>
      </c>
      <c r="BD36" s="123" t="str">
        <f t="shared" si="2"/>
        <v>善通寺市</v>
      </c>
      <c r="BE36" s="40">
        <f>VLOOKUP($BC36&amp;"_"&amp;$AZ$7,データシート1!$A:$BS,MATCH("cb_"&amp;BE$12,データシート1!$A$1:$BS$1,0),0)</f>
        <v>5934.5030000000024</v>
      </c>
      <c r="BF36" s="40">
        <f>VLOOKUP($BC36&amp;"_"&amp;$AZ$7,データシート1!$A:$BS,MATCH("cb_"&amp;BF$12,データシート1!$A$1:$BS$1,0),0)</f>
        <v>15245.678999999996</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21180.182000000001</v>
      </c>
      <c r="BL36" s="42"/>
      <c r="BM36" s="960" t="str">
        <f t="shared" si="4"/>
        <v>37204</v>
      </c>
      <c r="BN36" s="123" t="str">
        <f t="shared" si="5"/>
        <v>善通寺市</v>
      </c>
      <c r="BO36" s="40">
        <f>BE36*VLOOKUP(BO$12,別紙!$B$4:$E$10,MATCH("設備利用率",別紙!$B$4:$E$4,0),0)/100*8760/10^3</f>
        <v>7122.1157403600018</v>
      </c>
      <c r="BP36" s="40">
        <f>BF36*VLOOKUP(BP$12,別紙!$B$4:$E$10,MATCH("設備利用率",別紙!$B$4:$E$4,0),0)/100*8760/10^3</f>
        <v>20166.374354039992</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27288.490094399993</v>
      </c>
      <c r="BV36" s="42"/>
      <c r="BW36" s="38" t="str">
        <f t="shared" si="7"/>
        <v>37204</v>
      </c>
      <c r="BX36" s="38" t="str">
        <f t="shared" si="8"/>
        <v>善通寺市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189931.30888584352</v>
      </c>
      <c r="BZ36" s="42"/>
      <c r="CA36" s="38" t="str">
        <f t="shared" si="9"/>
        <v>37204</v>
      </c>
      <c r="CB36" s="38" t="str">
        <f t="shared" si="10"/>
        <v>善通寺市</v>
      </c>
      <c r="CC36" s="260">
        <f t="shared" si="11"/>
        <v>3.7498376555919408E-2</v>
      </c>
      <c r="CD36" s="260">
        <f t="shared" si="16"/>
        <v>0.10617719886383138</v>
      </c>
      <c r="CE36" s="260">
        <f t="shared" si="17"/>
        <v>0</v>
      </c>
      <c r="CF36" s="260">
        <f t="shared" si="18"/>
        <v>0</v>
      </c>
      <c r="CG36" s="260">
        <f t="shared" si="19"/>
        <v>0</v>
      </c>
      <c r="CH36" s="260">
        <f t="shared" si="20"/>
        <v>0</v>
      </c>
      <c r="CI36" s="260">
        <f t="shared" si="12"/>
        <v>0.14367557541975079</v>
      </c>
      <c r="CK36" s="20" t="str">
        <f t="shared" si="13"/>
        <v>37204</v>
      </c>
      <c r="CL36" s="20" t="str">
        <f t="shared" si="14"/>
        <v>善通寺市</v>
      </c>
      <c r="CM36" s="20">
        <f>VLOOKUP($CK36&amp;"_"&amp;$AZ$7,データシート1!$A:$BS,MATCH("ca_太陽光発電（10kW未満）",データシート1!$A$1:$BS$1,0),0)</f>
        <v>1187</v>
      </c>
      <c r="CN36" s="20">
        <f>VLOOKUP($CK36&amp;"_"&amp;$AZ$5,データシート1!$A:$BS,MATCH("ab_家庭",データシート1!$A$1:$BS$1,0),0)</f>
        <v>14952</v>
      </c>
      <c r="CO36" s="260">
        <f t="shared" si="15"/>
        <v>7.9387372926698771E-2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28381</v>
      </c>
      <c r="AY37" s="20" t="str">
        <f>IF(IFERROR(比較地域マスタ!$Z30,"")=0,"",IFERROR(比較地域マスタ!$Z30,""))</f>
        <v>稲美町</v>
      </c>
      <c r="BC37" s="960" t="str">
        <f t="shared" si="0"/>
        <v>28381</v>
      </c>
      <c r="BD37" s="123" t="str">
        <f t="shared" si="2"/>
        <v>稲美町</v>
      </c>
      <c r="BE37" s="40">
        <f>VLOOKUP($BC37&amp;"_"&amp;$AZ$7,データシート1!$A:$BS,MATCH("cb_"&amp;BE$12,データシート1!$A$1:$BS$1,0),0)</f>
        <v>7034.8000000000029</v>
      </c>
      <c r="BF37" s="40">
        <f>VLOOKUP($BC37&amp;"_"&amp;$AZ$7,データシート1!$A:$BS,MATCH("cb_"&amp;BF$12,データシート1!$A$1:$BS$1,0),0)</f>
        <v>49727.599999999977</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56762.39999999998</v>
      </c>
      <c r="BL37" s="42"/>
      <c r="BM37" s="960" t="str">
        <f t="shared" si="4"/>
        <v>28381</v>
      </c>
      <c r="BN37" s="123" t="str">
        <f t="shared" si="5"/>
        <v>稲美町</v>
      </c>
      <c r="BO37" s="40">
        <f>BE37*VLOOKUP(BO$12,別紙!$B$4:$E$10,MATCH("設備利用率",別紙!$B$4:$E$4,0),0)/100*8760/10^3</f>
        <v>8442.6041760000026</v>
      </c>
      <c r="BP37" s="40">
        <f>BF37*VLOOKUP(BP$12,別紙!$B$4:$E$10,MATCH("設備利用率",別紙!$B$4:$E$4,0),0)/100*8760/10^3</f>
        <v>65777.680175999965</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74220.284351999973</v>
      </c>
      <c r="BV37" s="42"/>
      <c r="BW37" s="38" t="str">
        <f t="shared" si="7"/>
        <v>28381</v>
      </c>
      <c r="BX37" s="38" t="str">
        <f t="shared" si="8"/>
        <v>稲美町</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208655.10592963279</v>
      </c>
      <c r="BZ37" s="42"/>
      <c r="CA37" s="38" t="str">
        <f t="shared" si="9"/>
        <v>28381</v>
      </c>
      <c r="CB37" s="38" t="str">
        <f t="shared" si="10"/>
        <v>稲美町</v>
      </c>
      <c r="CC37" s="260">
        <f t="shared" si="11"/>
        <v>4.0462006133927059E-2</v>
      </c>
      <c r="CD37" s="260">
        <f t="shared" si="16"/>
        <v>0.31524596478450401</v>
      </c>
      <c r="CE37" s="260">
        <f t="shared" si="17"/>
        <v>0</v>
      </c>
      <c r="CF37" s="260">
        <f t="shared" si="18"/>
        <v>0</v>
      </c>
      <c r="CG37" s="260">
        <f t="shared" si="19"/>
        <v>0</v>
      </c>
      <c r="CH37" s="260">
        <f t="shared" si="20"/>
        <v>0</v>
      </c>
      <c r="CI37" s="260">
        <f t="shared" si="12"/>
        <v>0.35570797091843109</v>
      </c>
      <c r="CK37" s="20" t="str">
        <f t="shared" si="13"/>
        <v>28381</v>
      </c>
      <c r="CL37" s="20" t="str">
        <f t="shared" si="14"/>
        <v>稲美町</v>
      </c>
      <c r="CM37" s="20">
        <f>VLOOKUP($CK37&amp;"_"&amp;$AZ$7,データシート1!$A:$BS,MATCH("ca_太陽光発電（10kW未満）",データシート1!$A$1:$BS$1,0),0)</f>
        <v>1534</v>
      </c>
      <c r="CN37" s="20">
        <f>VLOOKUP($CK37&amp;"_"&amp;$AZ$5,データシート1!$A:$BS,MATCH("ab_家庭",データシート1!$A$1:$BS$1,0),0)</f>
        <v>12796</v>
      </c>
      <c r="CO37" s="260">
        <f t="shared" si="15"/>
        <v>0.1198812128790247</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34304</v>
      </c>
      <c r="AY38" s="20" t="str">
        <f>IF(IFERROR(比較地域マスタ!$Z31,"")=0,"",IFERROR(比較地域マスタ!$Z31,""))</f>
        <v>海田町</v>
      </c>
      <c r="BC38" s="960" t="str">
        <f t="shared" si="0"/>
        <v>34304</v>
      </c>
      <c r="BD38" s="123" t="str">
        <f t="shared" si="2"/>
        <v>海田町</v>
      </c>
      <c r="BE38" s="40">
        <f>VLOOKUP($BC38&amp;"_"&amp;$AZ$7,データシート1!$A:$BS,MATCH("cb_"&amp;BE$12,データシート1!$A$1:$BS$1,0),0)</f>
        <v>2639.8000000000025</v>
      </c>
      <c r="BF38" s="40">
        <f>VLOOKUP($BC38&amp;"_"&amp;$AZ$7,データシート1!$A:$BS,MATCH("cb_"&amp;BF$12,データシート1!$A$1:$BS$1,0),0)</f>
        <v>2427.400000000001</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109639.03999999999</v>
      </c>
      <c r="BK38" s="40">
        <f t="shared" si="3"/>
        <v>114706.23999999999</v>
      </c>
      <c r="BL38" s="42"/>
      <c r="BM38" s="960" t="str">
        <f t="shared" si="4"/>
        <v>34304</v>
      </c>
      <c r="BN38" s="123" t="str">
        <f t="shared" si="5"/>
        <v>海田町</v>
      </c>
      <c r="BO38" s="40">
        <f>BE38*VLOOKUP(BO$12,別紙!$B$4:$E$10,MATCH("設備利用率",別紙!$B$4:$E$4,0),0)/100*8760/10^3</f>
        <v>3168.0767760000026</v>
      </c>
      <c r="BP38" s="40">
        <f>BF38*VLOOKUP(BP$12,別紙!$B$4:$E$10,MATCH("設備利用率",別紙!$B$4:$E$4,0),0)/100*8760/10^3</f>
        <v>3210.8676240000009</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768350.39231999998</v>
      </c>
      <c r="BU38" s="40">
        <f t="shared" si="6"/>
        <v>774729.33672000002</v>
      </c>
      <c r="BV38" s="42"/>
      <c r="BW38" s="38" t="str">
        <f t="shared" si="7"/>
        <v>34304</v>
      </c>
      <c r="BX38" s="38" t="str">
        <f t="shared" si="8"/>
        <v>海田町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217960.78539750029</v>
      </c>
      <c r="BZ38" s="42"/>
      <c r="CA38" s="38" t="str">
        <f t="shared" si="9"/>
        <v>34304</v>
      </c>
      <c r="CB38" s="38" t="str">
        <f t="shared" si="10"/>
        <v>海田町</v>
      </c>
      <c r="CC38" s="260">
        <f t="shared" si="11"/>
        <v>1.453507689570078E-2</v>
      </c>
      <c r="CD38" s="260">
        <f t="shared" si="16"/>
        <v>1.4731400504656215E-2</v>
      </c>
      <c r="CE38" s="260">
        <f t="shared" si="17"/>
        <v>0</v>
      </c>
      <c r="CF38" s="260">
        <f t="shared" si="18"/>
        <v>0</v>
      </c>
      <c r="CG38" s="260">
        <f t="shared" si="19"/>
        <v>0</v>
      </c>
      <c r="CH38" s="260">
        <f t="shared" si="20"/>
        <v>3.5251772052424064</v>
      </c>
      <c r="CI38" s="260">
        <f t="shared" si="12"/>
        <v>3.5544436826427637</v>
      </c>
      <c r="CK38" s="20" t="str">
        <f t="shared" si="13"/>
        <v>34304</v>
      </c>
      <c r="CL38" s="20" t="str">
        <f t="shared" si="14"/>
        <v>海田町</v>
      </c>
      <c r="CM38" s="20">
        <f>VLOOKUP($CK38&amp;"_"&amp;$AZ$7,データシート1!$A:$BS,MATCH("ca_太陽光発電（10kW未満）",データシート1!$A$1:$BS$1,0),0)</f>
        <v>567</v>
      </c>
      <c r="CN38" s="20">
        <f>VLOOKUP($CK38&amp;"_"&amp;$AZ$5,データシート1!$A:$BS,MATCH("ab_家庭",データシート1!$A$1:$BS$1,0),0)</f>
        <v>13821</v>
      </c>
      <c r="CO38" s="260">
        <f t="shared" si="15"/>
        <v>4.1024527892337743E-2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03211</v>
      </c>
      <c r="AY39" s="20" t="str">
        <f>IF(IFERROR(比較地域マスタ!$Z32,"")=0,"",IFERROR(比較地域マスタ!$Z32,""))</f>
        <v>釜石市</v>
      </c>
      <c r="BC39" s="960" t="str">
        <f t="shared" si="0"/>
        <v>03211</v>
      </c>
      <c r="BD39" s="123" t="str">
        <f t="shared" si="2"/>
        <v>釜石市</v>
      </c>
      <c r="BE39" s="40">
        <f>VLOOKUP($BC39&amp;"_"&amp;$AZ$7,データシート1!$A:$BS,MATCH("cb_"&amp;BE$12,データシート1!$A$1:$BS$1,0),0)</f>
        <v>4661.4000000000051</v>
      </c>
      <c r="BF39" s="40">
        <f>VLOOKUP($BC39&amp;"_"&amp;$AZ$7,データシート1!$A:$BS,MATCH("cb_"&amp;BF$12,データシート1!$A$1:$BS$1,0),0)</f>
        <v>7965.6999999999989</v>
      </c>
      <c r="BG39" s="40">
        <f>VLOOKUP($BC39&amp;"_"&amp;$AZ$7,データシート1!$A:$BS,MATCH("cb_"&amp;BG$12,データシート1!$A$1:$BS$1,0),0)</f>
        <v>42900</v>
      </c>
      <c r="BH39" s="40">
        <f>VLOOKUP($BC39&amp;"_"&amp;$AZ$7,データシート1!$A:$BS,MATCH("cb_"&amp;BH$12,データシート1!$A$1:$BS$1,0),0)</f>
        <v>1889.9</v>
      </c>
      <c r="BI39" s="40">
        <f>VLOOKUP($BC39&amp;"_"&amp;$AZ$7,データシート1!$A:$BS,MATCH("cb_"&amp;BI$12,データシート1!$A$1:$BS$1,0),0)</f>
        <v>0</v>
      </c>
      <c r="BJ39" s="40">
        <f>VLOOKUP($BC39&amp;"_"&amp;$AZ$7,データシート1!$A:$BS,MATCH("cb_"&amp;BJ$12,データシート1!$A$1:$BS$1,0),0)</f>
        <v>8849.7250000000004</v>
      </c>
      <c r="BK39" s="40">
        <f t="shared" si="3"/>
        <v>66266.725000000006</v>
      </c>
      <c r="BL39" s="42"/>
      <c r="BM39" s="960" t="str">
        <f t="shared" si="4"/>
        <v>03211</v>
      </c>
      <c r="BN39" s="123" t="str">
        <f t="shared" si="5"/>
        <v>釜石市</v>
      </c>
      <c r="BO39" s="40">
        <f>BE39*VLOOKUP(BO$12,別紙!$B$4:$E$10,MATCH("設備利用率",別紙!$B$4:$E$4,0),0)/100*8760/10^3</f>
        <v>5594.2393680000059</v>
      </c>
      <c r="BP39" s="40">
        <f>BF39*VLOOKUP(BP$12,別紙!$B$4:$E$10,MATCH("設備利用率",別紙!$B$4:$E$4,0),0)/100*8760/10^3</f>
        <v>10536.709331999999</v>
      </c>
      <c r="BQ39" s="40">
        <f>BG39*VLOOKUP(BQ$12,別紙!$B$4:$E$10,MATCH("設備利用率",別紙!$B$4:$E$4,0),0)/100*8760/10^3</f>
        <v>93199.392000000007</v>
      </c>
      <c r="BR39" s="40">
        <f>BH39*VLOOKUP(BR$12,別紙!$B$4:$E$10,MATCH("設備利用率",別紙!$B$4:$E$4,0),0)/100*8760/10^3</f>
        <v>9933.3144000000011</v>
      </c>
      <c r="BS39" s="40">
        <f>BI39*VLOOKUP(BS$12,別紙!$B$4:$E$10,MATCH("設備利用率",別紙!$B$4:$E$4,0),0)/100*8760/10^3</f>
        <v>0</v>
      </c>
      <c r="BT39" s="40">
        <f>BJ39*VLOOKUP(BT$12,別紙!$B$4:$E$10,MATCH("設備利用率",別紙!$B$4:$E$4,0),0)/100*8760/10^3</f>
        <v>62018.872799999997</v>
      </c>
      <c r="BU39" s="40">
        <f t="shared" si="6"/>
        <v>181282.52790000002</v>
      </c>
      <c r="BV39" s="42"/>
      <c r="BW39" s="38" t="str">
        <f t="shared" si="7"/>
        <v>03211</v>
      </c>
      <c r="BX39" s="38" t="str">
        <f t="shared" si="8"/>
        <v>釜石市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249220.25966392842</v>
      </c>
      <c r="BZ39" s="42"/>
      <c r="CA39" s="38" t="str">
        <f t="shared" si="9"/>
        <v>03211</v>
      </c>
      <c r="CB39" s="38" t="str">
        <f t="shared" si="10"/>
        <v>釜石市</v>
      </c>
      <c r="CC39" s="260">
        <f t="shared" si="11"/>
        <v>2.2446968699670701E-2</v>
      </c>
      <c r="CD39" s="260">
        <f t="shared" si="16"/>
        <v>4.2278702968244514E-2</v>
      </c>
      <c r="CE39" s="260">
        <f t="shared" si="17"/>
        <v>0.37396394709514652</v>
      </c>
      <c r="CF39" s="260">
        <f t="shared" si="18"/>
        <v>3.9857571825801796E-2</v>
      </c>
      <c r="CG39" s="260">
        <f t="shared" si="19"/>
        <v>0</v>
      </c>
      <c r="CH39" s="260">
        <f t="shared" si="20"/>
        <v>0.24885164987642644</v>
      </c>
      <c r="CI39" s="260">
        <f t="shared" si="12"/>
        <v>0.72739884046529002</v>
      </c>
      <c r="CK39" s="20" t="str">
        <f t="shared" si="13"/>
        <v>03211</v>
      </c>
      <c r="CL39" s="20" t="str">
        <f t="shared" si="14"/>
        <v>釜石市</v>
      </c>
      <c r="CM39" s="20">
        <f>VLOOKUP($CK39&amp;"_"&amp;$AZ$7,データシート1!$A:$BS,MATCH("ca_太陽光発電（10kW未満）",データシート1!$A$1:$BS$1,0),0)</f>
        <v>984</v>
      </c>
      <c r="CN39" s="20">
        <f>VLOOKUP($CK39&amp;"_"&amp;$AZ$5,データシート1!$A:$BS,MATCH("ab_家庭",データシート1!$A$1:$BS$1,0),0)</f>
        <v>15911</v>
      </c>
      <c r="CO39" s="260">
        <f t="shared" si="15"/>
        <v>6.1844007290553706E-2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41210</v>
      </c>
      <c r="AY40" s="20" t="str">
        <f>IF(IFERROR(比較地域マスタ!$Z33,"")=0,"",IFERROR(比較地域マスタ!$Z33,""))</f>
        <v>神埼市</v>
      </c>
      <c r="BC40" s="960" t="str">
        <f t="shared" si="0"/>
        <v>41210</v>
      </c>
      <c r="BD40" s="123" t="str">
        <f t="shared" si="2"/>
        <v>神埼市</v>
      </c>
      <c r="BE40" s="40">
        <f>VLOOKUP($BC40&amp;"_"&amp;$AZ$7,データシート1!$A:$BS,MATCH("cb_"&amp;BE$12,データシート1!$A$1:$BS$1,0),0)</f>
        <v>8107.336000000003</v>
      </c>
      <c r="BF40" s="40">
        <f>VLOOKUP($BC40&amp;"_"&amp;$AZ$7,データシート1!$A:$BS,MATCH("cb_"&amp;BF$12,データシート1!$A$1:$BS$1,0),0)</f>
        <v>32933.659999999996</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41040.995999999999</v>
      </c>
      <c r="BL40" s="42"/>
      <c r="BM40" s="960" t="str">
        <f t="shared" si="4"/>
        <v>41210</v>
      </c>
      <c r="BN40" s="123" t="str">
        <f t="shared" si="5"/>
        <v>神埼市</v>
      </c>
      <c r="BO40" s="40">
        <f>BE40*VLOOKUP(BO$12,別紙!$B$4:$E$10,MATCH("設備利用率",別紙!$B$4:$E$4,0),0)/100*8760/10^3</f>
        <v>9729.7760803200017</v>
      </c>
      <c r="BP40" s="40">
        <f>BF40*VLOOKUP(BP$12,別紙!$B$4:$E$10,MATCH("設備利用率",別紙!$B$4:$E$4,0),0)/100*8760/10^3</f>
        <v>43563.328101599996</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53293.104181919996</v>
      </c>
      <c r="BV40" s="42"/>
      <c r="BW40" s="38" t="str">
        <f t="shared" si="7"/>
        <v>41210</v>
      </c>
      <c r="BX40" s="38" t="str">
        <f t="shared" si="8"/>
        <v>神埼市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241965.71535481041</v>
      </c>
      <c r="BZ40" s="42"/>
      <c r="CA40" s="38" t="str">
        <f t="shared" si="9"/>
        <v>41210</v>
      </c>
      <c r="CB40" s="38" t="str">
        <f t="shared" si="10"/>
        <v>神埼市</v>
      </c>
      <c r="CC40" s="260">
        <f t="shared" si="11"/>
        <v>4.021138311290335E-2</v>
      </c>
      <c r="CD40" s="260">
        <f t="shared" si="16"/>
        <v>0.18003925902361909</v>
      </c>
      <c r="CE40" s="260">
        <f t="shared" si="17"/>
        <v>0</v>
      </c>
      <c r="CF40" s="260">
        <f t="shared" si="18"/>
        <v>0</v>
      </c>
      <c r="CG40" s="260">
        <f t="shared" si="19"/>
        <v>0</v>
      </c>
      <c r="CH40" s="260">
        <f t="shared" si="20"/>
        <v>0</v>
      </c>
      <c r="CI40" s="260">
        <f t="shared" si="12"/>
        <v>0.22025064213652243</v>
      </c>
      <c r="CK40" s="20" t="str">
        <f t="shared" si="13"/>
        <v>41210</v>
      </c>
      <c r="CL40" s="20" t="str">
        <f t="shared" si="14"/>
        <v>神埼市</v>
      </c>
      <c r="CM40" s="20">
        <f>VLOOKUP($CK40&amp;"_"&amp;$AZ$7,データシート1!$A:$BS,MATCH("ca_太陽光発電（10kW未満）",データシート1!$A$1:$BS$1,0),0)</f>
        <v>1702</v>
      </c>
      <c r="CN40" s="20">
        <f>VLOOKUP($CK40&amp;"_"&amp;$AZ$5,データシート1!$A:$BS,MATCH("ab_家庭",データシート1!$A$1:$BS$1,0),0)</f>
        <v>12192</v>
      </c>
      <c r="CO40" s="260">
        <f t="shared" si="15"/>
        <v>0.13959973753280841</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11385</v>
      </c>
      <c r="AY41" s="20" t="str">
        <f>IF(IFERROR(比較地域マスタ!$Z34,"")=0,"",IFERROR(比較地域マスタ!$Z34,""))</f>
        <v>上里町</v>
      </c>
      <c r="BC41" s="960" t="str">
        <f t="shared" si="0"/>
        <v>11385</v>
      </c>
      <c r="BD41" s="123" t="str">
        <f t="shared" si="2"/>
        <v>上里町</v>
      </c>
      <c r="BE41" s="40">
        <f>VLOOKUP($BC41&amp;"_"&amp;$AZ$7,データシート1!$A:$BS,MATCH("cb_"&amp;BE$12,データシート1!$A$1:$BS$1,0),0)</f>
        <v>4435.3000000000065</v>
      </c>
      <c r="BF41" s="40">
        <f>VLOOKUP($BC41&amp;"_"&amp;$AZ$7,データシート1!$A:$BS,MATCH("cb_"&amp;BF$12,データシート1!$A$1:$BS$1,0),0)</f>
        <v>18738.000000000004</v>
      </c>
      <c r="BG41" s="40">
        <f>VLOOKUP($BC41&amp;"_"&amp;$AZ$7,データシート1!$A:$BS,MATCH("cb_"&amp;BG$12,データシート1!$A$1:$BS$1,0),0)</f>
        <v>0</v>
      </c>
      <c r="BH41" s="40">
        <f>VLOOKUP($BC41&amp;"_"&amp;$AZ$7,データシート1!$A:$BS,MATCH("cb_"&amp;BH$12,データシート1!$A$1:$BS$1,0),0)</f>
        <v>199</v>
      </c>
      <c r="BI41" s="40">
        <f>VLOOKUP($BC41&amp;"_"&amp;$AZ$7,データシート1!$A:$BS,MATCH("cb_"&amp;BI$12,データシート1!$A$1:$BS$1,0),0)</f>
        <v>0</v>
      </c>
      <c r="BJ41" s="40">
        <f>VLOOKUP($BC41&amp;"_"&amp;$AZ$7,データシート1!$A:$BS,MATCH("cb_"&amp;BJ$12,データシート1!$A$1:$BS$1,0),0)</f>
        <v>0</v>
      </c>
      <c r="BK41" s="40">
        <f t="shared" si="3"/>
        <v>23372.30000000001</v>
      </c>
      <c r="BL41" s="42"/>
      <c r="BM41" s="960" t="str">
        <f t="shared" si="4"/>
        <v>11385</v>
      </c>
      <c r="BN41" s="123" t="str">
        <f t="shared" si="5"/>
        <v>上里町</v>
      </c>
      <c r="BO41" s="40">
        <f>BE41*VLOOKUP(BO$12,別紙!$B$4:$E$10,MATCH("設備利用率",別紙!$B$4:$E$4,0),0)/100*8760/10^3</f>
        <v>5322.892236000007</v>
      </c>
      <c r="BP41" s="40">
        <f>BF41*VLOOKUP(BP$12,別紙!$B$4:$E$10,MATCH("設備利用率",別紙!$B$4:$E$4,0),0)/100*8760/10^3</f>
        <v>24785.876880000007</v>
      </c>
      <c r="BQ41" s="40">
        <f>BG41*VLOOKUP(BQ$12,別紙!$B$4:$E$10,MATCH("設備利用率",別紙!$B$4:$E$4,0),0)/100*8760/10^3</f>
        <v>0</v>
      </c>
      <c r="BR41" s="40">
        <f>BH41*VLOOKUP(BR$12,別紙!$B$4:$E$10,MATCH("設備利用率",別紙!$B$4:$E$4,0),0)/100*8760/10^3</f>
        <v>1045.944</v>
      </c>
      <c r="BS41" s="40">
        <f>BI41*VLOOKUP(BS$12,別紙!$B$4:$E$10,MATCH("設備利用率",別紙!$B$4:$E$4,0),0)/100*8760/10^3</f>
        <v>0</v>
      </c>
      <c r="BT41" s="40">
        <f>BJ41*VLOOKUP(BT$12,別紙!$B$4:$E$10,MATCH("設備利用率",別紙!$B$4:$E$4,0),0)/100*8760/10^3</f>
        <v>0</v>
      </c>
      <c r="BU41" s="40">
        <f t="shared" si="6"/>
        <v>31154.713116000014</v>
      </c>
      <c r="BV41" s="42"/>
      <c r="BW41" s="38" t="str">
        <f t="shared" si="7"/>
        <v>11385</v>
      </c>
      <c r="BX41" s="38" t="str">
        <f t="shared" si="8"/>
        <v>上里町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183277.2724948918</v>
      </c>
      <c r="BZ41" s="42"/>
      <c r="CA41" s="38" t="str">
        <f t="shared" si="9"/>
        <v>11385</v>
      </c>
      <c r="CB41" s="38" t="str">
        <f t="shared" si="10"/>
        <v>上里町</v>
      </c>
      <c r="CC41" s="260">
        <f t="shared" si="11"/>
        <v>2.9042838555709976E-2</v>
      </c>
      <c r="CD41" s="260">
        <f t="shared" si="16"/>
        <v>0.13523704572093534</v>
      </c>
      <c r="CE41" s="260">
        <f t="shared" si="17"/>
        <v>0</v>
      </c>
      <c r="CF41" s="260">
        <f t="shared" si="18"/>
        <v>5.7068941814875157E-3</v>
      </c>
      <c r="CG41" s="260">
        <f t="shared" si="19"/>
        <v>0</v>
      </c>
      <c r="CH41" s="260">
        <f t="shared" si="20"/>
        <v>0</v>
      </c>
      <c r="CI41" s="260">
        <f t="shared" si="12"/>
        <v>0.16998677845813281</v>
      </c>
      <c r="CK41" s="20" t="str">
        <f t="shared" si="13"/>
        <v>11385</v>
      </c>
      <c r="CL41" s="20" t="str">
        <f t="shared" si="14"/>
        <v>上里町</v>
      </c>
      <c r="CM41" s="20">
        <f>VLOOKUP($CK41&amp;"_"&amp;$AZ$7,データシート1!$A:$BS,MATCH("ca_太陽光発電（10kW未満）",データシート1!$A$1:$BS$1,0),0)</f>
        <v>851</v>
      </c>
      <c r="CN41" s="20">
        <f>VLOOKUP($CK41&amp;"_"&amp;$AZ$5,データシート1!$A:$BS,MATCH("ab_家庭",データシート1!$A$1:$BS$1,0),0)</f>
        <v>13108</v>
      </c>
      <c r="CO41" s="260">
        <f t="shared" si="15"/>
        <v>6.4922184925236492E-2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20349</v>
      </c>
      <c r="AY72" s="20" t="str">
        <f>IF(IFERROR(比較地域マスタ!$AE7,"")=0,"",IFERROR(比較地域マスタ!$AE7,""))</f>
        <v>青木村</v>
      </c>
      <c r="AZ72" s="18"/>
      <c r="BA72" s="24">
        <v>1</v>
      </c>
      <c r="BB72" s="24">
        <v>1</v>
      </c>
      <c r="BC72" s="20" t="str">
        <f>AX72</f>
        <v>20349</v>
      </c>
      <c r="BD72" s="20" t="str">
        <f>AY72</f>
        <v>青木村</v>
      </c>
      <c r="BE72" s="953">
        <f>VLOOKUP(BC72&amp;"_令和4年度",データシート3!A:AB,MATCH("ea_"&amp;"太陽光（建物系）"&amp;"_年間発電",データシート3!$A$1:$AB$1,0),0)/10^3+VLOOKUP(BC72&amp;"_令和4年度",データシート3!A:AB,MATCH("ea_"&amp;"太陽光（土地系）"&amp;"_年間発電",データシート3!$A$1:$AB$1,0),0)/10^3</f>
        <v>179753.93100000001</v>
      </c>
      <c r="BF72" s="953">
        <f>VLOOKUP(BC72&amp;"_令和4年度",データシート3!A:AB,MATCH("ea_"&amp;"風力（陸上）"&amp;"_年間発電",データシート3!$A$1:$AB$1,0),0)/10^3</f>
        <v>69771.171000000002</v>
      </c>
      <c r="BG72" s="953">
        <f>VLOOKUP(BC72&amp;"_令和4年度",データシート3!A:AB,MATCH("ea_"&amp;"中小水（河川）"&amp;"_年間発電",データシート3!$A$1:$AB$1,0),0)/10^3+VLOOKUP(BC72&amp;"_令和4年度",データシート3!A:AB,MATCH("ea_"&amp;"中小水（農業用水路）"&amp;"_年間発電",データシート3!$A$1:$AB$1,0),0)/10^3</f>
        <v>3974.212</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253499.31400000001</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18850.248772937426</v>
      </c>
      <c r="BK72" s="953">
        <f t="shared" ref="BK72:BK103" si="21">BI72-BJ72</f>
        <v>234649.06522706259</v>
      </c>
      <c r="BL72" s="953">
        <f t="shared" ref="BL72:BL103" si="22">IF(BK72&gt;0,0,BK72)</f>
        <v>0</v>
      </c>
      <c r="BM72" s="953">
        <f t="shared" ref="BM72:BM103" si="23">IF(BK72&gt;0,BK72,0)</f>
        <v>234649.06522706259</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20422</v>
      </c>
      <c r="AY73" s="20" t="str">
        <f>IF(IFERROR(比較地域マスタ!$AE8,"")=0,"",IFERROR(比較地域マスタ!$AE8,""))</f>
        <v>上松町</v>
      </c>
      <c r="AZ73" s="18"/>
      <c r="BA73" s="24">
        <v>2</v>
      </c>
      <c r="BB73" s="24">
        <v>1</v>
      </c>
      <c r="BC73" s="20" t="str">
        <f t="shared" ref="BC73:BC136" si="24">AX73</f>
        <v>20422</v>
      </c>
      <c r="BD73" s="20" t="str">
        <f t="shared" ref="BD73:BD136" si="25">AY73</f>
        <v>上松町</v>
      </c>
      <c r="BE73" s="953">
        <f>VLOOKUP(BC73&amp;"_令和4年度",データシート3!A:AB,MATCH("ea_"&amp;"太陽光（建物系）"&amp;"_年間発電",データシート3!$A$1:$AB$1,0),0)/10^3+VLOOKUP(BC73&amp;"_令和4年度",データシート3!A:AB,MATCH("ea_"&amp;"太陽光（土地系）"&amp;"_年間発電",データシート3!$A$1:$AB$1,0),0)/10^3</f>
        <v>93828.650999999983</v>
      </c>
      <c r="BF73" s="953">
        <f>VLOOKUP(BC73&amp;"_令和4年度",データシート3!A:AB,MATCH("ea_"&amp;"風力（陸上）"&amp;"_年間発電",データシート3!$A$1:$AB$1,0),0)/10^3</f>
        <v>17158.234</v>
      </c>
      <c r="BG73" s="953">
        <f>VLOOKUP(BC73&amp;"_令和4年度",データシート3!A:AB,MATCH("ea_"&amp;"中小水（河川）"&amp;"_年間発電",データシート3!$A$1:$AB$1,0),0)/10^3+VLOOKUP(BC73&amp;"_令和4年度",データシート3!A:AB,MATCH("ea_"&amp;"中小水（農業用水路）"&amp;"_年間発電",データシート3!$A$1:$AB$1,0),0)/10^3</f>
        <v>91993.834000000003</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202980.71899999998</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32452.342859188666</v>
      </c>
      <c r="BK73" s="953">
        <f t="shared" si="21"/>
        <v>170528.37614081131</v>
      </c>
      <c r="BL73" s="953">
        <f t="shared" si="22"/>
        <v>0</v>
      </c>
      <c r="BM73" s="953">
        <f t="shared" si="23"/>
        <v>170528.37614081131</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20451</v>
      </c>
      <c r="AY74" s="20" t="str">
        <f>IF(IFERROR(比較地域マスタ!$AE9,"")=0,"",IFERROR(比較地域マスタ!$AE9,""))</f>
        <v>朝日村</v>
      </c>
      <c r="AZ74" s="18"/>
      <c r="BA74" s="24">
        <v>3</v>
      </c>
      <c r="BB74" s="24">
        <v>1</v>
      </c>
      <c r="BC74" s="20" t="str">
        <f t="shared" si="24"/>
        <v>20451</v>
      </c>
      <c r="BD74" s="20" t="str">
        <f t="shared" si="25"/>
        <v>朝日村</v>
      </c>
      <c r="BE74" s="953">
        <f>VLOOKUP(BC74&amp;"_令和4年度",データシート3!A:AB,MATCH("ea_"&amp;"太陽光（建物系）"&amp;"_年間発電",データシート3!$A$1:$AB$1,0),0)/10^3+VLOOKUP(BC74&amp;"_令和4年度",データシート3!A:AB,MATCH("ea_"&amp;"太陽光（土地系）"&amp;"_年間発電",データシート3!$A$1:$AB$1,0),0)/10^3</f>
        <v>285779.47899999999</v>
      </c>
      <c r="BF74" s="953">
        <f>VLOOKUP(BC74&amp;"_令和4年度",データシート3!A:AB,MATCH("ea_"&amp;"風力（陸上）"&amp;"_年間発電",データシート3!$A$1:$AB$1,0),0)/10^3</f>
        <v>18984.185000000001</v>
      </c>
      <c r="BG74" s="953">
        <f>VLOOKUP(BC74&amp;"_令和4年度",データシート3!A:AB,MATCH("ea_"&amp;"中小水（河川）"&amp;"_年間発電",データシート3!$A$1:$AB$1,0),0)/10^3+VLOOKUP(BC74&amp;"_令和4年度",データシート3!A:AB,MATCH("ea_"&amp;"中小水（農業用水路）"&amp;"_年間発電",データシート3!$A$1:$AB$1,0),0)/10^3</f>
        <v>46967.499000000003</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351731.163</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19857.641827636871</v>
      </c>
      <c r="BK74" s="953">
        <f t="shared" si="21"/>
        <v>331873.52117236314</v>
      </c>
      <c r="BL74" s="953">
        <f t="shared" si="22"/>
        <v>0</v>
      </c>
      <c r="BM74" s="953">
        <f t="shared" si="23"/>
        <v>331873.52117236314</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20407</v>
      </c>
      <c r="AY75" s="20" t="str">
        <f>IF(IFERROR(比較地域マスタ!$AE10,"")=0,"",IFERROR(比較地域マスタ!$AE10,""))</f>
        <v>阿智村</v>
      </c>
      <c r="AZ75" s="18"/>
      <c r="BA75" s="24">
        <v>4</v>
      </c>
      <c r="BB75" s="24">
        <v>1</v>
      </c>
      <c r="BC75" s="20" t="str">
        <f t="shared" si="24"/>
        <v>20407</v>
      </c>
      <c r="BD75" s="20" t="str">
        <f t="shared" si="25"/>
        <v>阿智村</v>
      </c>
      <c r="BE75" s="953">
        <f>VLOOKUP(BC75&amp;"_令和4年度",データシート3!A:AB,MATCH("ea_"&amp;"太陽光（建物系）"&amp;"_年間発電",データシート3!$A$1:$AB$1,0),0)/10^3+VLOOKUP(BC75&amp;"_令和4年度",データシート3!A:AB,MATCH("ea_"&amp;"太陽光（土地系）"&amp;"_年間発電",データシート3!$A$1:$AB$1,0),0)/10^3</f>
        <v>221365.34399999998</v>
      </c>
      <c r="BF75" s="953">
        <f>VLOOKUP(BC75&amp;"_令和4年度",データシート3!A:AB,MATCH("ea_"&amp;"風力（陸上）"&amp;"_年間発電",データシート3!$A$1:$AB$1,0),0)/10^3</f>
        <v>140515.41200000001</v>
      </c>
      <c r="BG75" s="953">
        <f>VLOOKUP(BC75&amp;"_令和4年度",データシート3!A:AB,MATCH("ea_"&amp;"中小水（河川）"&amp;"_年間発電",データシート3!$A$1:$AB$1,0),0)/10^3+VLOOKUP(BC75&amp;"_令和4年度",データシート3!A:AB,MATCH("ea_"&amp;"中小水（農業用水路）"&amp;"_年間発電",データシート3!$A$1:$AB$1,0),0)/10^3</f>
        <v>8547.2630000000026</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370428.01899999997</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42807.291480002765</v>
      </c>
      <c r="BK75" s="953">
        <f t="shared" si="21"/>
        <v>327620.72751999722</v>
      </c>
      <c r="BL75" s="953">
        <f t="shared" si="22"/>
        <v>0</v>
      </c>
      <c r="BM75" s="953">
        <f t="shared" si="23"/>
        <v>327620.72751999722</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20220</v>
      </c>
      <c r="AY76" s="20" t="str">
        <f>IF(IFERROR(比較地域マスタ!$AE11,"")=0,"",IFERROR(比較地域マスタ!$AE11,""))</f>
        <v>安曇野市</v>
      </c>
      <c r="AZ76" s="18"/>
      <c r="BA76" s="24">
        <v>5</v>
      </c>
      <c r="BB76" s="24">
        <v>1</v>
      </c>
      <c r="BC76" s="20" t="str">
        <f t="shared" si="24"/>
        <v>20220</v>
      </c>
      <c r="BD76" s="20" t="str">
        <f t="shared" si="25"/>
        <v>安曇野市</v>
      </c>
      <c r="BE76" s="953">
        <f>VLOOKUP(BC76&amp;"_令和4年度",データシート3!A:AB,MATCH("ea_"&amp;"太陽光（建物系）"&amp;"_年間発電",データシート3!$A$1:$AB$1,0),0)/10^3+VLOOKUP(BC76&amp;"_令和4年度",データシート3!A:AB,MATCH("ea_"&amp;"太陽光（土地系）"&amp;"_年間発電",データシート3!$A$1:$AB$1,0),0)/10^3</f>
        <v>3651762.23</v>
      </c>
      <c r="BF76" s="953">
        <f>VLOOKUP(BC76&amp;"_令和4年度",データシート3!A:AB,MATCH("ea_"&amp;"風力（陸上）"&amp;"_年間発電",データシート3!$A$1:$AB$1,0),0)/10^3</f>
        <v>21540.919000000005</v>
      </c>
      <c r="BG76" s="953">
        <f>VLOOKUP(BC76&amp;"_令和4年度",データシート3!A:AB,MATCH("ea_"&amp;"中小水（河川）"&amp;"_年間発電",データシート3!$A$1:$AB$1,0),0)/10^3+VLOOKUP(BC76&amp;"_令和4年度",データシート3!A:AB,MATCH("ea_"&amp;"中小水（農業用水路）"&amp;"_年間発電",データシート3!$A$1:$AB$1,0),0)/10^3</f>
        <v>135654.6199055</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3808957.7689055004</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668719.58195492451</v>
      </c>
      <c r="BK76" s="953">
        <f t="shared" si="21"/>
        <v>3140238.186950576</v>
      </c>
      <c r="BL76" s="953">
        <f t="shared" si="22"/>
        <v>0</v>
      </c>
      <c r="BM76" s="953">
        <f t="shared" si="23"/>
        <v>3140238.186950576</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20404</v>
      </c>
      <c r="AY77" s="20" t="str">
        <f>IF(IFERROR(比較地域マスタ!$AE12,"")=0,"",IFERROR(比較地域マスタ!$AE12,""))</f>
        <v>阿南町</v>
      </c>
      <c r="AZ77" s="18"/>
      <c r="BA77" s="24">
        <v>6</v>
      </c>
      <c r="BB77" s="24">
        <v>1</v>
      </c>
      <c r="BC77" s="20" t="str">
        <f t="shared" si="24"/>
        <v>20404</v>
      </c>
      <c r="BD77" s="20" t="str">
        <f t="shared" si="25"/>
        <v>阿南町</v>
      </c>
      <c r="BE77" s="953">
        <f>VLOOKUP(BC77&amp;"_令和4年度",データシート3!A:AB,MATCH("ea_"&amp;"太陽光（建物系）"&amp;"_年間発電",データシート3!$A$1:$AB$1,0),0)/10^3+VLOOKUP(BC77&amp;"_令和4年度",データシート3!A:AB,MATCH("ea_"&amp;"太陽光（土地系）"&amp;"_年間発電",データシート3!$A$1:$AB$1,0),0)/10^3</f>
        <v>202355.82100000003</v>
      </c>
      <c r="BF77" s="953">
        <f>VLOOKUP(BC77&amp;"_令和4年度",データシート3!A:AB,MATCH("ea_"&amp;"風力（陸上）"&amp;"_年間発電",データシート3!$A$1:$AB$1,0),0)/10^3</f>
        <v>228981.00599999999</v>
      </c>
      <c r="BG77" s="953">
        <f>VLOOKUP(BC77&amp;"_令和4年度",データシート3!A:AB,MATCH("ea_"&amp;"中小水（河川）"&amp;"_年間発電",データシート3!$A$1:$AB$1,0),0)/10^3+VLOOKUP(BC77&amp;"_令和4年度",データシート3!A:AB,MATCH("ea_"&amp;"中小水（農業用水路）"&amp;"_年間発電",データシート3!$A$1:$AB$1,0),0)/10^3</f>
        <v>2119.7350000000001</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433456.56200000003</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22730.099750659072</v>
      </c>
      <c r="BK77" s="953">
        <f t="shared" si="21"/>
        <v>410726.46224934096</v>
      </c>
      <c r="BL77" s="953">
        <f t="shared" si="22"/>
        <v>0</v>
      </c>
      <c r="BM77" s="953">
        <f t="shared" si="23"/>
        <v>410726.46224934096</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20384</v>
      </c>
      <c r="AY78" s="20" t="str">
        <f>IF(IFERROR(比較地域マスタ!$AE13,"")=0,"",IFERROR(比較地域マスタ!$AE13,""))</f>
        <v>飯島町</v>
      </c>
      <c r="AZ78" s="18"/>
      <c r="BA78" s="24">
        <v>7</v>
      </c>
      <c r="BB78" s="24">
        <v>1</v>
      </c>
      <c r="BC78" s="20" t="str">
        <f t="shared" si="24"/>
        <v>20384</v>
      </c>
      <c r="BD78" s="20" t="str">
        <f t="shared" si="25"/>
        <v>飯島町</v>
      </c>
      <c r="BE78" s="953">
        <f>VLOOKUP(BC78&amp;"_令和4年度",データシート3!A:AB,MATCH("ea_"&amp;"太陽光（建物系）"&amp;"_年間発電",データシート3!$A$1:$AB$1,0),0)/10^3+VLOOKUP(BC78&amp;"_令和4年度",データシート3!A:AB,MATCH("ea_"&amp;"太陽光（土地系）"&amp;"_年間発電",データシート3!$A$1:$AB$1,0),0)/10^3</f>
        <v>637261.73</v>
      </c>
      <c r="BF78" s="953">
        <f>VLOOKUP(BC78&amp;"_令和4年度",データシート3!A:AB,MATCH("ea_"&amp;"風力（陸上）"&amp;"_年間発電",データシート3!$A$1:$AB$1,0),0)/10^3</f>
        <v>23803.088</v>
      </c>
      <c r="BG78" s="953">
        <f>VLOOKUP(BC78&amp;"_令和4年度",データシート3!A:AB,MATCH("ea_"&amp;"中小水（河川）"&amp;"_年間発電",データシート3!$A$1:$AB$1,0),0)/10^3+VLOOKUP(BC78&amp;"_令和4年度",データシート3!A:AB,MATCH("ea_"&amp;"中小水（農業用水路）"&amp;"_年間発電",データシート3!$A$1:$AB$1,0),0)/10^3</f>
        <v>8206.3080000000027</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669271.12599999993</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65618.986684249496</v>
      </c>
      <c r="BK78" s="953">
        <f t="shared" si="21"/>
        <v>603652.13931575045</v>
      </c>
      <c r="BL78" s="953">
        <f t="shared" si="22"/>
        <v>0</v>
      </c>
      <c r="BM78" s="953">
        <f t="shared" si="23"/>
        <v>603652.13931575045</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20205</v>
      </c>
      <c r="AY79" s="20" t="str">
        <f>IF(IFERROR(比較地域マスタ!$AE14,"")=0,"",IFERROR(比較地域マスタ!$AE14,""))</f>
        <v>飯田市</v>
      </c>
      <c r="AZ79" s="18"/>
      <c r="BA79" s="24">
        <v>8</v>
      </c>
      <c r="BB79" s="24">
        <v>1</v>
      </c>
      <c r="BC79" s="20" t="str">
        <f t="shared" si="24"/>
        <v>20205</v>
      </c>
      <c r="BD79" s="20" t="str">
        <f t="shared" si="25"/>
        <v>飯田市</v>
      </c>
      <c r="BE79" s="953">
        <f>VLOOKUP(BC79&amp;"_令和4年度",データシート3!A:AB,MATCH("ea_"&amp;"太陽光（建物系）"&amp;"_年間発電",データシート3!$A$1:$AB$1,0),0)/10^3+VLOOKUP(BC79&amp;"_令和4年度",データシート3!A:AB,MATCH("ea_"&amp;"太陽光（土地系）"&amp;"_年間発電",データシート3!$A$1:$AB$1,0),0)/10^3</f>
        <v>1741172.7540000002</v>
      </c>
      <c r="BF79" s="953">
        <f>VLOOKUP(BC79&amp;"_令和4年度",データシート3!A:AB,MATCH("ea_"&amp;"風力（陸上）"&amp;"_年間発電",データシート3!$A$1:$AB$1,0),0)/10^3</f>
        <v>38010.502999999997</v>
      </c>
      <c r="BG79" s="953">
        <f>VLOOKUP(BC79&amp;"_令和4年度",データシート3!A:AB,MATCH("ea_"&amp;"中小水（河川）"&amp;"_年間発電",データシート3!$A$1:$AB$1,0),0)/10^3+VLOOKUP(BC79&amp;"_令和4年度",データシート3!A:AB,MATCH("ea_"&amp;"中小水（農業用水路）"&amp;"_年間発電",データシート3!$A$1:$AB$1,0),0)/10^3</f>
        <v>43654.911</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1822838.1680000003</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582516.21627012803</v>
      </c>
      <c r="BK79" s="953">
        <f t="shared" si="21"/>
        <v>1240321.9517298723</v>
      </c>
      <c r="BL79" s="953">
        <f>IF(BK79&gt;0,0,BK79)</f>
        <v>0</v>
      </c>
      <c r="BM79" s="953">
        <f>IF(BK79&gt;0,BK79,0)</f>
        <v>1240321.9517298723</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20590</v>
      </c>
      <c r="AY80" s="20" t="str">
        <f>IF(IFERROR(比較地域マスタ!$AE15,"")=0,"",IFERROR(比較地域マスタ!$AE15,""))</f>
        <v>飯綱町</v>
      </c>
      <c r="AZ80" s="18"/>
      <c r="BA80" s="24">
        <v>9</v>
      </c>
      <c r="BB80" s="24">
        <v>1</v>
      </c>
      <c r="BC80" s="20" t="str">
        <f t="shared" si="24"/>
        <v>20590</v>
      </c>
      <c r="BD80" s="20" t="str">
        <f t="shared" si="25"/>
        <v>飯綱町</v>
      </c>
      <c r="BE80" s="953">
        <f>VLOOKUP(BC80&amp;"_令和4年度",データシート3!A:AB,MATCH("ea_"&amp;"太陽光（建物系）"&amp;"_年間発電",データシート3!$A$1:$AB$1,0),0)/10^3+VLOOKUP(BC80&amp;"_令和4年度",データシート3!A:AB,MATCH("ea_"&amp;"太陽光（土地系）"&amp;"_年間発電",データシート3!$A$1:$AB$1,0),0)/10^3</f>
        <v>740263.848</v>
      </c>
      <c r="BF80" s="953">
        <f>VLOOKUP(BC80&amp;"_令和4年度",データシート3!A:AB,MATCH("ea_"&amp;"風力（陸上）"&amp;"_年間発電",データシート3!$A$1:$AB$1,0),0)/10^3</f>
        <v>40959.535000000003</v>
      </c>
      <c r="BG80" s="953">
        <f>VLOOKUP(BC80&amp;"_令和4年度",データシート3!A:AB,MATCH("ea_"&amp;"中小水（河川）"&amp;"_年間発電",データシート3!$A$1:$AB$1,0),0)/10^3+VLOOKUP(BC80&amp;"_令和4年度",データシート3!A:AB,MATCH("ea_"&amp;"中小水（農業用水路）"&amp;"_年間発電",データシート3!$A$1:$AB$1,0),0)/10^3</f>
        <v>31304.623</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778.51900000000001</v>
      </c>
      <c r="BI80" s="953">
        <f t="shared" si="26"/>
        <v>813306.52500000002</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40761.090631993386</v>
      </c>
      <c r="BK80" s="953">
        <f t="shared" si="21"/>
        <v>772545.43436800665</v>
      </c>
      <c r="BL80" s="953">
        <f t="shared" si="22"/>
        <v>0</v>
      </c>
      <c r="BM80" s="953">
        <f t="shared" si="23"/>
        <v>772545.43436800665</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20213</v>
      </c>
      <c r="AY81" s="20" t="str">
        <f>IF(IFERROR(比較地域マスタ!$AE16,"")=0,"",IFERROR(比較地域マスタ!$AE16,""))</f>
        <v>飯山市</v>
      </c>
      <c r="AZ81" s="18"/>
      <c r="BA81" s="24">
        <v>10</v>
      </c>
      <c r="BB81" s="24">
        <v>1</v>
      </c>
      <c r="BC81" s="20" t="str">
        <f t="shared" si="24"/>
        <v>20213</v>
      </c>
      <c r="BD81" s="20" t="str">
        <f t="shared" si="25"/>
        <v>飯山市</v>
      </c>
      <c r="BE81" s="953">
        <f>VLOOKUP(BC81&amp;"_令和4年度",データシート3!A:AB,MATCH("ea_"&amp;"太陽光（建物系）"&amp;"_年間発電",データシート3!$A$1:$AB$1,0),0)/10^3+VLOOKUP(BC81&amp;"_令和4年度",データシート3!A:AB,MATCH("ea_"&amp;"太陽光（土地系）"&amp;"_年間発電",データシート3!$A$1:$AB$1,0),0)/10^3</f>
        <v>996521.33099999989</v>
      </c>
      <c r="BF81" s="953">
        <f>VLOOKUP(BC81&amp;"_令和4年度",データシート3!A:AB,MATCH("ea_"&amp;"風力（陸上）"&amp;"_年間発電",データシート3!$A$1:$AB$1,0),0)/10^3</f>
        <v>543593.09199999995</v>
      </c>
      <c r="BG81" s="953">
        <f>VLOOKUP(BC81&amp;"_令和4年度",データシート3!A:AB,MATCH("ea_"&amp;"中小水（河川）"&amp;"_年間発電",データシート3!$A$1:$AB$1,0),0)/10^3+VLOOKUP(BC81&amp;"_令和4年度",データシート3!A:AB,MATCH("ea_"&amp;"中小水（農業用水路）"&amp;"_年間発電",データシート3!$A$1:$AB$1,0),0)/10^3</f>
        <v>28739.281999999999</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30455.843999999997</v>
      </c>
      <c r="BI81" s="953">
        <f t="shared" si="26"/>
        <v>1599309.5489999999</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143367.69045764804</v>
      </c>
      <c r="BK81" s="953">
        <f t="shared" si="21"/>
        <v>1455941.8585423518</v>
      </c>
      <c r="BL81" s="953">
        <f t="shared" si="22"/>
        <v>0</v>
      </c>
      <c r="BM81" s="953">
        <f t="shared" si="23"/>
        <v>1455941.8585423518</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20448</v>
      </c>
      <c r="AY82" s="20" t="str">
        <f>IF(IFERROR(比較地域マスタ!$AE17,"")=0,"",IFERROR(比較地域マスタ!$AE17,""))</f>
        <v>生坂村</v>
      </c>
      <c r="AZ82" s="18"/>
      <c r="BA82" s="24">
        <v>11</v>
      </c>
      <c r="BB82" s="24">
        <v>1</v>
      </c>
      <c r="BC82" s="20" t="str">
        <f t="shared" si="24"/>
        <v>20448</v>
      </c>
      <c r="BD82" s="20" t="str">
        <f t="shared" si="25"/>
        <v>生坂村</v>
      </c>
      <c r="BE82" s="953">
        <f>VLOOKUP(BC82&amp;"_令和4年度",データシート3!A:AB,MATCH("ea_"&amp;"太陽光（建物系）"&amp;"_年間発電",データシート3!$A$1:$AB$1,0),0)/10^3+VLOOKUP(BC82&amp;"_令和4年度",データシート3!A:AB,MATCH("ea_"&amp;"太陽光（土地系）"&amp;"_年間発電",データシート3!$A$1:$AB$1,0),0)/10^3</f>
        <v>76807.025999999998</v>
      </c>
      <c r="BF82" s="953">
        <f>VLOOKUP(BC82&amp;"_令和4年度",データシート3!A:AB,MATCH("ea_"&amp;"風力（陸上）"&amp;"_年間発電",データシート3!$A$1:$AB$1,0),0)/10^3</f>
        <v>8959.1730000000007</v>
      </c>
      <c r="BG82" s="953">
        <f>VLOOKUP(BC82&amp;"_令和4年度",データシート3!A:AB,MATCH("ea_"&amp;"中小水（河川）"&amp;"_年間発電",データシート3!$A$1:$AB$1,0),0)/10^3+VLOOKUP(BC82&amp;"_令和4年度",データシート3!A:AB,MATCH("ea_"&amp;"中小水（農業用水路）"&amp;"_年間発電",データシート3!$A$1:$AB$1,0),0)/10^3</f>
        <v>144.38399999999996</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85910.582999999999</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6477.342478550675</v>
      </c>
      <c r="BK82" s="953">
        <f t="shared" si="21"/>
        <v>79433.240521449319</v>
      </c>
      <c r="BL82" s="953">
        <f t="shared" si="22"/>
        <v>0</v>
      </c>
      <c r="BM82" s="953">
        <f t="shared" si="23"/>
        <v>79433.240521449319</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20481</v>
      </c>
      <c r="AY83" s="20" t="str">
        <f>IF(IFERROR(比較地域マスタ!$AE18,"")=0,"",IFERROR(比較地域マスタ!$AE18,""))</f>
        <v>池田町</v>
      </c>
      <c r="AZ83" s="18"/>
      <c r="BA83" s="24">
        <v>12</v>
      </c>
      <c r="BB83" s="24">
        <v>1</v>
      </c>
      <c r="BC83" s="20" t="str">
        <f t="shared" si="24"/>
        <v>20481</v>
      </c>
      <c r="BD83" s="20" t="str">
        <f t="shared" si="25"/>
        <v>池田町</v>
      </c>
      <c r="BE83" s="953">
        <f>VLOOKUP(BC83&amp;"_令和4年度",データシート3!A:AB,MATCH("ea_"&amp;"太陽光（建物系）"&amp;"_年間発電",データシート3!$A$1:$AB$1,0),0)/10^3+VLOOKUP(BC83&amp;"_令和4年度",データシート3!A:AB,MATCH("ea_"&amp;"太陽光（土地系）"&amp;"_年間発電",データシート3!$A$1:$AB$1,0),0)/10^3</f>
        <v>411700.98199999996</v>
      </c>
      <c r="BF83" s="953">
        <f>VLOOKUP(BC83&amp;"_令和4年度",データシート3!A:AB,MATCH("ea_"&amp;"風力（陸上）"&amp;"_年間発電",データシート3!$A$1:$AB$1,0),0)/10^3</f>
        <v>887.83500000000004</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412588.81699999998</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51723.913450443179</v>
      </c>
      <c r="BK83" s="953">
        <f t="shared" si="21"/>
        <v>360864.9035495568</v>
      </c>
      <c r="BL83" s="953">
        <f t="shared" si="22"/>
        <v>0</v>
      </c>
      <c r="BM83" s="953">
        <f t="shared" si="23"/>
        <v>360864.9035495568</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20209</v>
      </c>
      <c r="AY84" s="20" t="str">
        <f>IF(IFERROR(比較地域マスタ!$AE19,"")=0,"",IFERROR(比較地域マスタ!$AE19,""))</f>
        <v>伊那市</v>
      </c>
      <c r="AZ84" s="18"/>
      <c r="BA84" s="24">
        <v>13</v>
      </c>
      <c r="BB84" s="24">
        <v>1</v>
      </c>
      <c r="BC84" s="20" t="str">
        <f t="shared" si="24"/>
        <v>20209</v>
      </c>
      <c r="BD84" s="20" t="str">
        <f t="shared" si="25"/>
        <v>伊那市</v>
      </c>
      <c r="BE84" s="953">
        <f>VLOOKUP(BC84&amp;"_令和4年度",データシート3!A:AB,MATCH("ea_"&amp;"太陽光（建物系）"&amp;"_年間発電",データシート3!$A$1:$AB$1,0),0)/10^3+VLOOKUP(BC84&amp;"_令和4年度",データシート3!A:AB,MATCH("ea_"&amp;"太陽光（土地系）"&amp;"_年間発電",データシート3!$A$1:$AB$1,0),0)/10^3</f>
        <v>2574109.5260000001</v>
      </c>
      <c r="BF84" s="953">
        <f>VLOOKUP(BC84&amp;"_令和4年度",データシート3!A:AB,MATCH("ea_"&amp;"風力（陸上）"&amp;"_年間発電",データシート3!$A$1:$AB$1,0),0)/10^3</f>
        <v>41070.375</v>
      </c>
      <c r="BG84" s="953">
        <f>VLOOKUP(BC84&amp;"_令和4年度",データシート3!A:AB,MATCH("ea_"&amp;"中小水（河川）"&amp;"_年間発電",データシート3!$A$1:$AB$1,0),0)/10^3+VLOOKUP(BC84&amp;"_令和4年度",データシート3!A:AB,MATCH("ea_"&amp;"中小水（農業用水路）"&amp;"_年間発電",データシート3!$A$1:$AB$1,0),0)/10^3</f>
        <v>218613.87899999999</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2833793.7800000003</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416193.5819634127</v>
      </c>
      <c r="BK84" s="953">
        <f t="shared" si="21"/>
        <v>2417600.1980365878</v>
      </c>
      <c r="BL84" s="953">
        <f t="shared" si="22"/>
        <v>0</v>
      </c>
      <c r="BM84" s="953">
        <f t="shared" si="23"/>
        <v>2417600.1980365878</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20203</v>
      </c>
      <c r="AY85" s="20" t="str">
        <f>IF(IFERROR(比較地域マスタ!$AE20,"")=0,"",IFERROR(比較地域マスタ!$AE20,""))</f>
        <v>上田市</v>
      </c>
      <c r="AZ85" s="18"/>
      <c r="BA85" s="24">
        <v>14</v>
      </c>
      <c r="BB85" s="24">
        <v>1</v>
      </c>
      <c r="BC85" s="20" t="str">
        <f t="shared" si="24"/>
        <v>20203</v>
      </c>
      <c r="BD85" s="20" t="str">
        <f t="shared" si="25"/>
        <v>上田市</v>
      </c>
      <c r="BE85" s="953">
        <f>VLOOKUP(BC85&amp;"_令和4年度",データシート3!A:AB,MATCH("ea_"&amp;"太陽光（建物系）"&amp;"_年間発電",データシート3!$A$1:$AB$1,0),0)/10^3+VLOOKUP(BC85&amp;"_令和4年度",データシート3!A:AB,MATCH("ea_"&amp;"太陽光（土地系）"&amp;"_年間発電",データシート3!$A$1:$AB$1,0),0)/10^3</f>
        <v>3289555.4240000001</v>
      </c>
      <c r="BF85" s="953">
        <f>VLOOKUP(BC85&amp;"_令和4年度",データシート3!A:AB,MATCH("ea_"&amp;"風力（陸上）"&amp;"_年間発電",データシート3!$A$1:$AB$1,0),0)/10^3</f>
        <v>342959.22100000002</v>
      </c>
      <c r="BG85" s="953">
        <f>VLOOKUP(BC85&amp;"_令和4年度",データシート3!A:AB,MATCH("ea_"&amp;"中小水（河川）"&amp;"_年間発電",データシート3!$A$1:$AB$1,0),0)/10^3+VLOOKUP(BC85&amp;"_令和4年度",データシート3!A:AB,MATCH("ea_"&amp;"中小水（農業用水路）"&amp;"_年間発電",データシート3!$A$1:$AB$1,0),0)/10^3</f>
        <v>153482.70124393998</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837.14099999999985</v>
      </c>
      <c r="BI85" s="953">
        <f t="shared" si="26"/>
        <v>3786834.4872439397</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1029901.0741243162</v>
      </c>
      <c r="BK85" s="953">
        <f t="shared" si="21"/>
        <v>2756933.4131196234</v>
      </c>
      <c r="BL85" s="953">
        <f t="shared" si="22"/>
        <v>0</v>
      </c>
      <c r="BM85" s="953">
        <f t="shared" si="23"/>
        <v>2756933.4131196234</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20412</v>
      </c>
      <c r="AY86" s="20" t="str">
        <f>IF(IFERROR(比較地域マスタ!$AE21,"")=0,"",IFERROR(比較地域マスタ!$AE21,""))</f>
        <v>売木村</v>
      </c>
      <c r="AZ86" s="18"/>
      <c r="BA86" s="24">
        <v>15</v>
      </c>
      <c r="BB86" s="24">
        <v>1</v>
      </c>
      <c r="BC86" s="20" t="str">
        <f t="shared" si="24"/>
        <v>20412</v>
      </c>
      <c r="BD86" s="20" t="str">
        <f t="shared" si="25"/>
        <v>売木村</v>
      </c>
      <c r="BE86" s="953">
        <f>VLOOKUP(BC86&amp;"_令和4年度",データシート3!A:AB,MATCH("ea_"&amp;"太陽光（建物系）"&amp;"_年間発電",データシート3!$A$1:$AB$1,0),0)/10^3+VLOOKUP(BC86&amp;"_令和4年度",データシート3!A:AB,MATCH("ea_"&amp;"太陽光（土地系）"&amp;"_年間発電",データシート3!$A$1:$AB$1,0),0)/10^3</f>
        <v>51276.461000000003</v>
      </c>
      <c r="BF86" s="953">
        <f>VLOOKUP(BC86&amp;"_令和4年度",データシート3!A:AB,MATCH("ea_"&amp;"風力（陸上）"&amp;"_年間発電",データシート3!$A$1:$AB$1,0),0)/10^3</f>
        <v>288520.28700000001</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339796.74800000002</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2452.3831357515805</v>
      </c>
      <c r="BK86" s="953">
        <f t="shared" si="21"/>
        <v>337344.36486424843</v>
      </c>
      <c r="BL86" s="953">
        <f t="shared" si="22"/>
        <v>0</v>
      </c>
      <c r="BM86" s="953">
        <f t="shared" si="23"/>
        <v>337344.36486424843</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20429</v>
      </c>
      <c r="AY87" s="20" t="str">
        <f>IF(IFERROR(比較地域マスタ!$AE22,"")=0,"",IFERROR(比較地域マスタ!$AE22,""))</f>
        <v>王滝村</v>
      </c>
      <c r="AZ87" s="18"/>
      <c r="BA87" s="24">
        <v>16</v>
      </c>
      <c r="BB87" s="24">
        <v>1</v>
      </c>
      <c r="BC87" s="20" t="str">
        <f t="shared" si="24"/>
        <v>20429</v>
      </c>
      <c r="BD87" s="20" t="str">
        <f t="shared" si="25"/>
        <v>王滝村</v>
      </c>
      <c r="BE87" s="953">
        <f>VLOOKUP(BC87&amp;"_令和4年度",データシート3!A:AB,MATCH("ea_"&amp;"太陽光（建物系）"&amp;"_年間発電",データシート3!$A$1:$AB$1,0),0)/10^3+VLOOKUP(BC87&amp;"_令和4年度",データシート3!A:AB,MATCH("ea_"&amp;"太陽光（土地系）"&amp;"_年間発電",データシート3!$A$1:$AB$1,0),0)/10^3</f>
        <v>19651.030999999995</v>
      </c>
      <c r="BF87" s="953">
        <f>VLOOKUP(BC87&amp;"_令和4年度",データシート3!A:AB,MATCH("ea_"&amp;"風力（陸上）"&amp;"_年間発電",データシート3!$A$1:$AB$1,0),0)/10^3</f>
        <v>5285.0680000000002</v>
      </c>
      <c r="BG87" s="953">
        <f>VLOOKUP(BC87&amp;"_令和4年度",データシート3!A:AB,MATCH("ea_"&amp;"中小水（河川）"&amp;"_年間発電",データシート3!$A$1:$AB$1,0),0)/10^3+VLOOKUP(BC87&amp;"_令和4年度",データシート3!A:AB,MATCH("ea_"&amp;"中小水（農業用水路）"&amp;"_年間発電",データシート3!$A$1:$AB$1,0),0)/10^3</f>
        <v>112730.65799999998</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1150.3630000000001</v>
      </c>
      <c r="BI87" s="953">
        <f t="shared" si="26"/>
        <v>138817.12</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4157.3822919190306</v>
      </c>
      <c r="BK87" s="953">
        <f t="shared" si="21"/>
        <v>134659.73770808097</v>
      </c>
      <c r="BL87" s="953">
        <f t="shared" si="22"/>
        <v>0</v>
      </c>
      <c r="BM87" s="953">
        <f t="shared" si="23"/>
        <v>134659.73770808097</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20430</v>
      </c>
      <c r="AY88" s="20" t="str">
        <f>IF(IFERROR(比較地域マスタ!$AE23,"")=0,"",IFERROR(比較地域マスタ!$AE23,""))</f>
        <v>大桑村</v>
      </c>
      <c r="AZ88" s="18"/>
      <c r="BA88" s="24">
        <v>17</v>
      </c>
      <c r="BB88" s="24">
        <v>1</v>
      </c>
      <c r="BC88" s="20" t="str">
        <f t="shared" si="24"/>
        <v>20430</v>
      </c>
      <c r="BD88" s="20" t="str">
        <f t="shared" si="25"/>
        <v>大桑村</v>
      </c>
      <c r="BE88" s="953">
        <f>VLOOKUP(BC88&amp;"_令和4年度",データシート3!A:AB,MATCH("ea_"&amp;"太陽光（建物系）"&amp;"_年間発電",データシート3!$A$1:$AB$1,0),0)/10^3+VLOOKUP(BC88&amp;"_令和4年度",データシート3!A:AB,MATCH("ea_"&amp;"太陽光（土地系）"&amp;"_年間発電",データシート3!$A$1:$AB$1,0),0)/10^3</f>
        <v>79025.146999999997</v>
      </c>
      <c r="BF88" s="953">
        <f>VLOOKUP(BC88&amp;"_令和4年度",データシート3!A:AB,MATCH("ea_"&amp;"風力（陸上）"&amp;"_年間発電",データシート3!$A$1:$AB$1,0),0)/10^3</f>
        <v>33092.442000000003</v>
      </c>
      <c r="BG88" s="953">
        <f>VLOOKUP(BC88&amp;"_令和4年度",データシート3!A:AB,MATCH("ea_"&amp;"中小水（河川）"&amp;"_年間発電",データシート3!$A$1:$AB$1,0),0)/10^3+VLOOKUP(BC88&amp;"_令和4年度",データシート3!A:AB,MATCH("ea_"&amp;"中小水（農業用水路）"&amp;"_年間発電",データシート3!$A$1:$AB$1,0),0)/10^3</f>
        <v>120134.93799999998</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232252.527</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31396.63904973631</v>
      </c>
      <c r="BK88" s="953">
        <f t="shared" si="21"/>
        <v>200855.88795026368</v>
      </c>
      <c r="BL88" s="953">
        <f t="shared" si="22"/>
        <v>0</v>
      </c>
      <c r="BM88" s="953">
        <f t="shared" si="23"/>
        <v>200855.88795026368</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20417</v>
      </c>
      <c r="AY89" s="20" t="str">
        <f>IF(IFERROR(比較地域マスタ!$AE24,"")=0,"",IFERROR(比較地域マスタ!$AE24,""))</f>
        <v>大鹿村</v>
      </c>
      <c r="AZ89" s="18"/>
      <c r="BA89" s="24">
        <v>18</v>
      </c>
      <c r="BB89" s="24">
        <v>1</v>
      </c>
      <c r="BC89" s="20" t="str">
        <f t="shared" si="24"/>
        <v>20417</v>
      </c>
      <c r="BD89" s="20" t="str">
        <f t="shared" si="25"/>
        <v>大鹿村</v>
      </c>
      <c r="BE89" s="953">
        <f>VLOOKUP(BC89&amp;"_令和4年度",データシート3!A:AB,MATCH("ea_"&amp;"太陽光（建物系）"&amp;"_年間発電",データシート3!$A$1:$AB$1,0),0)/10^3+VLOOKUP(BC89&amp;"_令和4年度",データシート3!A:AB,MATCH("ea_"&amp;"太陽光（土地系）"&amp;"_年間発電",データシート3!$A$1:$AB$1,0),0)/10^3</f>
        <v>95139.457999999999</v>
      </c>
      <c r="BF89" s="953">
        <f>VLOOKUP(BC89&amp;"_令和4年度",データシート3!A:AB,MATCH("ea_"&amp;"風力（陸上）"&amp;"_年間発電",データシート3!$A$1:$AB$1,0),0)/10^3</f>
        <v>204.946</v>
      </c>
      <c r="BG89" s="953">
        <f>VLOOKUP(BC89&amp;"_令和4年度",データシート3!A:AB,MATCH("ea_"&amp;"中小水（河川）"&amp;"_年間発電",データシート3!$A$1:$AB$1,0),0)/10^3+VLOOKUP(BC89&amp;"_令和4年度",データシート3!A:AB,MATCH("ea_"&amp;"中小水（農業用水路）"&amp;"_年間発電",データシート3!$A$1:$AB$1,0),0)/10^3</f>
        <v>19257.496999999999</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114601.901</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4644.268797318111</v>
      </c>
      <c r="BK89" s="953">
        <f t="shared" si="21"/>
        <v>109957.63220268188</v>
      </c>
      <c r="BL89" s="953">
        <f t="shared" si="22"/>
        <v>0</v>
      </c>
      <c r="BM89" s="953">
        <f t="shared" si="23"/>
        <v>109957.63220268188</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20212</v>
      </c>
      <c r="AY90" s="20" t="str">
        <f>IF(IFERROR(比較地域マスタ!$AE25,"")=0,"",IFERROR(比較地域マスタ!$AE25,""))</f>
        <v>大町市</v>
      </c>
      <c r="AZ90" s="18"/>
      <c r="BA90" s="24">
        <v>19</v>
      </c>
      <c r="BB90" s="24">
        <v>1</v>
      </c>
      <c r="BC90" s="20" t="str">
        <f t="shared" si="24"/>
        <v>20212</v>
      </c>
      <c r="BD90" s="20" t="str">
        <f t="shared" si="25"/>
        <v>大町市</v>
      </c>
      <c r="BE90" s="953">
        <f>VLOOKUP(BC90&amp;"_令和4年度",データシート3!A:AB,MATCH("ea_"&amp;"太陽光（建物系）"&amp;"_年間発電",データシート3!$A$1:$AB$1,0),0)/10^3+VLOOKUP(BC90&amp;"_令和4年度",データシート3!A:AB,MATCH("ea_"&amp;"太陽光（土地系）"&amp;"_年間発電",データシート3!$A$1:$AB$1,0),0)/10^3</f>
        <v>1421862.436</v>
      </c>
      <c r="BF90" s="953">
        <f>VLOOKUP(BC90&amp;"_令和4年度",データシート3!A:AB,MATCH("ea_"&amp;"風力（陸上）"&amp;"_年間発電",データシート3!$A$1:$AB$1,0),0)/10^3</f>
        <v>121244.734</v>
      </c>
      <c r="BG90" s="953">
        <f>VLOOKUP(BC90&amp;"_令和4年度",データシート3!A:AB,MATCH("ea_"&amp;"中小水（河川）"&amp;"_年間発電",データシート3!$A$1:$AB$1,0),0)/10^3+VLOOKUP(BC90&amp;"_令和4年度",データシート3!A:AB,MATCH("ea_"&amp;"中小水（農業用水路）"&amp;"_年間発電",データシート3!$A$1:$AB$1,0),0)/10^3</f>
        <v>179466.2208408</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1722573.3908408</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179544.0851780946</v>
      </c>
      <c r="BK90" s="953">
        <f t="shared" si="21"/>
        <v>1543029.3056627053</v>
      </c>
      <c r="BL90" s="953">
        <f t="shared" si="22"/>
        <v>0</v>
      </c>
      <c r="BM90" s="953">
        <f t="shared" si="23"/>
        <v>1543029.3056627053</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20204</v>
      </c>
      <c r="AY91" s="20" t="str">
        <f>IF(IFERROR(比較地域マスタ!$AE26,"")=0,"",IFERROR(比較地域マスタ!$AE26,""))</f>
        <v>岡谷市</v>
      </c>
      <c r="BA91" s="24">
        <v>20</v>
      </c>
      <c r="BB91" s="24">
        <v>1</v>
      </c>
      <c r="BC91" s="20" t="str">
        <f t="shared" si="24"/>
        <v>20204</v>
      </c>
      <c r="BD91" s="20" t="str">
        <f t="shared" si="25"/>
        <v>岡谷市</v>
      </c>
      <c r="BE91" s="953">
        <f>VLOOKUP(BC91&amp;"_令和4年度",データシート3!A:AB,MATCH("ea_"&amp;"太陽光（建物系）"&amp;"_年間発電",データシート3!$A$1:$AB$1,0),0)/10^3+VLOOKUP(BC91&amp;"_令和4年度",データシート3!A:AB,MATCH("ea_"&amp;"太陽光（土地系）"&amp;"_年間発電",データシート3!$A$1:$AB$1,0),0)/10^3</f>
        <v>407039.02700000006</v>
      </c>
      <c r="BF91" s="953">
        <f>VLOOKUP(BC91&amp;"_令和4年度",データシート3!A:AB,MATCH("ea_"&amp;"風力（陸上）"&amp;"_年間発電",データシート3!$A$1:$AB$1,0),0)/10^3</f>
        <v>29061.311000000002</v>
      </c>
      <c r="BG91" s="953">
        <f>VLOOKUP(BC91&amp;"_令和4年度",データシート3!A:AB,MATCH("ea_"&amp;"中小水（河川）"&amp;"_年間発電",データシート3!$A$1:$AB$1,0),0)/10^3+VLOOKUP(BC91&amp;"_令和4年度",データシート3!A:AB,MATCH("ea_"&amp;"中小水（農業用水路）"&amp;"_年間発電",データシート3!$A$1:$AB$1,0),0)/10^3</f>
        <v>2718.5259999999998</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438818.86400000006</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319766.08736371394</v>
      </c>
      <c r="BK91" s="953">
        <f t="shared" si="21"/>
        <v>119052.77663628611</v>
      </c>
      <c r="BL91" s="953">
        <f t="shared" si="22"/>
        <v>0</v>
      </c>
      <c r="BM91" s="953">
        <f t="shared" si="23"/>
        <v>119052.77663628611</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20588</v>
      </c>
      <c r="AY92" s="20" t="str">
        <f>IF(IFERROR(比較地域マスタ!$AE27,"")=0,"",IFERROR(比較地域マスタ!$AE27,""))</f>
        <v>小川村</v>
      </c>
      <c r="AZ92" s="18"/>
      <c r="BA92" s="24">
        <v>21</v>
      </c>
      <c r="BB92" s="24">
        <v>1</v>
      </c>
      <c r="BC92" s="20" t="str">
        <f t="shared" si="24"/>
        <v>20588</v>
      </c>
      <c r="BD92" s="20" t="str">
        <f t="shared" si="25"/>
        <v>小川村</v>
      </c>
      <c r="BE92" s="953">
        <f>VLOOKUP(BC92&amp;"_令和4年度",データシート3!A:AB,MATCH("ea_"&amp;"太陽光（建物系）"&amp;"_年間発電",データシート3!$A$1:$AB$1,0),0)/10^3+VLOOKUP(BC92&amp;"_令和4年度",データシート3!A:AB,MATCH("ea_"&amp;"太陽光（土地系）"&amp;"_年間発電",データシート3!$A$1:$AB$1,0),0)/10^3</f>
        <v>111365.88999999998</v>
      </c>
      <c r="BF92" s="953">
        <f>VLOOKUP(BC92&amp;"_令和4年度",データシート3!A:AB,MATCH("ea_"&amp;"風力（陸上）"&amp;"_年間発電",データシート3!$A$1:$AB$1,0),0)/10^3</f>
        <v>15411.501</v>
      </c>
      <c r="BG92" s="953">
        <f>VLOOKUP(BC92&amp;"_令和4年度",データシート3!A:AB,MATCH("ea_"&amp;"中小水（河川）"&amp;"_年間発電",データシート3!$A$1:$AB$1,0),0)/10^3+VLOOKUP(BC92&amp;"_令和4年度",データシート3!A:AB,MATCH("ea_"&amp;"中小水（農業用水路）"&amp;"_年間発電",データシート3!$A$1:$AB$1,0),0)/10^3</f>
        <v>6752.0780000000004</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133529.46899999998</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10775.409285096242</v>
      </c>
      <c r="BK92" s="953">
        <f>BI92-BJ92</f>
        <v>122754.05971490373</v>
      </c>
      <c r="BL92" s="953">
        <f t="shared" si="22"/>
        <v>0</v>
      </c>
      <c r="BM92" s="953">
        <f t="shared" si="23"/>
        <v>122754.05971490373</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20486</v>
      </c>
      <c r="AY93" s="20" t="str">
        <f>IF(IFERROR(比較地域マスタ!$AE28,"")=0,"",IFERROR(比較地域マスタ!$AE28,""))</f>
        <v>小谷村</v>
      </c>
      <c r="AZ93" s="18"/>
      <c r="BA93" s="24">
        <v>22</v>
      </c>
      <c r="BB93" s="24">
        <v>1</v>
      </c>
      <c r="BC93" s="20" t="str">
        <f t="shared" si="24"/>
        <v>20486</v>
      </c>
      <c r="BD93" s="20" t="str">
        <f t="shared" si="25"/>
        <v>小谷村</v>
      </c>
      <c r="BE93" s="953">
        <f>VLOOKUP(BC93&amp;"_令和4年度",データシート3!A:AB,MATCH("ea_"&amp;"太陽光（建物系）"&amp;"_年間発電",データシート3!$A$1:$AB$1,0),0)/10^3+VLOOKUP(BC93&amp;"_令和4年度",データシート3!A:AB,MATCH("ea_"&amp;"太陽光（土地系）"&amp;"_年間発電",データシート3!$A$1:$AB$1,0),0)/10^3</f>
        <v>122020.71699999998</v>
      </c>
      <c r="BF93" s="953">
        <f>VLOOKUP(BC93&amp;"_令和4年度",データシート3!A:AB,MATCH("ea_"&amp;"風力（陸上）"&amp;"_年間発電",データシート3!$A$1:$AB$1,0),0)/10^3</f>
        <v>123375.09699999999</v>
      </c>
      <c r="BG93" s="953">
        <f>VLOOKUP(BC93&amp;"_令和4年度",データシート3!A:AB,MATCH("ea_"&amp;"中小水（河川）"&amp;"_年間発電",データシート3!$A$1:$AB$1,0),0)/10^3+VLOOKUP(BC93&amp;"_令和4年度",データシート3!A:AB,MATCH("ea_"&amp;"中小水（農業用水路）"&amp;"_年間発電",データシート3!$A$1:$AB$1,0),0)/10^3</f>
        <v>73946.118000000002</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475375.97</v>
      </c>
      <c r="BI93" s="953">
        <f t="shared" si="26"/>
        <v>794717.902</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14725.843913923945</v>
      </c>
      <c r="BK93" s="953">
        <f t="shared" si="21"/>
        <v>779992.05808607605</v>
      </c>
      <c r="BL93" s="953">
        <f t="shared" si="22"/>
        <v>0</v>
      </c>
      <c r="BM93" s="953">
        <f t="shared" si="23"/>
        <v>779992.05808607605</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20541</v>
      </c>
      <c r="AY94" s="20" t="str">
        <f>IF(IFERROR(比較地域マスタ!$AE29,"")=0,"",IFERROR(比較地域マスタ!$AE29,""))</f>
        <v>小布施町</v>
      </c>
      <c r="AZ94" s="18"/>
      <c r="BA94" s="24">
        <v>23</v>
      </c>
      <c r="BB94" s="24">
        <v>1</v>
      </c>
      <c r="BC94" s="20" t="str">
        <f t="shared" si="24"/>
        <v>20541</v>
      </c>
      <c r="BD94" s="20" t="str">
        <f t="shared" si="25"/>
        <v>小布施町</v>
      </c>
      <c r="BE94" s="953">
        <f>VLOOKUP(BC94&amp;"_令和4年度",データシート3!A:AB,MATCH("ea_"&amp;"太陽光（建物系）"&amp;"_年間発電",データシート3!$A$1:$AB$1,0),0)/10^3+VLOOKUP(BC94&amp;"_令和4年度",データシート3!A:AB,MATCH("ea_"&amp;"太陽光（土地系）"&amp;"_年間発電",データシート3!$A$1:$AB$1,0),0)/10^3</f>
        <v>318790.82</v>
      </c>
      <c r="BF94" s="953">
        <f>VLOOKUP(BC94&amp;"_令和4年度",データシート3!A:AB,MATCH("ea_"&amp;"風力（陸上）"&amp;"_年間発電",データシート3!$A$1:$AB$1,0),0)/10^3</f>
        <v>0</v>
      </c>
      <c r="BG94" s="953">
        <f>VLOOKUP(BC94&amp;"_令和4年度",データシート3!A:AB,MATCH("ea_"&amp;"中小水（河川）"&amp;"_年間発電",データシート3!$A$1:$AB$1,0),0)/10^3+VLOOKUP(BC94&amp;"_令和4年度",データシート3!A:AB,MATCH("ea_"&amp;"中小水（農業用水路）"&amp;"_年間発電",データシート3!$A$1:$AB$1,0),0)/10^3</f>
        <v>8842.8410000000003</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327633.66100000002</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43021.520473906501</v>
      </c>
      <c r="BK94" s="953">
        <f t="shared" si="21"/>
        <v>284612.14052609354</v>
      </c>
      <c r="BL94" s="953">
        <f t="shared" si="22"/>
        <v>0</v>
      </c>
      <c r="BM94" s="953">
        <f t="shared" si="23"/>
        <v>284612.14052609354</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20446</v>
      </c>
      <c r="AY95" s="20" t="str">
        <f>IF(IFERROR(比較地域マスタ!$AE30,"")=0,"",IFERROR(比較地域マスタ!$AE30,""))</f>
        <v>麻績村</v>
      </c>
      <c r="AZ95" s="18"/>
      <c r="BA95" s="24">
        <v>24</v>
      </c>
      <c r="BB95" s="24">
        <v>1</v>
      </c>
      <c r="BC95" s="20" t="str">
        <f t="shared" si="24"/>
        <v>20446</v>
      </c>
      <c r="BD95" s="20" t="str">
        <f t="shared" si="25"/>
        <v>麻績村</v>
      </c>
      <c r="BE95" s="953">
        <f>VLOOKUP(BC95&amp;"_令和4年度",データシート3!A:AB,MATCH("ea_"&amp;"太陽光（建物系）"&amp;"_年間発電",データシート3!$A$1:$AB$1,0),0)/10^3+VLOOKUP(BC95&amp;"_令和4年度",データシート3!A:AB,MATCH("ea_"&amp;"太陽光（土地系）"&amp;"_年間発電",データシート3!$A$1:$AB$1,0),0)/10^3</f>
        <v>154445.28200000004</v>
      </c>
      <c r="BF95" s="953">
        <f>VLOOKUP(BC95&amp;"_令和4年度",データシート3!A:AB,MATCH("ea_"&amp;"風力（陸上）"&amp;"_年間発電",データシート3!$A$1:$AB$1,0),0)/10^3</f>
        <v>22819.098999999995</v>
      </c>
      <c r="BG95" s="953">
        <f>VLOOKUP(BC95&amp;"_令和4年度",データシート3!A:AB,MATCH("ea_"&amp;"中小水（河川）"&amp;"_年間発電",データシート3!$A$1:$AB$1,0),0)/10^3+VLOOKUP(BC95&amp;"_令和4年度",データシート3!A:AB,MATCH("ea_"&amp;"中小水（農業用水路）"&amp;"_年間発電",データシート3!$A$1:$AB$1,0),0)/10^3</f>
        <v>271.15300000000008</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177535.53400000001</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12081.900264896534</v>
      </c>
      <c r="BK95" s="953">
        <f t="shared" si="21"/>
        <v>165453.63373510347</v>
      </c>
      <c r="BL95" s="953">
        <f t="shared" si="22"/>
        <v>0</v>
      </c>
      <c r="BM95" s="953">
        <f t="shared" si="23"/>
        <v>165453.63373510347</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20321</v>
      </c>
      <c r="AY96" s="20" t="str">
        <f>IF(IFERROR(比較地域マスタ!$AE31,"")=0,"",IFERROR(比較地域マスタ!$AE31,""))</f>
        <v>軽井沢町</v>
      </c>
      <c r="AZ96" s="18"/>
      <c r="BA96" s="24">
        <v>25</v>
      </c>
      <c r="BB96" s="24">
        <v>1</v>
      </c>
      <c r="BC96" s="20" t="str">
        <f t="shared" si="24"/>
        <v>20321</v>
      </c>
      <c r="BD96" s="20" t="str">
        <f t="shared" si="25"/>
        <v>軽井沢町</v>
      </c>
      <c r="BE96" s="953">
        <f>VLOOKUP(BC96&amp;"_令和4年度",データシート3!A:AB,MATCH("ea_"&amp;"太陽光（建物系）"&amp;"_年間発電",データシート3!$A$1:$AB$1,0),0)/10^3+VLOOKUP(BC96&amp;"_令和4年度",データシート3!A:AB,MATCH("ea_"&amp;"太陽光（土地系）"&amp;"_年間発電",データシート3!$A$1:$AB$1,0),0)/10^3</f>
        <v>579866.272</v>
      </c>
      <c r="BF96" s="953">
        <f>VLOOKUP(BC96&amp;"_令和4年度",データシート3!A:AB,MATCH("ea_"&amp;"風力（陸上）"&amp;"_年間発電",データシート3!$A$1:$AB$1,0),0)/10^3</f>
        <v>77552.880999999994</v>
      </c>
      <c r="BG96" s="953">
        <f>VLOOKUP(BC96&amp;"_令和4年度",データシート3!A:AB,MATCH("ea_"&amp;"中小水（河川）"&amp;"_年間発電",データシート3!$A$1:$AB$1,0),0)/10^3+VLOOKUP(BC96&amp;"_令和4年度",データシート3!A:AB,MATCH("ea_"&amp;"中小水（農業用水路）"&amp;"_年間発電",データシート3!$A$1:$AB$1,0),0)/10^3</f>
        <v>696.14300000000014</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1734.375</v>
      </c>
      <c r="BI96" s="953">
        <f t="shared" si="26"/>
        <v>659849.67099999997</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144842.90214058189</v>
      </c>
      <c r="BK96" s="953">
        <f t="shared" si="21"/>
        <v>515006.76885941811</v>
      </c>
      <c r="BL96" s="953">
        <f t="shared" si="22"/>
        <v>0</v>
      </c>
      <c r="BM96" s="953">
        <f t="shared" si="23"/>
        <v>515006.76885941811</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20304</v>
      </c>
      <c r="AY97" s="20" t="str">
        <f>IF(IFERROR(比較地域マスタ!$AE32,"")=0,"",IFERROR(比較地域マスタ!$AE32,""))</f>
        <v>川上村</v>
      </c>
      <c r="AZ97" s="18"/>
      <c r="BA97" s="24">
        <v>26</v>
      </c>
      <c r="BB97" s="24">
        <v>1</v>
      </c>
      <c r="BC97" s="20" t="str">
        <f t="shared" si="24"/>
        <v>20304</v>
      </c>
      <c r="BD97" s="20" t="str">
        <f t="shared" si="25"/>
        <v>川上村</v>
      </c>
      <c r="BE97" s="953">
        <f>VLOOKUP(BC97&amp;"_令和4年度",データシート3!A:AB,MATCH("ea_"&amp;"太陽光（建物系）"&amp;"_年間発電",データシート3!$A$1:$AB$1,0),0)/10^3+VLOOKUP(BC97&amp;"_令和4年度",データシート3!A:AB,MATCH("ea_"&amp;"太陽光（土地系）"&amp;"_年間発電",データシート3!$A$1:$AB$1,0),0)/10^3</f>
        <v>1133398.4989999998</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70111.298999999999</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192.3</v>
      </c>
      <c r="BI97" s="953">
        <f t="shared" si="26"/>
        <v>1203702.098</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12735.449140660698</v>
      </c>
      <c r="BK97" s="953">
        <f t="shared" si="21"/>
        <v>1190966.6488593393</v>
      </c>
      <c r="BL97" s="953">
        <f t="shared" si="22"/>
        <v>0</v>
      </c>
      <c r="BM97" s="953">
        <f t="shared" si="23"/>
        <v>1190966.6488593393</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20562</v>
      </c>
      <c r="AY98" s="20" t="str">
        <f>IF(IFERROR(比較地域マスタ!$AE33,"")=0,"",IFERROR(比較地域マスタ!$AE33,""))</f>
        <v>木島平村</v>
      </c>
      <c r="AZ98" s="18"/>
      <c r="BA98" s="24">
        <v>27</v>
      </c>
      <c r="BB98" s="24">
        <v>1</v>
      </c>
      <c r="BC98" s="20" t="str">
        <f t="shared" si="24"/>
        <v>20562</v>
      </c>
      <c r="BD98" s="20" t="str">
        <f t="shared" si="25"/>
        <v>木島平村</v>
      </c>
      <c r="BE98" s="953">
        <f>VLOOKUP(BC98&amp;"_令和4年度",データシート3!A:AB,MATCH("ea_"&amp;"太陽光（建物系）"&amp;"_年間発電",データシート3!$A$1:$AB$1,0),0)/10^3+VLOOKUP(BC98&amp;"_令和4年度",データシート3!A:AB,MATCH("ea_"&amp;"太陽光（土地系）"&amp;"_年間発電",データシート3!$A$1:$AB$1,0),0)/10^3</f>
        <v>281450.25900000002</v>
      </c>
      <c r="BF98" s="953">
        <f>VLOOKUP(BC98&amp;"_令和4年度",データシート3!A:AB,MATCH("ea_"&amp;"風力（陸上）"&amp;"_年間発電",データシート3!$A$1:$AB$1,0),0)/10^3</f>
        <v>586.00599999999997</v>
      </c>
      <c r="BG98" s="953">
        <f>VLOOKUP(BC98&amp;"_令和4年度",データシート3!A:AB,MATCH("ea_"&amp;"中小水（河川）"&amp;"_年間発電",データシート3!$A$1:$AB$1,0),0)/10^3+VLOOKUP(BC98&amp;"_令和4年度",データシート3!A:AB,MATCH("ea_"&amp;"中小水（農業用水路）"&amp;"_年間発電",データシート3!$A$1:$AB$1,0),0)/10^3</f>
        <v>33901.01999999999</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6275.7340000000004</v>
      </c>
      <c r="BI98" s="953">
        <f t="shared" si="26"/>
        <v>322213.01900000003</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17609.826084538676</v>
      </c>
      <c r="BK98" s="953">
        <f t="shared" si="21"/>
        <v>304603.19291546138</v>
      </c>
      <c r="BL98" s="953">
        <f t="shared" si="22"/>
        <v>0</v>
      </c>
      <c r="BM98" s="953">
        <f t="shared" si="23"/>
        <v>304603.19291546138</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20432</v>
      </c>
      <c r="AY99" s="20" t="str">
        <f>IF(IFERROR(比較地域マスタ!$AE34,"")=0,"",IFERROR(比較地域マスタ!$AE34,""))</f>
        <v>木曽町</v>
      </c>
      <c r="AZ99" s="18"/>
      <c r="BA99" s="24">
        <v>28</v>
      </c>
      <c r="BB99" s="24">
        <v>1</v>
      </c>
      <c r="BC99" s="20" t="str">
        <f t="shared" si="24"/>
        <v>20432</v>
      </c>
      <c r="BD99" s="20" t="str">
        <f t="shared" si="25"/>
        <v>木曽町</v>
      </c>
      <c r="BE99" s="953">
        <f>VLOOKUP(BC99&amp;"_令和4年度",データシート3!A:AB,MATCH("ea_"&amp;"太陽光（建物系）"&amp;"_年間発電",データシート3!$A$1:$AB$1,0),0)/10^3+VLOOKUP(BC99&amp;"_令和4年度",データシート3!A:AB,MATCH("ea_"&amp;"太陽光（土地系）"&amp;"_年間発電",データシート3!$A$1:$AB$1,0),0)/10^3</f>
        <v>453207.61099999998</v>
      </c>
      <c r="BF99" s="953">
        <f>VLOOKUP(BC99&amp;"_令和4年度",データシート3!A:AB,MATCH("ea_"&amp;"風力（陸上）"&amp;"_年間発電",データシート3!$A$1:$AB$1,0),0)/10^3</f>
        <v>44204.911</v>
      </c>
      <c r="BG99" s="953">
        <f>VLOOKUP(BC99&amp;"_令和4年度",データシート3!A:AB,MATCH("ea_"&amp;"中小水（河川）"&amp;"_年間発電",データシート3!$A$1:$AB$1,0),0)/10^3+VLOOKUP(BC99&amp;"_令和4年度",データシート3!A:AB,MATCH("ea_"&amp;"中小水（農業用水路）"&amp;"_年間発電",データシート3!$A$1:$AB$1,0),0)/10^3</f>
        <v>211461.18700000001</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4395.1719999999996</v>
      </c>
      <c r="BI99" s="953">
        <f t="shared" si="26"/>
        <v>713268.88100000005</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65249.005736524057</v>
      </c>
      <c r="BK99" s="953">
        <f t="shared" si="21"/>
        <v>648019.87526347605</v>
      </c>
      <c r="BL99" s="953">
        <f t="shared" si="22"/>
        <v>0</v>
      </c>
      <c r="BM99" s="953">
        <f t="shared" si="23"/>
        <v>648019.87526347605</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20425</v>
      </c>
      <c r="AY100" s="20" t="str">
        <f>IF(IFERROR(比較地域マスタ!$AE35,"")=0,"",IFERROR(比較地域マスタ!$AE35,""))</f>
        <v>木祖村</v>
      </c>
      <c r="AZ100" s="18"/>
      <c r="BA100" s="24">
        <v>29</v>
      </c>
      <c r="BB100" s="24">
        <v>1</v>
      </c>
      <c r="BC100" s="20" t="str">
        <f t="shared" si="24"/>
        <v>20425</v>
      </c>
      <c r="BD100" s="20" t="str">
        <f t="shared" si="25"/>
        <v>木祖村</v>
      </c>
      <c r="BE100" s="953">
        <f>VLOOKUP(BC100&amp;"_令和4年度",データシート3!A:AB,MATCH("ea_"&amp;"太陽光（建物系）"&amp;"_年間発電",データシート3!$A$1:$AB$1,0),0)/10^3+VLOOKUP(BC100&amp;"_令和4年度",データシート3!A:AB,MATCH("ea_"&amp;"太陽光（土地系）"&amp;"_年間発電",データシート3!$A$1:$AB$1,0),0)/10^3</f>
        <v>106566.53200000004</v>
      </c>
      <c r="BF100" s="953">
        <f>VLOOKUP(BC100&amp;"_令和4年度",データシート3!A:AB,MATCH("ea_"&amp;"風力（陸上）"&amp;"_年間発電",データシート3!$A$1:$AB$1,0),0)/10^3</f>
        <v>10878.163</v>
      </c>
      <c r="BG100" s="953">
        <f>VLOOKUP(BC100&amp;"_令和4年度",データシート3!A:AB,MATCH("ea_"&amp;"中小水（河川）"&amp;"_年間発電",データシート3!$A$1:$AB$1,0),0)/10^3+VLOOKUP(BC100&amp;"_令和4年度",データシート3!A:AB,MATCH("ea_"&amp;"中小水（農業用水路）"&amp;"_年間発電",データシート3!$A$1:$AB$1,0),0)/10^3</f>
        <v>42320.857000000004</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159765.55200000003</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11613.042871597341</v>
      </c>
      <c r="BK100" s="953">
        <f t="shared" si="21"/>
        <v>148152.50912840269</v>
      </c>
      <c r="BL100" s="953">
        <f t="shared" si="22"/>
        <v>0</v>
      </c>
      <c r="BM100" s="953">
        <f t="shared" si="23"/>
        <v>148152.50912840269</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20307</v>
      </c>
      <c r="AY101" s="20" t="str">
        <f>IF(IFERROR(比較地域マスタ!$AE36,"")=0,"",IFERROR(比較地域マスタ!$AE36,""))</f>
        <v>北相木村</v>
      </c>
      <c r="AZ101" s="18"/>
      <c r="BA101" s="24">
        <v>30</v>
      </c>
      <c r="BB101" s="24">
        <v>1</v>
      </c>
      <c r="BC101" s="20" t="str">
        <f t="shared" si="24"/>
        <v>20307</v>
      </c>
      <c r="BD101" s="20" t="str">
        <f t="shared" si="25"/>
        <v>北相木村</v>
      </c>
      <c r="BE101" s="953">
        <f>VLOOKUP(BC101&amp;"_令和4年度",データシート3!A:AB,MATCH("ea_"&amp;"太陽光（建物系）"&amp;"_年間発電",データシート3!$A$1:$AB$1,0),0)/10^3+VLOOKUP(BC101&amp;"_令和4年度",データシート3!A:AB,MATCH("ea_"&amp;"太陽光（土地系）"&amp;"_年間発電",データシート3!$A$1:$AB$1,0),0)/10^3</f>
        <v>82695.428</v>
      </c>
      <c r="BF101" s="953">
        <f>VLOOKUP(BC101&amp;"_令和4年度",データシート3!A:AB,MATCH("ea_"&amp;"風力（陸上）"&amp;"_年間発電",データシート3!$A$1:$AB$1,0),0)/10^3</f>
        <v>0</v>
      </c>
      <c r="BG101" s="953">
        <f>VLOOKUP(BC101&amp;"_令和4年度",データシート3!A:AB,MATCH("ea_"&amp;"中小水（河川）"&amp;"_年間発電",データシート3!$A$1:$AB$1,0),0)/10^3+VLOOKUP(BC101&amp;"_令和4年度",データシート3!A:AB,MATCH("ea_"&amp;"中小水（農業用水路）"&amp;"_年間発電",データシート3!$A$1:$AB$1,0),0)/10^3</f>
        <v>11012.236000000003</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93707.664000000004</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2448.1346433579083</v>
      </c>
      <c r="BK101" s="953">
        <f t="shared" si="21"/>
        <v>91259.529356642102</v>
      </c>
      <c r="BL101" s="953">
        <f t="shared" si="22"/>
        <v>0</v>
      </c>
      <c r="BM101" s="953">
        <f t="shared" si="23"/>
        <v>91259.529356642102</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20303</v>
      </c>
      <c r="AY102" s="20" t="str">
        <f>IF(IFERROR(比較地域マスタ!$AE37,"")=0,"",IFERROR(比較地域マスタ!$AE37,""))</f>
        <v>小海町</v>
      </c>
      <c r="AZ102" s="18"/>
      <c r="BA102" s="24">
        <v>31</v>
      </c>
      <c r="BB102" s="24">
        <v>1</v>
      </c>
      <c r="BC102" s="20" t="str">
        <f t="shared" si="24"/>
        <v>20303</v>
      </c>
      <c r="BD102" s="20" t="str">
        <f t="shared" si="25"/>
        <v>小海町</v>
      </c>
      <c r="BE102" s="953">
        <f>VLOOKUP(BC102&amp;"_令和4年度",データシート3!A:AB,MATCH("ea_"&amp;"太陽光（建物系）"&amp;"_年間発電",データシート3!$A$1:$AB$1,0),0)/10^3+VLOOKUP(BC102&amp;"_令和4年度",データシート3!A:AB,MATCH("ea_"&amp;"太陽光（土地系）"&amp;"_年間発電",データシート3!$A$1:$AB$1,0),0)/10^3</f>
        <v>398140.92800000001</v>
      </c>
      <c r="BF102" s="953">
        <f>VLOOKUP(BC102&amp;"_令和4年度",データシート3!A:AB,MATCH("ea_"&amp;"風力（陸上）"&amp;"_年間発電",データシート3!$A$1:$AB$1,0),0)/10^3</f>
        <v>0</v>
      </c>
      <c r="BG102" s="953">
        <f>VLOOKUP(BC102&amp;"_令和4年度",データシート3!A:AB,MATCH("ea_"&amp;"中小水（河川）"&amp;"_年間発電",データシート3!$A$1:$AB$1,0),0)/10^3+VLOOKUP(BC102&amp;"_令和4年度",データシート3!A:AB,MATCH("ea_"&amp;"中小水（農業用水路）"&amp;"_年間発電",データシート3!$A$1:$AB$1,0),0)/10^3</f>
        <v>27956.850999999999</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3614.201</v>
      </c>
      <c r="BI102" s="953">
        <f t="shared" si="26"/>
        <v>429711.98000000004</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22766.010871445476</v>
      </c>
      <c r="BK102" s="953">
        <f t="shared" si="21"/>
        <v>406945.96912855457</v>
      </c>
      <c r="BL102" s="953">
        <f t="shared" si="22"/>
        <v>0</v>
      </c>
      <c r="BM102" s="953">
        <f t="shared" si="23"/>
        <v>406945.96912855457</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20210</v>
      </c>
      <c r="AY103" s="20" t="str">
        <f>IF(IFERROR(比較地域マスタ!$AE38,"")=0,"",IFERROR(比較地域マスタ!$AE38,""))</f>
        <v>駒ヶ根市</v>
      </c>
      <c r="AZ103" s="18"/>
      <c r="BA103" s="24">
        <v>32</v>
      </c>
      <c r="BB103" s="24">
        <v>1</v>
      </c>
      <c r="BC103" s="20" t="str">
        <f t="shared" si="24"/>
        <v>20210</v>
      </c>
      <c r="BD103" s="20" t="str">
        <f t="shared" si="25"/>
        <v>駒ヶ根市</v>
      </c>
      <c r="BE103" s="953">
        <f>VLOOKUP(BC103&amp;"_令和4年度",データシート3!A:AB,MATCH("ea_"&amp;"太陽光（建物系）"&amp;"_年間発電",データシート3!$A$1:$AB$1,0),0)/10^3+VLOOKUP(BC103&amp;"_令和4年度",データシート3!A:AB,MATCH("ea_"&amp;"太陽光（土地系）"&amp;"_年間発電",データシート3!$A$1:$AB$1,0),0)/10^3</f>
        <v>934639.64100000006</v>
      </c>
      <c r="BF103" s="953">
        <f>VLOOKUP(BC103&amp;"_令和4年度",データシート3!A:AB,MATCH("ea_"&amp;"風力（陸上）"&amp;"_年間発電",データシート3!$A$1:$AB$1,0),0)/10^3</f>
        <v>9390.1399999999976</v>
      </c>
      <c r="BG103" s="953">
        <f>VLOOKUP(BC103&amp;"_令和4年度",データシート3!A:AB,MATCH("ea_"&amp;"中小水（河川）"&amp;"_年間発電",データシート3!$A$1:$AB$1,0),0)/10^3+VLOOKUP(BC103&amp;"_令和4年度",データシート3!A:AB,MATCH("ea_"&amp;"中小水（農業用水路）"&amp;"_年間発電",データシート3!$A$1:$AB$1,0),0)/10^3</f>
        <v>87774.231</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1031804.0120000001</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266781.58858320251</v>
      </c>
      <c r="BK103" s="953">
        <f t="shared" si="21"/>
        <v>765022.42341679754</v>
      </c>
      <c r="BL103" s="953">
        <f t="shared" si="22"/>
        <v>0</v>
      </c>
      <c r="BM103" s="953">
        <f t="shared" si="23"/>
        <v>765022.42341679754</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20208</v>
      </c>
      <c r="AY104" s="20" t="str">
        <f>IF(IFERROR(比較地域マスタ!$AE39,"")=0,"",IFERROR(比較地域マスタ!$AE39,""))</f>
        <v>小諸市</v>
      </c>
      <c r="AZ104" s="18"/>
      <c r="BA104" s="24">
        <v>33</v>
      </c>
      <c r="BB104" s="24">
        <v>1</v>
      </c>
      <c r="BC104" s="20" t="str">
        <f t="shared" si="24"/>
        <v>20208</v>
      </c>
      <c r="BD104" s="20" t="str">
        <f t="shared" si="25"/>
        <v>小諸市</v>
      </c>
      <c r="BE104" s="953">
        <f>VLOOKUP(BC104&amp;"_令和4年度",データシート3!A:AB,MATCH("ea_"&amp;"太陽光（建物系）"&amp;"_年間発電",データシート3!$A$1:$AB$1,0),0)/10^3+VLOOKUP(BC104&amp;"_令和4年度",データシート3!A:AB,MATCH("ea_"&amp;"太陽光（土地系）"&amp;"_年間発電",データシート3!$A$1:$AB$1,0),0)/10^3</f>
        <v>1352141.4309999999</v>
      </c>
      <c r="BF104" s="953">
        <f>VLOOKUP(BC104&amp;"_令和4年度",データシート3!A:AB,MATCH("ea_"&amp;"風力（陸上）"&amp;"_年間発電",データシート3!$A$1:$AB$1,0),0)/10^3</f>
        <v>0</v>
      </c>
      <c r="BG104" s="953">
        <f>VLOOKUP(BC104&amp;"_令和4年度",データシート3!A:AB,MATCH("ea_"&amp;"中小水（河川）"&amp;"_年間発電",データシート3!$A$1:$AB$1,0),0)/10^3+VLOOKUP(BC104&amp;"_令和4年度",データシート3!A:AB,MATCH("ea_"&amp;"中小水（農業用水路）"&amp;"_年間発電",データシート3!$A$1:$AB$1,0),0)/10^3</f>
        <v>7906.6620000000003</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3472.9189999999999</v>
      </c>
      <c r="BI104" s="953">
        <f t="shared" si="26"/>
        <v>1363521.0119999999</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288619.10359686724</v>
      </c>
      <c r="BK104" s="953">
        <f t="shared" ref="BK104:BK135" si="27">BI104-BJ104</f>
        <v>1074901.9084031326</v>
      </c>
      <c r="BL104" s="953">
        <f t="shared" ref="BL104:BL135" si="28">IF(BK104&gt;0,0,BK104)</f>
        <v>0</v>
      </c>
      <c r="BM104" s="953">
        <f t="shared" ref="BM104:BM135" si="29">IF(BK104&gt;0,BK104,0)</f>
        <v>1074901.9084031326</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20602</v>
      </c>
      <c r="AY105" s="20" t="str">
        <f>IF(IFERROR(比較地域マスタ!$AE40,"")=0,"",IFERROR(比較地域マスタ!$AE40,""))</f>
        <v>栄村</v>
      </c>
      <c r="AZ105" s="18"/>
      <c r="BA105" s="24">
        <v>34</v>
      </c>
      <c r="BB105" s="24">
        <v>1</v>
      </c>
      <c r="BC105" s="20" t="str">
        <f t="shared" si="24"/>
        <v>20602</v>
      </c>
      <c r="BD105" s="20" t="str">
        <f t="shared" si="25"/>
        <v>栄村</v>
      </c>
      <c r="BE105" s="953">
        <f>VLOOKUP(BC105&amp;"_令和4年度",データシート3!A:AB,MATCH("ea_"&amp;"太陽光（建物系）"&amp;"_年間発電",データシート3!$A$1:$AB$1,0),0)/10^3+VLOOKUP(BC105&amp;"_令和4年度",データシート3!A:AB,MATCH("ea_"&amp;"太陽光（土地系）"&amp;"_年間発電",データシート3!$A$1:$AB$1,0),0)/10^3</f>
        <v>185687.61799999999</v>
      </c>
      <c r="BF105" s="953">
        <f>VLOOKUP(BC105&amp;"_令和4年度",データシート3!A:AB,MATCH("ea_"&amp;"風力（陸上）"&amp;"_年間発電",データシート3!$A$1:$AB$1,0),0)/10^3</f>
        <v>175751.14600000001</v>
      </c>
      <c r="BG105" s="953">
        <f>VLOOKUP(BC105&amp;"_令和4年度",データシート3!A:AB,MATCH("ea_"&amp;"中小水（河川）"&amp;"_年間発電",データシート3!$A$1:$AB$1,0),0)/10^3+VLOOKUP(BC105&amp;"_令和4年度",データシート3!A:AB,MATCH("ea_"&amp;"中小水（農業用水路）"&amp;"_年間発電",データシート3!$A$1:$AB$1,0),0)/10^3</f>
        <v>165731.98300000001</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1411630.0190000001</v>
      </c>
      <c r="BI105" s="953">
        <f t="shared" si="26"/>
        <v>1938800.7660000001</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8004.2450363193047</v>
      </c>
      <c r="BK105" s="953">
        <f t="shared" si="27"/>
        <v>1930796.5209636807</v>
      </c>
      <c r="BL105" s="953">
        <f t="shared" si="28"/>
        <v>0</v>
      </c>
      <c r="BM105" s="953">
        <f t="shared" si="29"/>
        <v>1930796.5209636807</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20521</v>
      </c>
      <c r="AY106" s="20" t="str">
        <f>IF(IFERROR(比較地域マスタ!$AE41,"")=0,"",IFERROR(比較地域マスタ!$AE41,""))</f>
        <v>坂城町</v>
      </c>
      <c r="AZ106" s="18"/>
      <c r="BA106" s="24">
        <v>35</v>
      </c>
      <c r="BB106" s="24">
        <v>1</v>
      </c>
      <c r="BC106" s="20" t="str">
        <f t="shared" si="24"/>
        <v>20521</v>
      </c>
      <c r="BD106" s="20" t="str">
        <f t="shared" si="25"/>
        <v>坂城町</v>
      </c>
      <c r="BE106" s="953">
        <f>VLOOKUP(BC106&amp;"_令和4年度",データシート3!A:AB,MATCH("ea_"&amp;"太陽光（建物系）"&amp;"_年間発電",データシート3!$A$1:$AB$1,0),0)/10^3+VLOOKUP(BC106&amp;"_令和4年度",データシート3!A:AB,MATCH("ea_"&amp;"太陽光（土地系）"&amp;"_年間発電",データシート3!$A$1:$AB$1,0),0)/10^3</f>
        <v>291121.13</v>
      </c>
      <c r="BF106" s="953">
        <f>VLOOKUP(BC106&amp;"_令和4年度",データシート3!A:AB,MATCH("ea_"&amp;"風力（陸上）"&amp;"_年間発電",データシート3!$A$1:$AB$1,0),0)/10^3</f>
        <v>43978.587</v>
      </c>
      <c r="BG106" s="953">
        <f>VLOOKUP(BC106&amp;"_令和4年度",データシート3!A:AB,MATCH("ea_"&amp;"中小水（河川）"&amp;"_年間発電",データシート3!$A$1:$AB$1,0),0)/10^3+VLOOKUP(BC106&amp;"_令和4年度",データシート3!A:AB,MATCH("ea_"&amp;"中小水（農業用水路）"&amp;"_年間発電",データシート3!$A$1:$AB$1,0),0)/10^3</f>
        <v>3905.2069999999999</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339004.924</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197924.54326689491</v>
      </c>
      <c r="BK106" s="953">
        <f t="shared" si="27"/>
        <v>141080.38073310509</v>
      </c>
      <c r="BL106" s="953">
        <f t="shared" si="28"/>
        <v>0</v>
      </c>
      <c r="BM106" s="953">
        <f t="shared" si="29"/>
        <v>141080.38073310509</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20217</v>
      </c>
      <c r="AY107" s="20" t="str">
        <f>IF(IFERROR(比較地域マスタ!$AE42,"")=0,"",IFERROR(比較地域マスタ!$AE42,""))</f>
        <v>佐久市</v>
      </c>
      <c r="AZ107" s="18"/>
      <c r="BA107" s="24">
        <v>36</v>
      </c>
      <c r="BB107" s="24">
        <v>1</v>
      </c>
      <c r="BC107" s="20" t="str">
        <f t="shared" si="24"/>
        <v>20217</v>
      </c>
      <c r="BD107" s="20" t="str">
        <f t="shared" si="25"/>
        <v>佐久市</v>
      </c>
      <c r="BE107" s="953">
        <f>VLOOKUP(BC107&amp;"_令和4年度",データシート3!A:AB,MATCH("ea_"&amp;"太陽光（建物系）"&amp;"_年間発電",データシート3!$A$1:$AB$1,0),0)/10^3+VLOOKUP(BC107&amp;"_令和4年度",データシート3!A:AB,MATCH("ea_"&amp;"太陽光（土地系）"&amp;"_年間発電",データシート3!$A$1:$AB$1,0),0)/10^3</f>
        <v>3699577.0439999998</v>
      </c>
      <c r="BF107" s="953">
        <f>VLOOKUP(BC107&amp;"_令和4年度",データシート3!A:AB,MATCH("ea_"&amp;"風力（陸上）"&amp;"_年間発電",データシート3!$A$1:$AB$1,0),0)/10^3</f>
        <v>557409.11899999983</v>
      </c>
      <c r="BG107" s="953">
        <f>VLOOKUP(BC107&amp;"_令和4年度",データシート3!A:AB,MATCH("ea_"&amp;"中小水（河川）"&amp;"_年間発電",データシート3!$A$1:$AB$1,0),0)/10^3+VLOOKUP(BC107&amp;"_令和4年度",データシート3!A:AB,MATCH("ea_"&amp;"中小水（農業用水路）"&amp;"_年間発電",データシート3!$A$1:$AB$1,0),0)/10^3</f>
        <v>26151.634999999998</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12735.183000000003</v>
      </c>
      <c r="BI107" s="953">
        <f t="shared" si="26"/>
        <v>4295872.9809999997</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590844.37099047902</v>
      </c>
      <c r="BK107" s="953">
        <f t="shared" si="27"/>
        <v>3705028.6100095208</v>
      </c>
      <c r="BL107" s="953">
        <f t="shared" si="28"/>
        <v>0</v>
      </c>
      <c r="BM107" s="953">
        <f t="shared" si="29"/>
        <v>3705028.6100095208</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20309</v>
      </c>
      <c r="AY108" s="20" t="str">
        <f>IF(IFERROR(比較地域マスタ!$AE43,"")=0,"",IFERROR(比較地域マスタ!$AE43,""))</f>
        <v>佐久穂町</v>
      </c>
      <c r="AZ108" s="18"/>
      <c r="BA108" s="24">
        <v>37</v>
      </c>
      <c r="BB108" s="24">
        <v>1</v>
      </c>
      <c r="BC108" s="20" t="str">
        <f t="shared" si="24"/>
        <v>20309</v>
      </c>
      <c r="BD108" s="20" t="str">
        <f t="shared" si="25"/>
        <v>佐久穂町</v>
      </c>
      <c r="BE108" s="953">
        <f>VLOOKUP(BC108&amp;"_令和4年度",データシート3!A:AB,MATCH("ea_"&amp;"太陽光（建物系）"&amp;"_年間発電",データシート3!$A$1:$AB$1,0),0)/10^3+VLOOKUP(BC108&amp;"_令和4年度",データシート3!A:AB,MATCH("ea_"&amp;"太陽光（土地系）"&amp;"_年間発電",データシート3!$A$1:$AB$1,0),0)/10^3</f>
        <v>573517.375</v>
      </c>
      <c r="BF108" s="953">
        <f>VLOOKUP(BC108&amp;"_令和4年度",データシート3!A:AB,MATCH("ea_"&amp;"風力（陸上）"&amp;"_年間発電",データシート3!$A$1:$AB$1,0),0)/10^3</f>
        <v>38606.230000000003</v>
      </c>
      <c r="BG108" s="953">
        <f>VLOOKUP(BC108&amp;"_令和4年度",データシート3!A:AB,MATCH("ea_"&amp;"中小水（河川）"&amp;"_年間発電",データシート3!$A$1:$AB$1,0),0)/10^3+VLOOKUP(BC108&amp;"_令和4年度",データシート3!A:AB,MATCH("ea_"&amp;"中小水（農業用水路）"&amp;"_年間発電",データシート3!$A$1:$AB$1,0),0)/10^3</f>
        <v>69957.279999999999</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682080.88500000001</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40187.963019220515</v>
      </c>
      <c r="BK108" s="953">
        <f t="shared" si="27"/>
        <v>641892.9219807795</v>
      </c>
      <c r="BL108" s="953">
        <f t="shared" si="28"/>
        <v>0</v>
      </c>
      <c r="BM108" s="953">
        <f t="shared" si="29"/>
        <v>641892.9219807795</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20215</v>
      </c>
      <c r="AY109" s="20" t="str">
        <f>IF(IFERROR(比較地域マスタ!$AE44,"")=0,"",IFERROR(比較地域マスタ!$AE44,""))</f>
        <v>塩尻市</v>
      </c>
      <c r="AZ109" s="18"/>
      <c r="BA109" s="24">
        <v>38</v>
      </c>
      <c r="BB109" s="24">
        <v>1</v>
      </c>
      <c r="BC109" s="20" t="str">
        <f t="shared" si="24"/>
        <v>20215</v>
      </c>
      <c r="BD109" s="20" t="str">
        <f t="shared" si="25"/>
        <v>塩尻市</v>
      </c>
      <c r="BE109" s="953">
        <f>VLOOKUP(BC109&amp;"_令和4年度",データシート3!A:AB,MATCH("ea_"&amp;"太陽光（建物系）"&amp;"_年間発電",データシート3!$A$1:$AB$1,0),0)/10^3+VLOOKUP(BC109&amp;"_令和4年度",データシート3!A:AB,MATCH("ea_"&amp;"太陽光（土地系）"&amp;"_年間発電",データシート3!$A$1:$AB$1,0),0)/10^3</f>
        <v>1916052.773</v>
      </c>
      <c r="BF109" s="953">
        <f>VLOOKUP(BC109&amp;"_令和4年度",データシート3!A:AB,MATCH("ea_"&amp;"風力（陸上）"&amp;"_年間発電",データシート3!$A$1:$AB$1,0),0)/10^3</f>
        <v>69276.498000000007</v>
      </c>
      <c r="BG109" s="953">
        <f>VLOOKUP(BC109&amp;"_令和4年度",データシート3!A:AB,MATCH("ea_"&amp;"中小水（河川）"&amp;"_年間発電",データシート3!$A$1:$AB$1,0),0)/10^3+VLOOKUP(BC109&amp;"_令和4年度",データシート3!A:AB,MATCH("ea_"&amp;"中小水（農業用水路）"&amp;"_年間発電",データシート3!$A$1:$AB$1,0),0)/10^3</f>
        <v>110659.19899999998</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2095988.47</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712738.49157944904</v>
      </c>
      <c r="BK109" s="953">
        <f t="shared" si="27"/>
        <v>1383249.9784205509</v>
      </c>
      <c r="BL109" s="953">
        <f t="shared" si="28"/>
        <v>0</v>
      </c>
      <c r="BM109" s="953">
        <f t="shared" si="29"/>
        <v>1383249.9784205509</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20583</v>
      </c>
      <c r="AY110" s="20" t="str">
        <f>IF(IFERROR(比較地域マスタ!$AE45,"")=0,"",IFERROR(比較地域マスタ!$AE45,""))</f>
        <v>信濃町</v>
      </c>
      <c r="AZ110" s="18"/>
      <c r="BA110" s="24">
        <v>39</v>
      </c>
      <c r="BB110" s="24">
        <v>1</v>
      </c>
      <c r="BC110" s="20" t="str">
        <f t="shared" si="24"/>
        <v>20583</v>
      </c>
      <c r="BD110" s="20" t="str">
        <f t="shared" si="25"/>
        <v>信濃町</v>
      </c>
      <c r="BE110" s="953">
        <f>VLOOKUP(BC110&amp;"_令和4年度",データシート3!A:AB,MATCH("ea_"&amp;"太陽光（建物系）"&amp;"_年間発電",データシート3!$A$1:$AB$1,0),0)/10^3+VLOOKUP(BC110&amp;"_令和4年度",データシート3!A:AB,MATCH("ea_"&amp;"太陽光（土地系）"&amp;"_年間発電",データシート3!$A$1:$AB$1,0),0)/10^3</f>
        <v>698601.87300000002</v>
      </c>
      <c r="BF110" s="953">
        <f>VLOOKUP(BC110&amp;"_令和4年度",データシート3!A:AB,MATCH("ea_"&amp;"風力（陸上）"&amp;"_年間発電",データシート3!$A$1:$AB$1,0),0)/10^3</f>
        <v>63784.15800000001</v>
      </c>
      <c r="BG110" s="953">
        <f>VLOOKUP(BC110&amp;"_令和4年度",データシート3!A:AB,MATCH("ea_"&amp;"中小水（河川）"&amp;"_年間発電",データシート3!$A$1:$AB$1,0),0)/10^3+VLOOKUP(BC110&amp;"_令和4年度",データシート3!A:AB,MATCH("ea_"&amp;"中小水（農業用水路）"&amp;"_年間発電",データシート3!$A$1:$AB$1,0),0)/10^3</f>
        <v>40359.383999999998</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11384.671</v>
      </c>
      <c r="BI110" s="953">
        <f t="shared" si="26"/>
        <v>814130.08600000001</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50824.988510589661</v>
      </c>
      <c r="BK110" s="953">
        <f t="shared" si="27"/>
        <v>763305.09748941031</v>
      </c>
      <c r="BL110" s="953">
        <f t="shared" si="28"/>
        <v>0</v>
      </c>
      <c r="BM110" s="953">
        <f t="shared" si="29"/>
        <v>763305.09748941031</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20411</v>
      </c>
      <c r="AY111" s="20" t="str">
        <f>IF(IFERROR(比較地域マスタ!$AE46,"")=0,"",IFERROR(比較地域マスタ!$AE46,""))</f>
        <v>下條村</v>
      </c>
      <c r="AZ111" s="18"/>
      <c r="BA111" s="24">
        <v>40</v>
      </c>
      <c r="BB111" s="24">
        <v>1</v>
      </c>
      <c r="BC111" s="20" t="str">
        <f t="shared" si="24"/>
        <v>20411</v>
      </c>
      <c r="BD111" s="20" t="str">
        <f t="shared" si="25"/>
        <v>下條村</v>
      </c>
      <c r="BE111" s="953">
        <f>VLOOKUP(BC111&amp;"_令和4年度",データシート3!A:AB,MATCH("ea_"&amp;"太陽光（建物系）"&amp;"_年間発電",データシート3!$A$1:$AB$1,0),0)/10^3+VLOOKUP(BC111&amp;"_令和4年度",データシート3!A:AB,MATCH("ea_"&amp;"太陽光（土地系）"&amp;"_年間発電",データシート3!$A$1:$AB$1,0),0)/10^3</f>
        <v>154689.58300000001</v>
      </c>
      <c r="BF111" s="953">
        <f>VLOOKUP(BC111&amp;"_令和4年度",データシート3!A:AB,MATCH("ea_"&amp;"風力（陸上）"&amp;"_年間発電",データシート3!$A$1:$AB$1,0),0)/10^3</f>
        <v>53187.059000000001</v>
      </c>
      <c r="BG111" s="953">
        <f>VLOOKUP(BC111&amp;"_令和4年度",データシート3!A:AB,MATCH("ea_"&amp;"中小水（河川）"&amp;"_年間発電",データシート3!$A$1:$AB$1,0),0)/10^3+VLOOKUP(BC111&amp;"_令和4年度",データシート3!A:AB,MATCH("ea_"&amp;"中小水（農業用水路）"&amp;"_年間発電",データシート3!$A$1:$AB$1,0),0)/10^3</f>
        <v>253.376</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208130.01800000001</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19011.609227424051</v>
      </c>
      <c r="BK111" s="953">
        <f t="shared" si="27"/>
        <v>189118.40877257596</v>
      </c>
      <c r="BL111" s="953">
        <f t="shared" si="28"/>
        <v>0</v>
      </c>
      <c r="BM111" s="953">
        <f t="shared" si="29"/>
        <v>189118.40877257596</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20361</v>
      </c>
      <c r="AY112" s="20" t="str">
        <f>IF(IFERROR(比較地域マスタ!$AE47,"")=0,"",IFERROR(比較地域マスタ!$AE47,""))</f>
        <v>下諏訪町</v>
      </c>
      <c r="AZ112" s="18"/>
      <c r="BA112" s="24">
        <v>41</v>
      </c>
      <c r="BB112" s="24">
        <v>1</v>
      </c>
      <c r="BC112" s="20" t="str">
        <f t="shared" si="24"/>
        <v>20361</v>
      </c>
      <c r="BD112" s="20" t="str">
        <f t="shared" si="25"/>
        <v>下諏訪町</v>
      </c>
      <c r="BE112" s="953">
        <f>VLOOKUP(BC112&amp;"_令和4年度",データシート3!A:AB,MATCH("ea_"&amp;"太陽光（建物系）"&amp;"_年間発電",データシート3!$A$1:$AB$1,0),0)/10^3+VLOOKUP(BC112&amp;"_令和4年度",データシート3!A:AB,MATCH("ea_"&amp;"太陽光（土地系）"&amp;"_年間発電",データシート3!$A$1:$AB$1,0),0)/10^3</f>
        <v>141635.51599999997</v>
      </c>
      <c r="BF112" s="953">
        <f>VLOOKUP(BC112&amp;"_令和4年度",データシート3!A:AB,MATCH("ea_"&amp;"風力（陸上）"&amp;"_年間発電",データシート3!$A$1:$AB$1,0),0)/10^3</f>
        <v>0</v>
      </c>
      <c r="BG112" s="953">
        <f>VLOOKUP(BC112&amp;"_令和4年度",データシート3!A:AB,MATCH("ea_"&amp;"中小水（河川）"&amp;"_年間発電",データシート3!$A$1:$AB$1,0),0)/10^3+VLOOKUP(BC112&amp;"_令和4年度",データシート3!A:AB,MATCH("ea_"&amp;"中小水（農業用水路）"&amp;"_年間発電",データシート3!$A$1:$AB$1,0),0)/10^3</f>
        <v>9904.5429999999997</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86.093000000000004</v>
      </c>
      <c r="BI112" s="953">
        <f t="shared" si="26"/>
        <v>151626.15199999997</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98016.568870370102</v>
      </c>
      <c r="BK112" s="953">
        <f t="shared" si="27"/>
        <v>53609.583129629871</v>
      </c>
      <c r="BL112" s="953">
        <f t="shared" si="28"/>
        <v>0</v>
      </c>
      <c r="BM112" s="953">
        <f t="shared" si="29"/>
        <v>53609.583129629871</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20207</v>
      </c>
      <c r="AY113" s="20" t="str">
        <f>IF(IFERROR(比較地域マスタ!$AE48,"")=0,"",IFERROR(比較地域マスタ!$AE48,""))</f>
        <v>須坂市</v>
      </c>
      <c r="AZ113" s="18"/>
      <c r="BA113" s="24">
        <v>42</v>
      </c>
      <c r="BB113" s="24">
        <v>1</v>
      </c>
      <c r="BC113" s="20" t="str">
        <f t="shared" si="24"/>
        <v>20207</v>
      </c>
      <c r="BD113" s="20" t="str">
        <f t="shared" si="25"/>
        <v>須坂市</v>
      </c>
      <c r="BE113" s="953">
        <f>VLOOKUP(BC113&amp;"_令和4年度",データシート3!A:AB,MATCH("ea_"&amp;"太陽光（建物系）"&amp;"_年間発電",データシート3!$A$1:$AB$1,0),0)/10^3+VLOOKUP(BC113&amp;"_令和4年度",データシート3!A:AB,MATCH("ea_"&amp;"太陽光（土地系）"&amp;"_年間発電",データシート3!$A$1:$AB$1,0),0)/10^3</f>
        <v>1045207.277</v>
      </c>
      <c r="BF113" s="953">
        <f>VLOOKUP(BC113&amp;"_令和4年度",データシート3!A:AB,MATCH("ea_"&amp;"風力（陸上）"&amp;"_年間発電",データシート3!$A$1:$AB$1,0),0)/10^3</f>
        <v>21634.652999999998</v>
      </c>
      <c r="BG113" s="953">
        <f>VLOOKUP(BC113&amp;"_令和4年度",データシート3!A:AB,MATCH("ea_"&amp;"中小水（河川）"&amp;"_年間発電",データシート3!$A$1:$AB$1,0),0)/10^3+VLOOKUP(BC113&amp;"_令和4年度",データシート3!A:AB,MATCH("ea_"&amp;"中小水（農業用水路）"&amp;"_年間発電",データシート3!$A$1:$AB$1,0),0)/10^3</f>
        <v>79909.327000000005</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428.01400000000001</v>
      </c>
      <c r="BI113" s="953">
        <f t="shared" si="26"/>
        <v>1147179.2709999999</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293302.24199309526</v>
      </c>
      <c r="BK113" s="953">
        <f t="shared" si="27"/>
        <v>853877.02900690469</v>
      </c>
      <c r="BL113" s="953">
        <f t="shared" si="28"/>
        <v>0</v>
      </c>
      <c r="BM113" s="953">
        <f t="shared" si="29"/>
        <v>853877.02900690469</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20206</v>
      </c>
      <c r="AY114" s="20" t="str">
        <f>IF(IFERROR(比較地域マスタ!$AE49,"")=0,"",IFERROR(比較地域マスタ!$AE49,""))</f>
        <v>諏訪市</v>
      </c>
      <c r="AZ114" s="18"/>
      <c r="BA114" s="24">
        <v>43</v>
      </c>
      <c r="BB114" s="24">
        <v>1</v>
      </c>
      <c r="BC114" s="20" t="str">
        <f t="shared" si="24"/>
        <v>20206</v>
      </c>
      <c r="BD114" s="20" t="str">
        <f t="shared" si="25"/>
        <v>諏訪市</v>
      </c>
      <c r="BE114" s="953">
        <f>VLOOKUP(BC114&amp;"_令和4年度",データシート3!A:AB,MATCH("ea_"&amp;"太陽光（建物系）"&amp;"_年間発電",データシート3!$A$1:$AB$1,0),0)/10^3+VLOOKUP(BC114&amp;"_令和4年度",データシート3!A:AB,MATCH("ea_"&amp;"太陽光（土地系）"&amp;"_年間発電",データシート3!$A$1:$AB$1,0),0)/10^3</f>
        <v>576944.326</v>
      </c>
      <c r="BF114" s="953">
        <f>VLOOKUP(BC114&amp;"_令和4年度",データシート3!A:AB,MATCH("ea_"&amp;"風力（陸上）"&amp;"_年間発電",データシート3!$A$1:$AB$1,0),0)/10^3</f>
        <v>56370.137999999999</v>
      </c>
      <c r="BG114" s="953">
        <f>VLOOKUP(BC114&amp;"_令和4年度",データシート3!A:AB,MATCH("ea_"&amp;"中小水（河川）"&amp;"_年間発電",データシート3!$A$1:$AB$1,0),0)/10^3+VLOOKUP(BC114&amp;"_令和4年度",データシート3!A:AB,MATCH("ea_"&amp;"中小水（農業用水路）"&amp;"_年間発電",データシート3!$A$1:$AB$1,0),0)/10^3</f>
        <v>2646.308</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17.66</v>
      </c>
      <c r="BI114" s="953">
        <f t="shared" si="26"/>
        <v>635978.43200000003</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315912.12609486602</v>
      </c>
      <c r="BK114" s="953">
        <f t="shared" si="27"/>
        <v>320066.30590513401</v>
      </c>
      <c r="BL114" s="953">
        <f t="shared" si="28"/>
        <v>0</v>
      </c>
      <c r="BM114" s="953">
        <f t="shared" si="29"/>
        <v>320066.30590513401</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20415</v>
      </c>
      <c r="AY115" s="20" t="str">
        <f>IF(IFERROR(比較地域マスタ!$AE50,"")=0,"",IFERROR(比較地域マスタ!$AE50,""))</f>
        <v>喬木村</v>
      </c>
      <c r="AZ115" s="18"/>
      <c r="BA115" s="24">
        <v>44</v>
      </c>
      <c r="BB115" s="24">
        <v>1</v>
      </c>
      <c r="BC115" s="20" t="str">
        <f t="shared" si="24"/>
        <v>20415</v>
      </c>
      <c r="BD115" s="20" t="str">
        <f t="shared" si="25"/>
        <v>喬木村</v>
      </c>
      <c r="BE115" s="953">
        <f>VLOOKUP(BC115&amp;"_令和4年度",データシート3!A:AB,MATCH("ea_"&amp;"太陽光（建物系）"&amp;"_年間発電",データシート3!$A$1:$AB$1,0),0)/10^3+VLOOKUP(BC115&amp;"_令和4年度",データシート3!A:AB,MATCH("ea_"&amp;"太陽光（土地系）"&amp;"_年間発電",データシート3!$A$1:$AB$1,0),0)/10^3</f>
        <v>201542.83900000001</v>
      </c>
      <c r="BF115" s="953">
        <f>VLOOKUP(BC115&amp;"_令和4年度",データシート3!A:AB,MATCH("ea_"&amp;"風力（陸上）"&amp;"_年間発電",データシート3!$A$1:$AB$1,0),0)/10^3</f>
        <v>0</v>
      </c>
      <c r="BG115" s="953">
        <f>VLOOKUP(BC115&amp;"_令和4年度",データシート3!A:AB,MATCH("ea_"&amp;"中小水（河川）"&amp;"_年間発電",データシート3!$A$1:$AB$1,0),0)/10^3+VLOOKUP(BC115&amp;"_令和4年度",データシート3!A:AB,MATCH("ea_"&amp;"中小水（農業用水路）"&amp;"_年間発電",データシート3!$A$1:$AB$1,0),0)/10^3</f>
        <v>3370.2469999999998</v>
      </c>
      <c r="BH115" s="953">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0</v>
      </c>
      <c r="BI115" s="953">
        <f t="shared" si="26"/>
        <v>204913.08600000001</v>
      </c>
      <c r="BJ115" s="953">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24637.263685986978</v>
      </c>
      <c r="BK115" s="953">
        <f t="shared" si="27"/>
        <v>180275.82231401303</v>
      </c>
      <c r="BL115" s="953">
        <f t="shared" si="28"/>
        <v>0</v>
      </c>
      <c r="BM115" s="953">
        <f t="shared" si="29"/>
        <v>180275.82231401303</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20403</v>
      </c>
      <c r="AY116" s="20" t="str">
        <f>IF(IFERROR(比較地域マスタ!$AE51,"")=0,"",IFERROR(比較地域マスタ!$AE51,""))</f>
        <v>高森町</v>
      </c>
      <c r="AZ116" s="18"/>
      <c r="BA116" s="24">
        <v>45</v>
      </c>
      <c r="BB116" s="24">
        <v>1</v>
      </c>
      <c r="BC116" s="20" t="str">
        <f t="shared" si="24"/>
        <v>20403</v>
      </c>
      <c r="BD116" s="20" t="str">
        <f t="shared" si="25"/>
        <v>高森町</v>
      </c>
      <c r="BE116" s="953">
        <f>VLOOKUP(BC116&amp;"_令和4年度",データシート3!A:AB,MATCH("ea_"&amp;"太陽光（建物系）"&amp;"_年間発電",データシート3!$A$1:$AB$1,0),0)/10^3+VLOOKUP(BC116&amp;"_令和4年度",データシート3!A:AB,MATCH("ea_"&amp;"太陽光（土地系）"&amp;"_年間発電",データシート3!$A$1:$AB$1,0),0)/10^3</f>
        <v>408831.00699999998</v>
      </c>
      <c r="BF116" s="953">
        <f>VLOOKUP(BC116&amp;"_令和4年度",データシート3!A:AB,MATCH("ea_"&amp;"風力（陸上）"&amp;"_年間発電",データシート3!$A$1:$AB$1,0),0)/10^3</f>
        <v>13188.794</v>
      </c>
      <c r="BG116" s="953">
        <f>VLOOKUP(BC116&amp;"_令和4年度",データシート3!A:AB,MATCH("ea_"&amp;"中小水（河川）"&amp;"_年間発電",データシート3!$A$1:$AB$1,0),0)/10^3+VLOOKUP(BC116&amp;"_令和4年度",データシート3!A:AB,MATCH("ea_"&amp;"中小水（農業用水路）"&amp;"_年間発電",データシート3!$A$1:$AB$1,0),0)/10^3</f>
        <v>1838.866</v>
      </c>
      <c r="BH116" s="953">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0</v>
      </c>
      <c r="BI116" s="953">
        <f t="shared" si="26"/>
        <v>423858.66699999996</v>
      </c>
      <c r="BJ116" s="953">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62017.162563960148</v>
      </c>
      <c r="BK116" s="953">
        <f t="shared" si="27"/>
        <v>361841.50443603983</v>
      </c>
      <c r="BL116" s="953">
        <f t="shared" si="28"/>
        <v>0</v>
      </c>
      <c r="BM116" s="953">
        <f t="shared" si="29"/>
        <v>361841.50443603983</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20543</v>
      </c>
      <c r="AY117" s="20" t="str">
        <f>IF(IFERROR(比較地域マスタ!$AE52,"")=0,"",IFERROR(比較地域マスタ!$AE52,""))</f>
        <v>高山村</v>
      </c>
      <c r="AZ117" s="18"/>
      <c r="BA117" s="24">
        <v>46</v>
      </c>
      <c r="BB117" s="24">
        <v>1</v>
      </c>
      <c r="BC117" s="20" t="str">
        <f t="shared" si="24"/>
        <v>20543</v>
      </c>
      <c r="BD117" s="20" t="str">
        <f t="shared" si="25"/>
        <v>高山村</v>
      </c>
      <c r="BE117" s="953">
        <f>VLOOKUP(BC117&amp;"_令和4年度",データシート3!A:AB,MATCH("ea_"&amp;"太陽光（建物系）"&amp;"_年間発電",データシート3!$A$1:$AB$1,0),0)/10^3+VLOOKUP(BC117&amp;"_令和4年度",データシート3!A:AB,MATCH("ea_"&amp;"太陽光（土地系）"&amp;"_年間発電",データシート3!$A$1:$AB$1,0),0)/10^3</f>
        <v>330717.60799999995</v>
      </c>
      <c r="BF117" s="953">
        <f>VLOOKUP(BC117&amp;"_令和4年度",データシート3!A:AB,MATCH("ea_"&amp;"風力（陸上）"&amp;"_年間発電",データシート3!$A$1:$AB$1,0),0)/10^3</f>
        <v>0</v>
      </c>
      <c r="BG117" s="953">
        <f>VLOOKUP(BC117&amp;"_令和4年度",データシート3!A:AB,MATCH("ea_"&amp;"中小水（河川）"&amp;"_年間発電",データシート3!$A$1:$AB$1,0),0)/10^3+VLOOKUP(BC117&amp;"_令和4年度",データシート3!A:AB,MATCH("ea_"&amp;"中小水（農業用水路）"&amp;"_年間発電",データシート3!$A$1:$AB$1,0),0)/10^3</f>
        <v>59761.038999999997</v>
      </c>
      <c r="BH117" s="953">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14.717000000000002</v>
      </c>
      <c r="BI117" s="953">
        <f t="shared" si="26"/>
        <v>390493.36399999994</v>
      </c>
      <c r="BJ117" s="953">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34095.336075085455</v>
      </c>
      <c r="BK117" s="953">
        <f t="shared" si="27"/>
        <v>356398.0279249145</v>
      </c>
      <c r="BL117" s="953">
        <f t="shared" si="28"/>
        <v>0</v>
      </c>
      <c r="BM117" s="953">
        <f t="shared" si="29"/>
        <v>356398.0279249145</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20382</v>
      </c>
      <c r="AY118" s="20" t="str">
        <f>IF(IFERROR(比較地域マスタ!$AE53,"")=0,"",IFERROR(比較地域マスタ!$AE53,""))</f>
        <v>辰野町</v>
      </c>
      <c r="AZ118" s="18"/>
      <c r="BA118" s="24">
        <v>47</v>
      </c>
      <c r="BB118" s="24">
        <v>1</v>
      </c>
      <c r="BC118" s="20" t="str">
        <f t="shared" si="24"/>
        <v>20382</v>
      </c>
      <c r="BD118" s="20" t="str">
        <f t="shared" si="25"/>
        <v>辰野町</v>
      </c>
      <c r="BE118" s="953">
        <f>VLOOKUP(BC118&amp;"_令和4年度",データシート3!A:AB,MATCH("ea_"&amp;"太陽光（建物系）"&amp;"_年間発電",データシート3!$A$1:$AB$1,0),0)/10^3+VLOOKUP(BC118&amp;"_令和4年度",データシート3!A:AB,MATCH("ea_"&amp;"太陽光（土地系）"&amp;"_年間発電",データシート3!$A$1:$AB$1,0),0)/10^3</f>
        <v>474667.99100000004</v>
      </c>
      <c r="BF118" s="953">
        <f>VLOOKUP(BC118&amp;"_令和4年度",データシート3!A:AB,MATCH("ea_"&amp;"風力（陸上）"&amp;"_年間発電",データシート3!$A$1:$AB$1,0),0)/10^3</f>
        <v>44683.936000000002</v>
      </c>
      <c r="BG118" s="953">
        <f>VLOOKUP(BC118&amp;"_令和4年度",データシート3!A:AB,MATCH("ea_"&amp;"中小水（河川）"&amp;"_年間発電",データシート3!$A$1:$AB$1,0),0)/10^3+VLOOKUP(BC118&amp;"_令和4年度",データシート3!A:AB,MATCH("ea_"&amp;"中小水（農業用水路）"&amp;"_年間発電",データシート3!$A$1:$AB$1,0),0)/10^3</f>
        <v>36981.985000000001</v>
      </c>
      <c r="BH118" s="953">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0</v>
      </c>
      <c r="BI118" s="953">
        <f t="shared" si="26"/>
        <v>556333.91200000001</v>
      </c>
      <c r="BJ118" s="953">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132838.88194074237</v>
      </c>
      <c r="BK118" s="953">
        <f t="shared" si="27"/>
        <v>423495.03005925764</v>
      </c>
      <c r="BL118" s="953">
        <f t="shared" si="28"/>
        <v>0</v>
      </c>
      <c r="BM118" s="953">
        <f t="shared" si="29"/>
        <v>423495.03005925764</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20324</v>
      </c>
      <c r="AY119" s="20" t="str">
        <f>IF(IFERROR(比較地域マスタ!$AE54,"")=0,"",IFERROR(比較地域マスタ!$AE54,""))</f>
        <v>立科町</v>
      </c>
      <c r="AZ119" s="18"/>
      <c r="BA119" s="24">
        <v>48</v>
      </c>
      <c r="BB119" s="24">
        <v>1</v>
      </c>
      <c r="BC119" s="20" t="str">
        <f>AX119</f>
        <v>20324</v>
      </c>
      <c r="BD119" s="20" t="str">
        <f t="shared" si="25"/>
        <v>立科町</v>
      </c>
      <c r="BE119" s="953">
        <f>VLOOKUP(BC119&amp;"_令和4年度",データシート3!A:AB,MATCH("ea_"&amp;"太陽光（建物系）"&amp;"_年間発電",データシート3!$A$1:$AB$1,0),0)/10^3+VLOOKUP(BC119&amp;"_令和4年度",データシート3!A:AB,MATCH("ea_"&amp;"太陽光（土地系）"&amp;"_年間発電",データシート3!$A$1:$AB$1,0),0)/10^3</f>
        <v>658991.90899999999</v>
      </c>
      <c r="BF119" s="953">
        <f>VLOOKUP(BC119&amp;"_令和4年度",データシート3!A:AB,MATCH("ea_"&amp;"風力（陸上）"&amp;"_年間発電",データシート3!$A$1:$AB$1,0),0)/10^3</f>
        <v>38440.73799999999</v>
      </c>
      <c r="BG119" s="953">
        <f>VLOOKUP(BC119&amp;"_令和4年度",データシート3!A:AB,MATCH("ea_"&amp;"中小水（河川）"&amp;"_年間発電",データシート3!$A$1:$AB$1,0),0)/10^3+VLOOKUP(BC119&amp;"_令和4年度",データシート3!A:AB,MATCH("ea_"&amp;"中小水（農業用水路）"&amp;"_年間発電",データシート3!$A$1:$AB$1,0),0)/10^3</f>
        <v>984.40700000000004</v>
      </c>
      <c r="BH119" s="953">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516.06899999999996</v>
      </c>
      <c r="BI119" s="953">
        <f t="shared" si="26"/>
        <v>698933.12300000002</v>
      </c>
      <c r="BJ119" s="953">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36372.274749833603</v>
      </c>
      <c r="BK119" s="953">
        <f t="shared" si="27"/>
        <v>662560.8482501664</v>
      </c>
      <c r="BL119" s="953">
        <f t="shared" si="28"/>
        <v>0</v>
      </c>
      <c r="BM119" s="953">
        <f t="shared" si="29"/>
        <v>662560.8482501664</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20452</v>
      </c>
      <c r="AY120" s="20" t="str">
        <f>IF(IFERROR(比較地域マスタ!$AE55,"")=0,"",IFERROR(比較地域マスタ!$AE55,""))</f>
        <v>筑北村</v>
      </c>
      <c r="AZ120" s="18"/>
      <c r="BA120" s="24">
        <v>49</v>
      </c>
      <c r="BB120" s="24">
        <v>1</v>
      </c>
      <c r="BC120" s="20" t="str">
        <f t="shared" si="24"/>
        <v>20452</v>
      </c>
      <c r="BD120" s="20" t="str">
        <f t="shared" si="25"/>
        <v>筑北村</v>
      </c>
      <c r="BE120" s="953">
        <f>VLOOKUP(BC120&amp;"_令和4年度",データシート3!A:AB,MATCH("ea_"&amp;"太陽光（建物系）"&amp;"_年間発電",データシート3!$A$1:$AB$1,0),0)/10^3+VLOOKUP(BC120&amp;"_令和4年度",データシート3!A:AB,MATCH("ea_"&amp;"太陽光（土地系）"&amp;"_年間発電",データシート3!$A$1:$AB$1,0),0)/10^3</f>
        <v>247389.05799999999</v>
      </c>
      <c r="BF120" s="953">
        <f>VLOOKUP(BC120&amp;"_令和4年度",データシート3!A:AB,MATCH("ea_"&amp;"風力（陸上）"&amp;"_年間発電",データシート3!$A$1:$AB$1,0),0)/10^3</f>
        <v>133024.82999999999</v>
      </c>
      <c r="BG120" s="953">
        <f>VLOOKUP(BC120&amp;"_令和4年度",データシート3!A:AB,MATCH("ea_"&amp;"中小水（河川）"&amp;"_年間発電",データシート3!$A$1:$AB$1,0),0)/10^3+VLOOKUP(BC120&amp;"_令和4年度",データシート3!A:AB,MATCH("ea_"&amp;"中小水（農業用水路）"&amp;"_年間発電",データシート3!$A$1:$AB$1,0),0)/10^3</f>
        <v>3158.81</v>
      </c>
      <c r="BH120" s="953">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0</v>
      </c>
      <c r="BI120" s="953">
        <f t="shared" si="26"/>
        <v>383572.69799999997</v>
      </c>
      <c r="BJ120" s="953">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15460.553837941874</v>
      </c>
      <c r="BK120" s="953">
        <f t="shared" si="27"/>
        <v>368112.14416205807</v>
      </c>
      <c r="BL120" s="953">
        <f t="shared" si="28"/>
        <v>0</v>
      </c>
      <c r="BM120" s="953">
        <f t="shared" si="29"/>
        <v>368112.14416205807</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20218</v>
      </c>
      <c r="AY121" s="20" t="str">
        <f>IF(IFERROR(比較地域マスタ!$AE56,"")=0,"",IFERROR(比較地域マスタ!$AE56,""))</f>
        <v>千曲市</v>
      </c>
      <c r="AZ121" s="18"/>
      <c r="BA121" s="24">
        <v>50</v>
      </c>
      <c r="BB121" s="24">
        <v>1</v>
      </c>
      <c r="BC121" s="20" t="str">
        <f t="shared" si="24"/>
        <v>20218</v>
      </c>
      <c r="BD121" s="20" t="str">
        <f t="shared" si="25"/>
        <v>千曲市</v>
      </c>
      <c r="BE121" s="953">
        <f>VLOOKUP(BC121&amp;"_令和4年度",データシート3!A:AB,MATCH("ea_"&amp;"太陽光（建物系）"&amp;"_年間発電",データシート3!$A$1:$AB$1,0),0)/10^3+VLOOKUP(BC121&amp;"_令和4年度",データシート3!A:AB,MATCH("ea_"&amp;"太陽光（土地系）"&amp;"_年間発電",データシート3!$A$1:$AB$1,0),0)/10^3</f>
        <v>869533.34700000007</v>
      </c>
      <c r="BF121" s="953">
        <f>VLOOKUP(BC121&amp;"_令和4年度",データシート3!A:AB,MATCH("ea_"&amp;"風力（陸上）"&amp;"_年間発電",データシート3!$A$1:$AB$1,0),0)/10^3</f>
        <v>152517.80100000004</v>
      </c>
      <c r="BG121" s="953">
        <f>VLOOKUP(BC121&amp;"_令和4年度",データシート3!A:AB,MATCH("ea_"&amp;"中小水（河川）"&amp;"_年間発電",データシート3!$A$1:$AB$1,0),0)/10^3+VLOOKUP(BC121&amp;"_令和4年度",データシート3!A:AB,MATCH("ea_"&amp;"中小水（農業用水路）"&amp;"_年間発電",データシート3!$A$1:$AB$1,0),0)/10^3</f>
        <v>7321.527</v>
      </c>
      <c r="BH121" s="953">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2.2080000000000006</v>
      </c>
      <c r="BI121" s="953">
        <f t="shared" si="26"/>
        <v>1029374.883</v>
      </c>
      <c r="BJ121" s="953">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355520.04294465017</v>
      </c>
      <c r="BK121" s="953">
        <f t="shared" si="27"/>
        <v>673854.84005534986</v>
      </c>
      <c r="BL121" s="953">
        <f t="shared" si="28"/>
        <v>0</v>
      </c>
      <c r="BM121" s="953">
        <f t="shared" si="29"/>
        <v>673854.84005534986</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t="str">
        <f>比較地域マスタ!AD57</f>
        <v>20214</v>
      </c>
      <c r="AY122" s="20" t="str">
        <f>IF(IFERROR(比較地域マスタ!$AE57,"")=0,"",IFERROR(比較地域マスタ!$AE57,""))</f>
        <v>茅野市</v>
      </c>
      <c r="AZ122" s="18"/>
      <c r="BA122" s="24">
        <v>51</v>
      </c>
      <c r="BB122" s="24">
        <v>1</v>
      </c>
      <c r="BC122" s="20" t="str">
        <f t="shared" si="24"/>
        <v>20214</v>
      </c>
      <c r="BD122" s="20" t="str">
        <f t="shared" si="25"/>
        <v>茅野市</v>
      </c>
      <c r="BE122" s="953">
        <f>VLOOKUP(BC122&amp;"_令和4年度",データシート3!A:AB,MATCH("ea_"&amp;"太陽光（建物系）"&amp;"_年間発電",データシート3!$A$1:$AB$1,0),0)/10^3+VLOOKUP(BC122&amp;"_令和4年度",データシート3!A:AB,MATCH("ea_"&amp;"太陽光（土地系）"&amp;"_年間発電",データシート3!$A$1:$AB$1,0),0)/10^3</f>
        <v>1814282.5169999998</v>
      </c>
      <c r="BF122" s="953">
        <f>VLOOKUP(BC122&amp;"_令和4年度",データシート3!A:AB,MATCH("ea_"&amp;"風力（陸上）"&amp;"_年間発電",データシート3!$A$1:$AB$1,0),0)/10^3</f>
        <v>10817.993</v>
      </c>
      <c r="BG122" s="953">
        <f>VLOOKUP(BC122&amp;"_令和4年度",データシート3!A:AB,MATCH("ea_"&amp;"中小水（河川）"&amp;"_年間発電",データシート3!$A$1:$AB$1,0),0)/10^3+VLOOKUP(BC122&amp;"_令和4年度",データシート3!A:AB,MATCH("ea_"&amp;"中小水（農業用水路）"&amp;"_年間発電",データシート3!$A$1:$AB$1,0),0)/10^3</f>
        <v>80238.38</v>
      </c>
      <c r="BH122" s="953">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60293.866999999998</v>
      </c>
      <c r="BI122" s="953">
        <f t="shared" si="26"/>
        <v>1965632.7569999998</v>
      </c>
      <c r="BJ122" s="953">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378821.58439182671</v>
      </c>
      <c r="BK122" s="953">
        <f t="shared" si="27"/>
        <v>1586811.172608173</v>
      </c>
      <c r="BL122" s="953">
        <f t="shared" si="28"/>
        <v>0</v>
      </c>
      <c r="BM122" s="953">
        <f t="shared" si="29"/>
        <v>1586811.172608173</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t="str">
        <f>比較地域マスタ!AD58</f>
        <v>20413</v>
      </c>
      <c r="AY123" s="20" t="str">
        <f>IF(IFERROR(比較地域マスタ!$AE58,"")=0,"",IFERROR(比較地域マスタ!$AE58,""))</f>
        <v>天龍村</v>
      </c>
      <c r="AZ123" s="18"/>
      <c r="BA123" s="24">
        <v>52</v>
      </c>
      <c r="BB123" s="24">
        <v>1</v>
      </c>
      <c r="BC123" s="20" t="str">
        <f t="shared" si="24"/>
        <v>20413</v>
      </c>
      <c r="BD123" s="20" t="str">
        <f t="shared" si="25"/>
        <v>天龍村</v>
      </c>
      <c r="BE123" s="953">
        <f>VLOOKUP(BC123&amp;"_令和4年度",データシート3!A:AB,MATCH("ea_"&amp;"太陽光（建物系）"&amp;"_年間発電",データシート3!$A$1:$AB$1,0),0)/10^3+VLOOKUP(BC123&amp;"_令和4年度",データシート3!A:AB,MATCH("ea_"&amp;"太陽光（土地系）"&amp;"_年間発電",データシート3!$A$1:$AB$1,0),0)/10^3</f>
        <v>45080.267</v>
      </c>
      <c r="BF123" s="953">
        <f>VLOOKUP(BC123&amp;"_令和4年度",データシート3!A:AB,MATCH("ea_"&amp;"風力（陸上）"&amp;"_年間発電",データシート3!$A$1:$AB$1,0),0)/10^3</f>
        <v>279968.47399999999</v>
      </c>
      <c r="BG123" s="953">
        <f>VLOOKUP(BC123&amp;"_令和4年度",データシート3!A:AB,MATCH("ea_"&amp;"中小水（河川）"&amp;"_年間発電",データシート3!$A$1:$AB$1,0),0)/10^3+VLOOKUP(BC123&amp;"_令和4年度",データシート3!A:AB,MATCH("ea_"&amp;"中小水（農業用水路）"&amp;"_年間発電",データシート3!$A$1:$AB$1,0),0)/10^3</f>
        <v>5121.2809999999999</v>
      </c>
      <c r="BH123" s="953">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0</v>
      </c>
      <c r="BI123" s="953">
        <f t="shared" si="26"/>
        <v>330170.022</v>
      </c>
      <c r="BJ123" s="953">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6203.7955894119441</v>
      </c>
      <c r="BK123" s="953">
        <f t="shared" si="27"/>
        <v>323966.22641058807</v>
      </c>
      <c r="BL123" s="953">
        <f t="shared" si="28"/>
        <v>0</v>
      </c>
      <c r="BM123" s="953">
        <f t="shared" si="29"/>
        <v>323966.22641058807</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t="str">
        <f>比較地域マスタ!AD59</f>
        <v>20219</v>
      </c>
      <c r="AY124" s="20" t="str">
        <f>IF(IFERROR(比較地域マスタ!$AE59,"")=0,"",IFERROR(比較地域マスタ!$AE59,""))</f>
        <v>東御市</v>
      </c>
      <c r="AZ124" s="18"/>
      <c r="BA124" s="24">
        <v>53</v>
      </c>
      <c r="BB124" s="24">
        <v>1</v>
      </c>
      <c r="BC124" s="20" t="str">
        <f t="shared" si="24"/>
        <v>20219</v>
      </c>
      <c r="BD124" s="20" t="str">
        <f t="shared" si="25"/>
        <v>東御市</v>
      </c>
      <c r="BE124" s="953">
        <f>VLOOKUP(BC124&amp;"_令和4年度",データシート3!A:AB,MATCH("ea_"&amp;"太陽光（建物系）"&amp;"_年間発電",データシート3!$A$1:$AB$1,0),0)/10^3+VLOOKUP(BC124&amp;"_令和4年度",データシート3!A:AB,MATCH("ea_"&amp;"太陽光（土地系）"&amp;"_年間発電",データシート3!$A$1:$AB$1,0),0)/10^3</f>
        <v>984480.58199999994</v>
      </c>
      <c r="BF124" s="953">
        <f>VLOOKUP(BC124&amp;"_令和4年度",データシート3!A:AB,MATCH("ea_"&amp;"風力（陸上）"&amp;"_年間発電",データシート3!$A$1:$AB$1,0),0)/10^3</f>
        <v>0</v>
      </c>
      <c r="BG124" s="953">
        <f>VLOOKUP(BC124&amp;"_令和4年度",データシート3!A:AB,MATCH("ea_"&amp;"中小水（河川）"&amp;"_年間発電",データシート3!$A$1:$AB$1,0),0)/10^3+VLOOKUP(BC124&amp;"_令和4年度",データシート3!A:AB,MATCH("ea_"&amp;"中小水（農業用水路）"&amp;"_年間発電",データシート3!$A$1:$AB$1,0),0)/10^3</f>
        <v>43920.538</v>
      </c>
      <c r="BH124" s="953">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4345.8710000000001</v>
      </c>
      <c r="BI124" s="953">
        <f t="shared" si="26"/>
        <v>1032746.9909999999</v>
      </c>
      <c r="BJ124" s="953">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186305.874865266</v>
      </c>
      <c r="BK124" s="953">
        <f t="shared" si="27"/>
        <v>846441.11613473389</v>
      </c>
      <c r="BL124" s="953">
        <f t="shared" si="28"/>
        <v>0</v>
      </c>
      <c r="BM124" s="953">
        <f t="shared" si="29"/>
        <v>846441.11613473389</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t="str">
        <f>比較地域マスタ!AD60</f>
        <v>20416</v>
      </c>
      <c r="AY125" s="20" t="str">
        <f>IF(IFERROR(比較地域マスタ!$AE60,"")=0,"",IFERROR(比較地域マスタ!$AE60,""))</f>
        <v>豊丘村</v>
      </c>
      <c r="AZ125" s="18"/>
      <c r="BA125" s="24">
        <v>54</v>
      </c>
      <c r="BB125" s="24">
        <v>1</v>
      </c>
      <c r="BC125" s="20" t="str">
        <f t="shared" si="24"/>
        <v>20416</v>
      </c>
      <c r="BD125" s="20" t="str">
        <f t="shared" si="25"/>
        <v>豊丘村</v>
      </c>
      <c r="BE125" s="953">
        <f>VLOOKUP(BC125&amp;"_令和4年度",データシート3!A:AB,MATCH("ea_"&amp;"太陽光（建物系）"&amp;"_年間発電",データシート3!$A$1:$AB$1,0),0)/10^3+VLOOKUP(BC125&amp;"_令和4年度",データシート3!A:AB,MATCH("ea_"&amp;"太陽光（土地系）"&amp;"_年間発電",データシート3!$A$1:$AB$1,0),0)/10^3</f>
        <v>247200.76200000005</v>
      </c>
      <c r="BF125" s="953">
        <f>VLOOKUP(BC125&amp;"_令和4年度",データシート3!A:AB,MATCH("ea_"&amp;"風力（陸上）"&amp;"_年間発電",データシート3!$A$1:$AB$1,0),0)/10^3</f>
        <v>0</v>
      </c>
      <c r="BG125" s="953">
        <f>VLOOKUP(BC125&amp;"_令和4年度",データシート3!A:AB,MATCH("ea_"&amp;"中小水（河川）"&amp;"_年間発電",データシート3!$A$1:$AB$1,0),0)/10^3+VLOOKUP(BC125&amp;"_令和4年度",データシート3!A:AB,MATCH("ea_"&amp;"中小水（農業用水路）"&amp;"_年間発電",データシート3!$A$1:$AB$1,0),0)/10^3</f>
        <v>2581.1469999999999</v>
      </c>
      <c r="BH125" s="953">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0</v>
      </c>
      <c r="BI125" s="953">
        <f t="shared" si="26"/>
        <v>249781.90900000004</v>
      </c>
      <c r="BJ125" s="953">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34078.788004843213</v>
      </c>
      <c r="BK125" s="953">
        <f t="shared" si="27"/>
        <v>215703.12099515682</v>
      </c>
      <c r="BL125" s="953">
        <f t="shared" si="28"/>
        <v>0</v>
      </c>
      <c r="BM125" s="953">
        <f t="shared" si="29"/>
        <v>215703.12099515682</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t="str">
        <f>比較地域マスタ!AD61</f>
        <v>20386</v>
      </c>
      <c r="AY126" s="20" t="str">
        <f>IF(IFERROR(比較地域マスタ!$AE61,"")=0,"",IFERROR(比較地域マスタ!$AE61,""))</f>
        <v>中川村</v>
      </c>
      <c r="AZ126" s="18"/>
      <c r="BA126" s="24">
        <v>55</v>
      </c>
      <c r="BB126" s="24">
        <v>1</v>
      </c>
      <c r="BC126" s="20" t="str">
        <f t="shared" si="24"/>
        <v>20386</v>
      </c>
      <c r="BD126" s="20" t="str">
        <f t="shared" si="25"/>
        <v>中川村</v>
      </c>
      <c r="BE126" s="953">
        <f>VLOOKUP(BC126&amp;"_令和4年度",データシート3!A:AB,MATCH("ea_"&amp;"太陽光（建物系）"&amp;"_年間発電",データシート3!$A$1:$AB$1,0),0)/10^3+VLOOKUP(BC126&amp;"_令和4年度",データシート3!A:AB,MATCH("ea_"&amp;"太陽光（土地系）"&amp;"_年間発電",データシート3!$A$1:$AB$1,0),0)/10^3</f>
        <v>298654.54000000004</v>
      </c>
      <c r="BF126" s="953">
        <f>VLOOKUP(BC126&amp;"_令和4年度",データシート3!A:AB,MATCH("ea_"&amp;"風力（陸上）"&amp;"_年間発電",データシート3!$A$1:$AB$1,0),0)/10^3</f>
        <v>9953.2129999999997</v>
      </c>
      <c r="BG126" s="953">
        <f>VLOOKUP(BC126&amp;"_令和4年度",データシート3!A:AB,MATCH("ea_"&amp;"中小水（河川）"&amp;"_年間発電",データシート3!$A$1:$AB$1,0),0)/10^3+VLOOKUP(BC126&amp;"_令和4年度",データシート3!A:AB,MATCH("ea_"&amp;"中小水（農業用水路）"&amp;"_年間発電",データシート3!$A$1:$AB$1,0),0)/10^3</f>
        <v>701.01300000000003</v>
      </c>
      <c r="BH126" s="953">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0</v>
      </c>
      <c r="BI126" s="953">
        <f t="shared" si="26"/>
        <v>309308.766</v>
      </c>
      <c r="BJ126" s="953">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17432.050235756094</v>
      </c>
      <c r="BK126" s="953">
        <f t="shared" si="27"/>
        <v>291876.71576424391</v>
      </c>
      <c r="BL126" s="953">
        <f t="shared" si="28"/>
        <v>0</v>
      </c>
      <c r="BM126" s="953">
        <f t="shared" si="29"/>
        <v>291876.71576424391</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t="str">
        <f>比較地域マスタ!AD62</f>
        <v>20211</v>
      </c>
      <c r="AY127" s="20" t="str">
        <f>IF(IFERROR(比較地域マスタ!$AE62,"")=0,"",IFERROR(比較地域マスタ!$AE62,""))</f>
        <v>中野市</v>
      </c>
      <c r="AZ127" s="18"/>
      <c r="BA127" s="24">
        <v>56</v>
      </c>
      <c r="BB127" s="24">
        <v>1</v>
      </c>
      <c r="BC127" s="20" t="str">
        <f t="shared" si="24"/>
        <v>20211</v>
      </c>
      <c r="BD127" s="20" t="str">
        <f t="shared" si="25"/>
        <v>中野市</v>
      </c>
      <c r="BE127" s="953">
        <f>VLOOKUP(BC127&amp;"_令和4年度",データシート3!A:AB,MATCH("ea_"&amp;"太陽光（建物系）"&amp;"_年間発電",データシート3!$A$1:$AB$1,0),0)/10^3+VLOOKUP(BC127&amp;"_令和4年度",データシート3!A:AB,MATCH("ea_"&amp;"太陽光（土地系）"&amp;"_年間発電",データシート3!$A$1:$AB$1,0),0)/10^3</f>
        <v>1313644.1939999999</v>
      </c>
      <c r="BF127" s="953">
        <f>VLOOKUP(BC127&amp;"_令和4年度",データシート3!A:AB,MATCH("ea_"&amp;"風力（陸上）"&amp;"_年間発電",データシート3!$A$1:$AB$1,0),0)/10^3</f>
        <v>76870.054999999993</v>
      </c>
      <c r="BG127" s="953">
        <f>VLOOKUP(BC127&amp;"_令和4年度",データシート3!A:AB,MATCH("ea_"&amp;"中小水（河川）"&amp;"_年間発電",データシート3!$A$1:$AB$1,0),0)/10^3+VLOOKUP(BC127&amp;"_令和4年度",データシート3!A:AB,MATCH("ea_"&amp;"中小水（農業用水路）"&amp;"_年間発電",データシート3!$A$1:$AB$1,0),0)/10^3</f>
        <v>41849.467149580007</v>
      </c>
      <c r="BH127" s="953">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651.21799999999996</v>
      </c>
      <c r="BI127" s="953">
        <f t="shared" si="26"/>
        <v>1433014.9341495798</v>
      </c>
      <c r="BJ127" s="953">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268537.48330786475</v>
      </c>
      <c r="BK127" s="953">
        <f t="shared" si="27"/>
        <v>1164477.4508417151</v>
      </c>
      <c r="BL127" s="953">
        <f t="shared" si="28"/>
        <v>0</v>
      </c>
      <c r="BM127" s="953">
        <f t="shared" si="29"/>
        <v>1164477.4508417151</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t="str">
        <f>比較地域マスタ!AD63</f>
        <v>20201</v>
      </c>
      <c r="AY128" s="20" t="str">
        <f>IF(IFERROR(比較地域マスタ!$AE63,"")=0,"",IFERROR(比較地域マスタ!$AE63,""))</f>
        <v>長野市</v>
      </c>
      <c r="AZ128" s="18"/>
      <c r="BA128" s="24">
        <v>57</v>
      </c>
      <c r="BB128" s="24">
        <v>1</v>
      </c>
      <c r="BC128" s="20" t="str">
        <f t="shared" si="24"/>
        <v>20201</v>
      </c>
      <c r="BD128" s="20" t="str">
        <f t="shared" si="25"/>
        <v>長野市</v>
      </c>
      <c r="BE128" s="953">
        <f>VLOOKUP(BC128&amp;"_令和4年度",データシート3!A:AB,MATCH("ea_"&amp;"太陽光（建物系）"&amp;"_年間発電",データシート3!$A$1:$AB$1,0),0)/10^3+VLOOKUP(BC128&amp;"_令和4年度",データシート3!A:AB,MATCH("ea_"&amp;"太陽光（土地系）"&amp;"_年間発電",データシート3!$A$1:$AB$1,0),0)/10^3</f>
        <v>4394724.983</v>
      </c>
      <c r="BF128" s="953">
        <f>VLOOKUP(BC128&amp;"_令和4年度",データシート3!A:AB,MATCH("ea_"&amp;"風力（陸上）"&amp;"_年間発電",データシート3!$A$1:$AB$1,0),0)/10^3</f>
        <v>188102.25899999999</v>
      </c>
      <c r="BG128" s="953">
        <f>VLOOKUP(BC128&amp;"_令和4年度",データシート3!A:AB,MATCH("ea_"&amp;"中小水（河川）"&amp;"_年間発電",データシート3!$A$1:$AB$1,0),0)/10^3+VLOOKUP(BC128&amp;"_令和4年度",データシート3!A:AB,MATCH("ea_"&amp;"中小水（農業用水路）"&amp;"_年間発電",データシート3!$A$1:$AB$1,0),0)/10^3</f>
        <v>178369.08</v>
      </c>
      <c r="BH128" s="953">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13259.592000000002</v>
      </c>
      <c r="BI128" s="953">
        <f t="shared" si="26"/>
        <v>4774455.9139999999</v>
      </c>
      <c r="BJ128" s="953">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2295930.215840545</v>
      </c>
      <c r="BK128" s="953">
        <f t="shared" si="27"/>
        <v>2478525.6981594549</v>
      </c>
      <c r="BL128" s="953">
        <f t="shared" si="28"/>
        <v>0</v>
      </c>
      <c r="BM128" s="953">
        <f t="shared" si="29"/>
        <v>2478525.6981594549</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t="str">
        <f>比較地域マスタ!AD64</f>
        <v>20350</v>
      </c>
      <c r="AY129" s="20" t="str">
        <f>IF(IFERROR(比較地域マスタ!$AE64,"")=0,"",IFERROR(比較地域マスタ!$AE64,""))</f>
        <v>長和町</v>
      </c>
      <c r="AZ129" s="18"/>
      <c r="BA129" s="24">
        <v>58</v>
      </c>
      <c r="BB129" s="24">
        <v>1</v>
      </c>
      <c r="BC129" s="20" t="str">
        <f t="shared" si="24"/>
        <v>20350</v>
      </c>
      <c r="BD129" s="20" t="str">
        <f t="shared" si="25"/>
        <v>長和町</v>
      </c>
      <c r="BE129" s="953">
        <f>VLOOKUP(BC129&amp;"_令和4年度",データシート3!A:AB,MATCH("ea_"&amp;"太陽光（建物系）"&amp;"_年間発電",データシート3!$A$1:$AB$1,0),0)/10^3+VLOOKUP(BC129&amp;"_令和4年度",データシート3!A:AB,MATCH("ea_"&amp;"太陽光（土地系）"&amp;"_年間発電",データシート3!$A$1:$AB$1,0),0)/10^3</f>
        <v>392990.69900000002</v>
      </c>
      <c r="BF129" s="953">
        <f>VLOOKUP(BC129&amp;"_令和4年度",データシート3!A:AB,MATCH("ea_"&amp;"風力（陸上）"&amp;"_年間発電",データシート3!$A$1:$AB$1,0),0)/10^3</f>
        <v>237825.43700000001</v>
      </c>
      <c r="BG129" s="953">
        <f>VLOOKUP(BC129&amp;"_令和4年度",データシート3!A:AB,MATCH("ea_"&amp;"中小水（河川）"&amp;"_年間発電",データシート3!$A$1:$AB$1,0),0)/10^3+VLOOKUP(BC129&amp;"_令和4年度",データシート3!A:AB,MATCH("ea_"&amp;"中小水（農業用水路）"&amp;"_年間発電",データシート3!$A$1:$AB$1,0),0)/10^3</f>
        <v>51751.029000000002</v>
      </c>
      <c r="BH129" s="953">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393.42899999999997</v>
      </c>
      <c r="BI129" s="953">
        <f t="shared" si="26"/>
        <v>682960.59400000004</v>
      </c>
      <c r="BJ129" s="953">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27506.164636983114</v>
      </c>
      <c r="BK129" s="953">
        <f t="shared" si="27"/>
        <v>655454.42936301697</v>
      </c>
      <c r="BL129" s="953">
        <f t="shared" si="28"/>
        <v>0</v>
      </c>
      <c r="BM129" s="953">
        <f t="shared" si="29"/>
        <v>655454.42936301697</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t="str">
        <f>比較地域マスタ!AD65</f>
        <v>20423</v>
      </c>
      <c r="AY130" s="20" t="str">
        <f>IF(IFERROR(比較地域マスタ!$AE65,"")=0,"",IFERROR(比較地域マスタ!$AE65,""))</f>
        <v>南木曽町</v>
      </c>
      <c r="AZ130" s="18"/>
      <c r="BA130" s="24">
        <v>59</v>
      </c>
      <c r="BB130" s="24">
        <v>1</v>
      </c>
      <c r="BC130" s="20" t="str">
        <f t="shared" si="24"/>
        <v>20423</v>
      </c>
      <c r="BD130" s="20" t="str">
        <f t="shared" si="25"/>
        <v>南木曽町</v>
      </c>
      <c r="BE130" s="953">
        <f>VLOOKUP(BC130&amp;"_令和4年度",データシート3!A:AB,MATCH("ea_"&amp;"太陽光（建物系）"&amp;"_年間発電",データシート3!$A$1:$AB$1,0),0)/10^3+VLOOKUP(BC130&amp;"_令和4年度",データシート3!A:AB,MATCH("ea_"&amp;"太陽光（土地系）"&amp;"_年間発電",データシート3!$A$1:$AB$1,0),0)/10^3</f>
        <v>124413.981</v>
      </c>
      <c r="BF130" s="953">
        <f>VLOOKUP(BC130&amp;"_令和4年度",データシート3!A:AB,MATCH("ea_"&amp;"風力（陸上）"&amp;"_年間発電",データシート3!$A$1:$AB$1,0),0)/10^3</f>
        <v>53728.029000000002</v>
      </c>
      <c r="BG130" s="953">
        <f>VLOOKUP(BC130&amp;"_令和4年度",データシート3!A:AB,MATCH("ea_"&amp;"中小水（河川）"&amp;"_年間発電",データシート3!$A$1:$AB$1,0),0)/10^3+VLOOKUP(BC130&amp;"_令和4年度",データシート3!A:AB,MATCH("ea_"&amp;"中小水（農業用水路）"&amp;"_年間発電",データシート3!$A$1:$AB$1,0),0)/10^3</f>
        <v>81400.710000000006</v>
      </c>
      <c r="BH130" s="953">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0</v>
      </c>
      <c r="BI130" s="953">
        <f t="shared" si="26"/>
        <v>259542.72000000003</v>
      </c>
      <c r="BJ130" s="953">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21861.712095052997</v>
      </c>
      <c r="BK130" s="953">
        <f t="shared" si="27"/>
        <v>237681.00790494704</v>
      </c>
      <c r="BL130" s="953">
        <f t="shared" si="28"/>
        <v>0</v>
      </c>
      <c r="BM130" s="953">
        <f t="shared" si="29"/>
        <v>237681.00790494704</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t="str">
        <f>比較地域マスタ!AD66</f>
        <v>20410</v>
      </c>
      <c r="AY131" s="20" t="str">
        <f>IF(IFERROR(比較地域マスタ!$AE66,"")=0,"",IFERROR(比較地域マスタ!$AE66,""))</f>
        <v>根羽村</v>
      </c>
      <c r="AZ131" s="18"/>
      <c r="BA131" s="24">
        <v>60</v>
      </c>
      <c r="BB131" s="24">
        <v>1</v>
      </c>
      <c r="BC131" s="20" t="str">
        <f t="shared" si="24"/>
        <v>20410</v>
      </c>
      <c r="BD131" s="20" t="str">
        <f t="shared" si="25"/>
        <v>根羽村</v>
      </c>
      <c r="BE131" s="953">
        <f>VLOOKUP(BC131&amp;"_令和4年度",データシート3!A:AB,MATCH("ea_"&amp;"太陽光（建物系）"&amp;"_年間発電",データシート3!$A$1:$AB$1,0),0)/10^3+VLOOKUP(BC131&amp;"_令和4年度",データシート3!A:AB,MATCH("ea_"&amp;"太陽光（土地系）"&amp;"_年間発電",データシート3!$A$1:$AB$1,0),0)/10^3</f>
        <v>44387.286999999997</v>
      </c>
      <c r="BF131" s="953">
        <f>VLOOKUP(BC131&amp;"_令和4年度",データシート3!A:AB,MATCH("ea_"&amp;"風力（陸上）"&amp;"_年間発電",データシート3!$A$1:$AB$1,0),0)/10^3</f>
        <v>301162.86200000002</v>
      </c>
      <c r="BG131" s="953">
        <f>VLOOKUP(BC131&amp;"_令和4年度",データシート3!A:AB,MATCH("ea_"&amp;"中小水（河川）"&amp;"_年間発電",データシート3!$A$1:$AB$1,0),0)/10^3+VLOOKUP(BC131&amp;"_令和4年度",データシート3!A:AB,MATCH("ea_"&amp;"中小水（農業用水路）"&amp;"_年間発電",データシート3!$A$1:$AB$1,0),0)/10^3</f>
        <v>43359.898000000001</v>
      </c>
      <c r="BH131" s="953">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0</v>
      </c>
      <c r="BI131" s="953">
        <f t="shared" si="26"/>
        <v>388910.04700000002</v>
      </c>
      <c r="BJ131" s="953">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4559.4716729914026</v>
      </c>
      <c r="BK131" s="953">
        <f t="shared" si="27"/>
        <v>384350.57532700861</v>
      </c>
      <c r="BL131" s="953">
        <f t="shared" si="28"/>
        <v>0</v>
      </c>
      <c r="BM131" s="953">
        <f t="shared" si="29"/>
        <v>384350.57532700861</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t="str">
        <f>比較地域マスタ!AD67</f>
        <v>20563</v>
      </c>
      <c r="AY132" s="20" t="str">
        <f>IF(IFERROR(比較地域マスタ!$AE67,"")=0,"",IFERROR(比較地域マスタ!$AE67,""))</f>
        <v>野沢温泉村</v>
      </c>
      <c r="AZ132" s="18"/>
      <c r="BA132" s="24">
        <v>61</v>
      </c>
      <c r="BB132" s="24">
        <v>1</v>
      </c>
      <c r="BC132" s="20" t="str">
        <f t="shared" si="24"/>
        <v>20563</v>
      </c>
      <c r="BD132" s="20" t="str">
        <f t="shared" si="25"/>
        <v>野沢温泉村</v>
      </c>
      <c r="BE132" s="953">
        <f>VLOOKUP(BC132&amp;"_令和4年度",データシート3!A:AB,MATCH("ea_"&amp;"太陽光（建物系）"&amp;"_年間発電",データシート3!$A$1:$AB$1,0),0)/10^3+VLOOKUP(BC132&amp;"_令和4年度",データシート3!A:AB,MATCH("ea_"&amp;"太陽光（土地系）"&amp;"_年間発電",データシート3!$A$1:$AB$1,0),0)/10^3</f>
        <v>95364.312000000005</v>
      </c>
      <c r="BF132" s="953">
        <f>VLOOKUP(BC132&amp;"_令和4年度",データシート3!A:AB,MATCH("ea_"&amp;"風力（陸上）"&amp;"_年間発電",データシート3!$A$1:$AB$1,0),0)/10^3</f>
        <v>3544.6669999999999</v>
      </c>
      <c r="BG132" s="953">
        <f>VLOOKUP(BC132&amp;"_令和4年度",データシート3!A:AB,MATCH("ea_"&amp;"中小水（河川）"&amp;"_年間発電",データシート3!$A$1:$AB$1,0),0)/10^3+VLOOKUP(BC132&amp;"_令和4年度",データシート3!A:AB,MATCH("ea_"&amp;"中小水（農業用水路）"&amp;"_年間発電",データシート3!$A$1:$AB$1,0),0)/10^3</f>
        <v>12303.364</v>
      </c>
      <c r="BH132" s="953">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981492.51100000006</v>
      </c>
      <c r="BI132" s="953">
        <f t="shared" si="26"/>
        <v>1092704.8540000001</v>
      </c>
      <c r="BJ132" s="953">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18580.575385272659</v>
      </c>
      <c r="BK132" s="953">
        <f t="shared" si="27"/>
        <v>1074124.2786147273</v>
      </c>
      <c r="BL132" s="953">
        <f t="shared" si="28"/>
        <v>0</v>
      </c>
      <c r="BM132" s="953">
        <f t="shared" si="29"/>
        <v>1074124.2786147273</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t="str">
        <f>比較地域マスタ!AD68</f>
        <v>20485</v>
      </c>
      <c r="AY133" s="20" t="str">
        <f>IF(IFERROR(比較地域マスタ!$AE68,"")=0,"",IFERROR(比較地域マスタ!$AE68,""))</f>
        <v>白馬村</v>
      </c>
      <c r="AZ133" s="18"/>
      <c r="BA133" s="24">
        <v>62</v>
      </c>
      <c r="BB133" s="24">
        <v>1</v>
      </c>
      <c r="BC133" s="20" t="str">
        <f t="shared" si="24"/>
        <v>20485</v>
      </c>
      <c r="BD133" s="20" t="str">
        <f t="shared" si="25"/>
        <v>白馬村</v>
      </c>
      <c r="BE133" s="953">
        <f>VLOOKUP(BC133&amp;"_令和4年度",データシート3!A:AB,MATCH("ea_"&amp;"太陽光（建物系）"&amp;"_年間発電",データシート3!$A$1:$AB$1,0),0)/10^3+VLOOKUP(BC133&amp;"_令和4年度",データシート3!A:AB,MATCH("ea_"&amp;"太陽光（土地系）"&amp;"_年間発電",データシート3!$A$1:$AB$1,0),0)/10^3</f>
        <v>382730.50400000002</v>
      </c>
      <c r="BF133" s="953">
        <f>VLOOKUP(BC133&amp;"_令和4年度",データシート3!A:AB,MATCH("ea_"&amp;"風力（陸上）"&amp;"_年間発電",データシート3!$A$1:$AB$1,0),0)/10^3</f>
        <v>91049.876000000004</v>
      </c>
      <c r="BG133" s="953">
        <f>VLOOKUP(BC133&amp;"_令和4年度",データシート3!A:AB,MATCH("ea_"&amp;"中小水（河川）"&amp;"_年間発電",データシート3!$A$1:$AB$1,0),0)/10^3+VLOOKUP(BC133&amp;"_令和4年度",データシート3!A:AB,MATCH("ea_"&amp;"中小水（農業用水路）"&amp;"_年間発電",データシート3!$A$1:$AB$1,0),0)/10^3</f>
        <v>24982.098999999995</v>
      </c>
      <c r="BH133" s="953">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360.07100000000008</v>
      </c>
      <c r="BI133" s="953">
        <f t="shared" si="26"/>
        <v>499122.55</v>
      </c>
      <c r="BJ133" s="953">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54648.462202137736</v>
      </c>
      <c r="BK133" s="953">
        <f t="shared" si="27"/>
        <v>444474.08779786224</v>
      </c>
      <c r="BL133" s="953">
        <f t="shared" si="28"/>
        <v>0</v>
      </c>
      <c r="BM133" s="953">
        <f t="shared" si="29"/>
        <v>444474.08779786224</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t="str">
        <f>比較地域マスタ!AD69</f>
        <v>20363</v>
      </c>
      <c r="AY134" s="20" t="str">
        <f>IF(IFERROR(比較地域マスタ!$AE69,"")=0,"",IFERROR(比較地域マスタ!$AE69,""))</f>
        <v>原村</v>
      </c>
      <c r="AZ134" s="18"/>
      <c r="BA134" s="24">
        <v>63</v>
      </c>
      <c r="BB134" s="24">
        <v>1</v>
      </c>
      <c r="BC134" s="20" t="str">
        <f t="shared" si="24"/>
        <v>20363</v>
      </c>
      <c r="BD134" s="20" t="str">
        <f t="shared" si="25"/>
        <v>原村</v>
      </c>
      <c r="BE134" s="953">
        <f>VLOOKUP(BC134&amp;"_令和4年度",データシート3!A:AB,MATCH("ea_"&amp;"太陽光（建物系）"&amp;"_年間発電",データシート3!$A$1:$AB$1,0),0)/10^3+VLOOKUP(BC134&amp;"_令和4年度",データシート3!A:AB,MATCH("ea_"&amp;"太陽光（土地系）"&amp;"_年間発電",データシート3!$A$1:$AB$1,0),0)/10^3</f>
        <v>674954.28299999982</v>
      </c>
      <c r="BF134" s="953">
        <f>VLOOKUP(BC134&amp;"_令和4年度",データシート3!A:AB,MATCH("ea_"&amp;"風力（陸上）"&amp;"_年間発電",データシート3!$A$1:$AB$1,0),0)/10^3</f>
        <v>0</v>
      </c>
      <c r="BG134" s="953">
        <f>VLOOKUP(BC134&amp;"_令和4年度",データシート3!A:AB,MATCH("ea_"&amp;"中小水（河川）"&amp;"_年間発電",データシート3!$A$1:$AB$1,0),0)/10^3+VLOOKUP(BC134&amp;"_令和4年度",データシート3!A:AB,MATCH("ea_"&amp;"中小水（農業用水路）"&amp;"_年間発電",データシート3!$A$1:$AB$1,0),0)/10^3</f>
        <v>4787.9459999999999</v>
      </c>
      <c r="BH134" s="953">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404.221</v>
      </c>
      <c r="BI134" s="953">
        <f t="shared" si="26"/>
        <v>680146.44999999984</v>
      </c>
      <c r="BJ134" s="953">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31768.713347450896</v>
      </c>
      <c r="BK134" s="953">
        <f t="shared" si="27"/>
        <v>648377.73665254889</v>
      </c>
      <c r="BL134" s="953">
        <f t="shared" si="28"/>
        <v>0</v>
      </c>
      <c r="BM134" s="953">
        <f t="shared" si="29"/>
        <v>648377.73665254889</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t="str">
        <f>比較地域マスタ!AD70</f>
        <v>20409</v>
      </c>
      <c r="AY135" s="20" t="str">
        <f>IF(IFERROR(比較地域マスタ!$AE70,"")=0,"",IFERROR(比較地域マスタ!$AE70,""))</f>
        <v>平谷村</v>
      </c>
      <c r="AZ135" s="18"/>
      <c r="BA135" s="24">
        <v>64</v>
      </c>
      <c r="BB135" s="24">
        <v>1</v>
      </c>
      <c r="BC135" s="20" t="str">
        <f t="shared" si="24"/>
        <v>20409</v>
      </c>
      <c r="BD135" s="20" t="str">
        <f t="shared" si="25"/>
        <v>平谷村</v>
      </c>
      <c r="BE135" s="953">
        <f>VLOOKUP(BC135&amp;"_令和4年度",データシート3!A:AB,MATCH("ea_"&amp;"太陽光（建物系）"&amp;"_年間発電",データシート3!$A$1:$AB$1,0),0)/10^3+VLOOKUP(BC135&amp;"_令和4年度",データシート3!A:AB,MATCH("ea_"&amp;"太陽光（土地系）"&amp;"_年間発電",データシート3!$A$1:$AB$1,0),0)/10^3</f>
        <v>17131.398999999998</v>
      </c>
      <c r="BF135" s="953">
        <f>VLOOKUP(BC135&amp;"_令和4年度",データシート3!A:AB,MATCH("ea_"&amp;"風力（陸上）"&amp;"_年間発電",データシート3!$A$1:$AB$1,0),0)/10^3</f>
        <v>156842.81200000001</v>
      </c>
      <c r="BG135" s="953">
        <f>VLOOKUP(BC135&amp;"_令和4年度",データシート3!A:AB,MATCH("ea_"&amp;"中小水（河川）"&amp;"_年間発電",データシート3!$A$1:$AB$1,0),0)/10^3+VLOOKUP(BC135&amp;"_令和4年度",データシート3!A:AB,MATCH("ea_"&amp;"中小水（農業用水路）"&amp;"_年間発電",データシート3!$A$1:$AB$1,0),0)/10^3</f>
        <v>9952.6869999999999</v>
      </c>
      <c r="BH135" s="953">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0</v>
      </c>
      <c r="BI135" s="953">
        <f t="shared" si="26"/>
        <v>183926.89800000002</v>
      </c>
      <c r="BJ135" s="953">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2387.8516943102786</v>
      </c>
      <c r="BK135" s="953">
        <f t="shared" si="27"/>
        <v>181539.04630568973</v>
      </c>
      <c r="BL135" s="953">
        <f t="shared" si="28"/>
        <v>0</v>
      </c>
      <c r="BM135" s="953">
        <f t="shared" si="29"/>
        <v>181539.04630568973</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t="str">
        <f>比較地域マスタ!AD71</f>
        <v>20362</v>
      </c>
      <c r="AY136" s="20" t="str">
        <f>IF(IFERROR(比較地域マスタ!$AE71,"")=0,"",IFERROR(比較地域マスタ!$AE71,""))</f>
        <v>富士見町</v>
      </c>
      <c r="AZ136" s="18"/>
      <c r="BA136" s="24">
        <v>65</v>
      </c>
      <c r="BB136" s="24">
        <v>1</v>
      </c>
      <c r="BC136" s="20" t="str">
        <f t="shared" si="24"/>
        <v>20362</v>
      </c>
      <c r="BD136" s="20" t="str">
        <f t="shared" si="25"/>
        <v>富士見町</v>
      </c>
      <c r="BE136" s="953">
        <f>VLOOKUP(BC136&amp;"_令和4年度",データシート3!A:AB,MATCH("ea_"&amp;"太陽光（建物系）"&amp;"_年間発電",データシート3!$A$1:$AB$1,0),0)/10^3+VLOOKUP(BC136&amp;"_令和4年度",データシート3!A:AB,MATCH("ea_"&amp;"太陽光（土地系）"&amp;"_年間発電",データシート3!$A$1:$AB$1,0),0)/10^3</f>
        <v>889644.65099999995</v>
      </c>
      <c r="BF136" s="953">
        <f>VLOOKUP(BC136&amp;"_令和4年度",データシート3!A:AB,MATCH("ea_"&amp;"風力（陸上）"&amp;"_年間発電",データシート3!$A$1:$AB$1,0),0)/10^3</f>
        <v>819.01099999999985</v>
      </c>
      <c r="BG136" s="953">
        <f>VLOOKUP(BC136&amp;"_令和4年度",データシート3!A:AB,MATCH("ea_"&amp;"中小水（河川）"&amp;"_年間発電",データシート3!$A$1:$AB$1,0),0)/10^3+VLOOKUP(BC136&amp;"_令和4年度",データシート3!A:AB,MATCH("ea_"&amp;"中小水（農業用水路）"&amp;"_年間発電",データシート3!$A$1:$AB$1,0),0)/10^3</f>
        <v>49340.436000000009</v>
      </c>
      <c r="BH136" s="953">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1013.4969999999998</v>
      </c>
      <c r="BI136" s="953">
        <f t="shared" si="26"/>
        <v>940817.59499999997</v>
      </c>
      <c r="BJ136" s="953">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92746.095472958041</v>
      </c>
      <c r="BK136" s="953">
        <f t="shared" ref="BK136:BK167" si="30">BI136-BJ136</f>
        <v>848071.49952704192</v>
      </c>
      <c r="BL136" s="953">
        <f t="shared" ref="BL136:BL167" si="31">IF(BK136&gt;0,0,BK136)</f>
        <v>0</v>
      </c>
      <c r="BM136" s="953">
        <f t="shared" ref="BM136:BM167" si="32">IF(BK136&gt;0,BK136,0)</f>
        <v>848071.49952704192</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t="str">
        <f>比較地域マスタ!AD72</f>
        <v>20402</v>
      </c>
      <c r="AY137" s="20" t="str">
        <f>IF(IFERROR(比較地域マスタ!$AE72,"")=0,"",IFERROR(比較地域マスタ!$AE72,""))</f>
        <v>松川町</v>
      </c>
      <c r="AZ137" s="18"/>
      <c r="BA137" s="24">
        <v>66</v>
      </c>
      <c r="BB137" s="24">
        <v>1</v>
      </c>
      <c r="BC137" s="20" t="str">
        <f t="shared" ref="BC137:BC180" si="33">AX137</f>
        <v>20402</v>
      </c>
      <c r="BD137" s="20" t="str">
        <f t="shared" ref="BD137:BD180" si="34">AY137</f>
        <v>松川町</v>
      </c>
      <c r="BE137" s="953">
        <f>VLOOKUP(BC137&amp;"_令和4年度",データシート3!A:AB,MATCH("ea_"&amp;"太陽光（建物系）"&amp;"_年間発電",データシート3!$A$1:$AB$1,0),0)/10^3+VLOOKUP(BC137&amp;"_令和4年度",データシート3!A:AB,MATCH("ea_"&amp;"太陽光（土地系）"&amp;"_年間発電",データシート3!$A$1:$AB$1,0),0)/10^3</f>
        <v>437749.74400000001</v>
      </c>
      <c r="BF137" s="953">
        <f>VLOOKUP(BC137&amp;"_令和4年度",データシート3!A:AB,MATCH("ea_"&amp;"風力（陸上）"&amp;"_年間発電",データシート3!$A$1:$AB$1,0),0)/10^3</f>
        <v>8581.2479999999996</v>
      </c>
      <c r="BG137" s="953">
        <f>VLOOKUP(BC137&amp;"_令和4年度",データシート3!A:AB,MATCH("ea_"&amp;"中小水（河川）"&amp;"_年間発電",データシート3!$A$1:$AB$1,0),0)/10^3+VLOOKUP(BC137&amp;"_令和4年度",データシート3!A:AB,MATCH("ea_"&amp;"中小水（農業用水路）"&amp;"_年間発電",データシート3!$A$1:$AB$1,0),0)/10^3</f>
        <v>5842.0820000000003</v>
      </c>
      <c r="BH137" s="953">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0</v>
      </c>
      <c r="BI137" s="953">
        <f t="shared" ref="BI137:BI200" si="35">SUM(BE137:BH137)</f>
        <v>452173.07400000002</v>
      </c>
      <c r="BJ137" s="953">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69256.291857258489</v>
      </c>
      <c r="BK137" s="953">
        <f t="shared" si="30"/>
        <v>382916.78214274155</v>
      </c>
      <c r="BL137" s="953">
        <f t="shared" si="31"/>
        <v>0</v>
      </c>
      <c r="BM137" s="953">
        <f t="shared" si="32"/>
        <v>382916.78214274155</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t="str">
        <f>比較地域マスタ!AD73</f>
        <v>20482</v>
      </c>
      <c r="AY138" s="20" t="str">
        <f>IF(IFERROR(比較地域マスタ!$AE73,"")=0,"",IFERROR(比較地域マスタ!$AE73,""))</f>
        <v>松川村</v>
      </c>
      <c r="AZ138" s="18"/>
      <c r="BA138" s="24">
        <v>67</v>
      </c>
      <c r="BB138" s="24">
        <v>1</v>
      </c>
      <c r="BC138" s="20" t="str">
        <f t="shared" si="33"/>
        <v>20482</v>
      </c>
      <c r="BD138" s="20" t="str">
        <f t="shared" si="34"/>
        <v>松川村</v>
      </c>
      <c r="BE138" s="953">
        <f>VLOOKUP(BC138&amp;"_令和4年度",データシート3!A:AB,MATCH("ea_"&amp;"太陽光（建物系）"&amp;"_年間発電",データシート3!$A$1:$AB$1,0),0)/10^3+VLOOKUP(BC138&amp;"_令和4年度",データシート3!A:AB,MATCH("ea_"&amp;"太陽光（土地系）"&amp;"_年間発電",データシート3!$A$1:$AB$1,0),0)/10^3</f>
        <v>561793.03499999992</v>
      </c>
      <c r="BF138" s="953">
        <f>VLOOKUP(BC138&amp;"_令和4年度",データシート3!A:AB,MATCH("ea_"&amp;"風力（陸上）"&amp;"_年間発電",データシート3!$A$1:$AB$1,0),0)/10^3</f>
        <v>0</v>
      </c>
      <c r="BG138" s="953">
        <f>VLOOKUP(BC138&amp;"_令和4年度",データシート3!A:AB,MATCH("ea_"&amp;"中小水（河川）"&amp;"_年間発電",データシート3!$A$1:$AB$1,0),0)/10^3+VLOOKUP(BC138&amp;"_令和4年度",データシート3!A:AB,MATCH("ea_"&amp;"中小水（農業用水路）"&amp;"_年間発電",データシート3!$A$1:$AB$1,0),0)/10^3</f>
        <v>21666.649000000001</v>
      </c>
      <c r="BH138" s="953">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0</v>
      </c>
      <c r="BI138" s="953">
        <f t="shared" si="35"/>
        <v>583459.68399999989</v>
      </c>
      <c r="BJ138" s="953">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37861.753394008701</v>
      </c>
      <c r="BK138" s="953">
        <f t="shared" si="30"/>
        <v>545597.93060599116</v>
      </c>
      <c r="BL138" s="953">
        <f t="shared" si="31"/>
        <v>0</v>
      </c>
      <c r="BM138" s="953">
        <f t="shared" si="32"/>
        <v>545597.93060599116</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t="str">
        <f>比較地域マスタ!AD74</f>
        <v>20202</v>
      </c>
      <c r="AY139" s="20" t="str">
        <f>IF(IFERROR(比較地域マスタ!$AE74,"")=0,"",IFERROR(比較地域マスタ!$AE74,""))</f>
        <v>松本市</v>
      </c>
      <c r="AZ139" s="18"/>
      <c r="BA139" s="24">
        <v>68</v>
      </c>
      <c r="BB139" s="24">
        <v>1</v>
      </c>
      <c r="BC139" s="20" t="str">
        <f t="shared" si="33"/>
        <v>20202</v>
      </c>
      <c r="BD139" s="20" t="str">
        <f t="shared" si="34"/>
        <v>松本市</v>
      </c>
      <c r="BE139" s="953">
        <f>VLOOKUP(BC139&amp;"_令和4年度",データシート3!A:AB,MATCH("ea_"&amp;"太陽光（建物系）"&amp;"_年間発電",データシート3!$A$1:$AB$1,0),0)/10^3+VLOOKUP(BC139&amp;"_令和4年度",データシート3!A:AB,MATCH("ea_"&amp;"太陽光（土地系）"&amp;"_年間発電",データシート3!$A$1:$AB$1,0),0)/10^3</f>
        <v>4740867.7369999997</v>
      </c>
      <c r="BF139" s="953">
        <f>VLOOKUP(BC139&amp;"_令和4年度",データシート3!A:AB,MATCH("ea_"&amp;"風力（陸上）"&amp;"_年間発電",データシート3!$A$1:$AB$1,0),0)/10^3</f>
        <v>27961.835999999996</v>
      </c>
      <c r="BG139" s="953">
        <f>VLOOKUP(BC139&amp;"_令和4年度",データシート3!A:AB,MATCH("ea_"&amp;"中小水（河川）"&amp;"_年間発電",データシート3!$A$1:$AB$1,0),0)/10^3+VLOOKUP(BC139&amp;"_令和4年度",データシート3!A:AB,MATCH("ea_"&amp;"中小水（農業用水路）"&amp;"_年間発電",データシート3!$A$1:$AB$1,0),0)/10^3</f>
        <v>407823.07904436003</v>
      </c>
      <c r="BH139" s="953">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31030.39</v>
      </c>
      <c r="BI139" s="953">
        <f t="shared" si="35"/>
        <v>5207683.0420443593</v>
      </c>
      <c r="BJ139" s="953">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1610443.9467910239</v>
      </c>
      <c r="BK139" s="953">
        <f t="shared" si="30"/>
        <v>3597239.0952533353</v>
      </c>
      <c r="BL139" s="953">
        <f t="shared" si="31"/>
        <v>0</v>
      </c>
      <c r="BM139" s="953">
        <f t="shared" si="32"/>
        <v>3597239.0952533353</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t="str">
        <f>比較地域マスタ!AD75</f>
        <v>20306</v>
      </c>
      <c r="AY140" s="20" t="str">
        <f>IF(IFERROR(比較地域マスタ!$AE75,"")=0,"",IFERROR(比較地域マスタ!$AE75,""))</f>
        <v>南相木村</v>
      </c>
      <c r="AZ140" s="18"/>
      <c r="BA140" s="24">
        <v>69</v>
      </c>
      <c r="BB140" s="24">
        <v>1</v>
      </c>
      <c r="BC140" s="20" t="str">
        <f t="shared" si="33"/>
        <v>20306</v>
      </c>
      <c r="BD140" s="20" t="str">
        <f t="shared" si="34"/>
        <v>南相木村</v>
      </c>
      <c r="BE140" s="953">
        <f>VLOOKUP(BC140&amp;"_令和4年度",データシート3!A:AB,MATCH("ea_"&amp;"太陽光（建物系）"&amp;"_年間発電",データシート3!$A$1:$AB$1,0),0)/10^3+VLOOKUP(BC140&amp;"_令和4年度",データシート3!A:AB,MATCH("ea_"&amp;"太陽光（土地系）"&amp;"_年間発電",データシート3!$A$1:$AB$1,0),0)/10^3</f>
        <v>111891.037</v>
      </c>
      <c r="BF140" s="953">
        <f>VLOOKUP(BC140&amp;"_令和4年度",データシート3!A:AB,MATCH("ea_"&amp;"風力（陸上）"&amp;"_年間発電",データシート3!$A$1:$AB$1,0),0)/10^3</f>
        <v>323.59100000000001</v>
      </c>
      <c r="BG140" s="953">
        <f>VLOOKUP(BC140&amp;"_令和4年度",データシート3!A:AB,MATCH("ea_"&amp;"中小水（河川）"&amp;"_年間発電",データシート3!$A$1:$AB$1,0),0)/10^3+VLOOKUP(BC140&amp;"_令和4年度",データシート3!A:AB,MATCH("ea_"&amp;"中小水（農業用水路）"&amp;"_年間発電",データシート3!$A$1:$AB$1,0),0)/10^3</f>
        <v>8418.3130000000001</v>
      </c>
      <c r="BH140" s="953">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0</v>
      </c>
      <c r="BI140" s="953">
        <f t="shared" si="35"/>
        <v>120632.94099999999</v>
      </c>
      <c r="BJ140" s="953">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3342.6946084661072</v>
      </c>
      <c r="BK140" s="953">
        <f t="shared" si="30"/>
        <v>117290.24639153389</v>
      </c>
      <c r="BL140" s="953">
        <f t="shared" si="31"/>
        <v>0</v>
      </c>
      <c r="BM140" s="953">
        <f t="shared" si="32"/>
        <v>117290.24639153389</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t="str">
        <f>比較地域マスタ!AD76</f>
        <v>20305</v>
      </c>
      <c r="AY141" s="20" t="str">
        <f>IF(IFERROR(比較地域マスタ!$AE76,"")=0,"",IFERROR(比較地域マスタ!$AE76,""))</f>
        <v>南牧村</v>
      </c>
      <c r="AZ141" s="18"/>
      <c r="BA141" s="24">
        <v>70</v>
      </c>
      <c r="BB141" s="24">
        <v>1</v>
      </c>
      <c r="BC141" s="20" t="str">
        <f t="shared" si="33"/>
        <v>20305</v>
      </c>
      <c r="BD141" s="20" t="str">
        <f t="shared" si="34"/>
        <v>南牧村</v>
      </c>
      <c r="BE141" s="953">
        <f>VLOOKUP(BC141&amp;"_令和4年度",データシート3!A:AB,MATCH("ea_"&amp;"太陽光（建物系）"&amp;"_年間発電",データシート3!$A$1:$AB$1,0),0)/10^3+VLOOKUP(BC141&amp;"_令和4年度",データシート3!A:AB,MATCH("ea_"&amp;"太陽光（土地系）"&amp;"_年間発電",データシート3!$A$1:$AB$1,0),0)/10^3</f>
        <v>1151863.2590000001</v>
      </c>
      <c r="BF141" s="953">
        <f>VLOOKUP(BC141&amp;"_令和4年度",データシート3!A:AB,MATCH("ea_"&amp;"風力（陸上）"&amp;"_年間発電",データシート3!$A$1:$AB$1,0),0)/10^3</f>
        <v>0</v>
      </c>
      <c r="BG141" s="953">
        <f>VLOOKUP(BC141&amp;"_令和4年度",データシート3!A:AB,MATCH("ea_"&amp;"中小水（河川）"&amp;"_年間発電",データシート3!$A$1:$AB$1,0),0)/10^3+VLOOKUP(BC141&amp;"_令和4年度",データシート3!A:AB,MATCH("ea_"&amp;"中小水（農業用水路）"&amp;"_年間発電",データシート3!$A$1:$AB$1,0),0)/10^3</f>
        <v>38016.972999999998</v>
      </c>
      <c r="BH141" s="953">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10272.325999999999</v>
      </c>
      <c r="BI141" s="953">
        <f t="shared" si="35"/>
        <v>1200152.558</v>
      </c>
      <c r="BJ141" s="953">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21639.423015842258</v>
      </c>
      <c r="BK141" s="953">
        <f t="shared" si="30"/>
        <v>1178513.1349841577</v>
      </c>
      <c r="BL141" s="953">
        <f t="shared" si="31"/>
        <v>0</v>
      </c>
      <c r="BM141" s="953">
        <f t="shared" si="32"/>
        <v>1178513.1349841577</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t="str">
        <f>比較地域マスタ!AD77</f>
        <v>20385</v>
      </c>
      <c r="AY142" s="20" t="str">
        <f>IF(IFERROR(比較地域マスタ!$AE77,"")=0,"",IFERROR(比較地域マスタ!$AE77,""))</f>
        <v>南箕輪村</v>
      </c>
      <c r="AZ142" s="18"/>
      <c r="BA142" s="24">
        <v>71</v>
      </c>
      <c r="BB142" s="24">
        <v>1</v>
      </c>
      <c r="BC142" s="20" t="str">
        <f t="shared" si="33"/>
        <v>20385</v>
      </c>
      <c r="BD142" s="20" t="str">
        <f t="shared" si="34"/>
        <v>南箕輪村</v>
      </c>
      <c r="BE142" s="953">
        <f>VLOOKUP(BC142&amp;"_令和4年度",データシート3!A:AB,MATCH("ea_"&amp;"太陽光（建物系）"&amp;"_年間発電",データシート3!$A$1:$AB$1,0),0)/10^3+VLOOKUP(BC142&amp;"_令和4年度",データシート3!A:AB,MATCH("ea_"&amp;"太陽光（土地系）"&amp;"_年間発電",データシート3!$A$1:$AB$1,0),0)/10^3</f>
        <v>530902.16499999992</v>
      </c>
      <c r="BF142" s="953">
        <f>VLOOKUP(BC142&amp;"_令和4年度",データシート3!A:AB,MATCH("ea_"&amp;"風力（陸上）"&amp;"_年間発電",データシート3!$A$1:$AB$1,0),0)/10^3</f>
        <v>330.73700000000002</v>
      </c>
      <c r="BG142" s="953">
        <f>VLOOKUP(BC142&amp;"_令和4年度",データシート3!A:AB,MATCH("ea_"&amp;"中小水（河川）"&amp;"_年間発電",データシート3!$A$1:$AB$1,0),0)/10^3+VLOOKUP(BC142&amp;"_令和4年度",データシート3!A:AB,MATCH("ea_"&amp;"中小水（農業用水路）"&amp;"_年間発電",データシート3!$A$1:$AB$1,0),0)/10^3</f>
        <v>12521.759</v>
      </c>
      <c r="BH142" s="953">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0</v>
      </c>
      <c r="BI142" s="953">
        <f t="shared" si="35"/>
        <v>543754.66099999985</v>
      </c>
      <c r="BJ142" s="953">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131567.29378471614</v>
      </c>
      <c r="BK142" s="953">
        <f t="shared" si="30"/>
        <v>412187.36721528368</v>
      </c>
      <c r="BL142" s="953">
        <f t="shared" si="31"/>
        <v>0</v>
      </c>
      <c r="BM142" s="953">
        <f t="shared" si="32"/>
        <v>412187.36721528368</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t="str">
        <f>比較地域マスタ!AD78</f>
        <v>20383</v>
      </c>
      <c r="AY143" s="20" t="str">
        <f>IF(IFERROR(比較地域マスタ!$AE78,"")=0,"",IFERROR(比較地域マスタ!$AE78,""))</f>
        <v>箕輪町</v>
      </c>
      <c r="AZ143" s="18"/>
      <c r="BA143" s="24">
        <v>72</v>
      </c>
      <c r="BB143" s="24">
        <v>1</v>
      </c>
      <c r="BC143" s="20" t="str">
        <f t="shared" si="33"/>
        <v>20383</v>
      </c>
      <c r="BD143" s="20" t="str">
        <f t="shared" si="34"/>
        <v>箕輪町</v>
      </c>
      <c r="BE143" s="953">
        <f>VLOOKUP(BC143&amp;"_令和4年度",データシート3!A:AB,MATCH("ea_"&amp;"太陽光（建物系）"&amp;"_年間発電",データシート3!$A$1:$AB$1,0),0)/10^3+VLOOKUP(BC143&amp;"_令和4年度",データシート3!A:AB,MATCH("ea_"&amp;"太陽光（土地系）"&amp;"_年間発電",データシート3!$A$1:$AB$1,0),0)/10^3</f>
        <v>779076.00800000003</v>
      </c>
      <c r="BF143" s="953">
        <f>VLOOKUP(BC143&amp;"_令和4年度",データシート3!A:AB,MATCH("ea_"&amp;"風力（陸上）"&amp;"_年間発電",データシート3!$A$1:$AB$1,0),0)/10^3</f>
        <v>711.85</v>
      </c>
      <c r="BG143" s="953">
        <f>VLOOKUP(BC143&amp;"_令和4年度",データシート3!A:AB,MATCH("ea_"&amp;"中小水（河川）"&amp;"_年間発電",データシート3!$A$1:$AB$1,0),0)/10^3+VLOOKUP(BC143&amp;"_令和4年度",データシート3!A:AB,MATCH("ea_"&amp;"中小水（農業用水路）"&amp;"_年間発電",データシート3!$A$1:$AB$1,0),0)/10^3</f>
        <v>24958.904706710004</v>
      </c>
      <c r="BH143" s="953">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0</v>
      </c>
      <c r="BI143" s="953">
        <f t="shared" si="35"/>
        <v>804746.76270671003</v>
      </c>
      <c r="BJ143" s="953">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193372.24555970728</v>
      </c>
      <c r="BK143" s="953">
        <f t="shared" si="30"/>
        <v>611374.51714700274</v>
      </c>
      <c r="BL143" s="953">
        <f t="shared" si="31"/>
        <v>0</v>
      </c>
      <c r="BM143" s="953">
        <f t="shared" si="32"/>
        <v>611374.51714700274</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t="str">
        <f>比較地域マスタ!AD79</f>
        <v>20388</v>
      </c>
      <c r="AY144" s="20" t="str">
        <f>IF(IFERROR(比較地域マスタ!$AE79,"")=0,"",IFERROR(比較地域マスタ!$AE79,""))</f>
        <v>宮田村</v>
      </c>
      <c r="AZ144" s="18"/>
      <c r="BA144" s="24">
        <v>73</v>
      </c>
      <c r="BB144" s="24">
        <v>1</v>
      </c>
      <c r="BC144" s="20" t="str">
        <f t="shared" si="33"/>
        <v>20388</v>
      </c>
      <c r="BD144" s="20" t="str">
        <f t="shared" si="34"/>
        <v>宮田村</v>
      </c>
      <c r="BE144" s="953">
        <f>VLOOKUP(BC144&amp;"_令和4年度",データシート3!A:AB,MATCH("ea_"&amp;"太陽光（建物系）"&amp;"_年間発電",データシート3!$A$1:$AB$1,0),0)/10^3+VLOOKUP(BC144&amp;"_令和4年度",データシート3!A:AB,MATCH("ea_"&amp;"太陽光（土地系）"&amp;"_年間発電",データシート3!$A$1:$AB$1,0),0)/10^3</f>
        <v>288133.93699999998</v>
      </c>
      <c r="BF144" s="953">
        <f>VLOOKUP(BC144&amp;"_令和4年度",データシート3!A:AB,MATCH("ea_"&amp;"風力（陸上）"&amp;"_年間発電",データシート3!$A$1:$AB$1,0),0)/10^3</f>
        <v>3293.0819999999999</v>
      </c>
      <c r="BG144" s="953">
        <f>VLOOKUP(BC144&amp;"_令和4年度",データシート3!A:AB,MATCH("ea_"&amp;"中小水（河川）"&amp;"_年間発電",データシート3!$A$1:$AB$1,0),0)/10^3+VLOOKUP(BC144&amp;"_令和4年度",データシート3!A:AB,MATCH("ea_"&amp;"中小水（農業用水路）"&amp;"_年間発電",データシート3!$A$1:$AB$1,0),0)/10^3</f>
        <v>51683.252</v>
      </c>
      <c r="BH144" s="953">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0</v>
      </c>
      <c r="BI144" s="953">
        <f t="shared" si="35"/>
        <v>343110.27099999995</v>
      </c>
      <c r="BJ144" s="953">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66834.919841715106</v>
      </c>
      <c r="BK144" s="953">
        <f t="shared" si="30"/>
        <v>276275.35115828482</v>
      </c>
      <c r="BL144" s="953">
        <f t="shared" si="31"/>
        <v>0</v>
      </c>
      <c r="BM144" s="953">
        <f t="shared" si="32"/>
        <v>276275.35115828482</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t="str">
        <f>比較地域マスタ!AD80</f>
        <v>20323</v>
      </c>
      <c r="AY145" s="20" t="str">
        <f>IF(IFERROR(比較地域マスタ!$AE80,"")=0,"",IFERROR(比較地域マスタ!$AE80,""))</f>
        <v>御代田町</v>
      </c>
      <c r="AZ145" s="18"/>
      <c r="BA145" s="24">
        <v>74</v>
      </c>
      <c r="BB145" s="24">
        <v>1</v>
      </c>
      <c r="BC145" s="20" t="str">
        <f t="shared" si="33"/>
        <v>20323</v>
      </c>
      <c r="BD145" s="20" t="str">
        <f t="shared" si="34"/>
        <v>御代田町</v>
      </c>
      <c r="BE145" s="953">
        <f>VLOOKUP(BC145&amp;"_令和4年度",データシート3!A:AB,MATCH("ea_"&amp;"太陽光（建物系）"&amp;"_年間発電",データシート3!$A$1:$AB$1,0),0)/10^3+VLOOKUP(BC145&amp;"_令和4年度",データシート3!A:AB,MATCH("ea_"&amp;"太陽光（土地系）"&amp;"_年間発電",データシート3!$A$1:$AB$1,0),0)/10^3</f>
        <v>482562.11200000008</v>
      </c>
      <c r="BF145" s="953">
        <f>VLOOKUP(BC145&amp;"_令和4年度",データシート3!A:AB,MATCH("ea_"&amp;"風力（陸上）"&amp;"_年間発電",データシート3!$A$1:$AB$1,0),0)/10^3</f>
        <v>54736.241999999998</v>
      </c>
      <c r="BG145" s="953">
        <f>VLOOKUP(BC145&amp;"_令和4年度",データシート3!A:AB,MATCH("ea_"&amp;"中小水（河川）"&amp;"_年間発電",データシート3!$A$1:$AB$1,0),0)/10^3+VLOOKUP(BC145&amp;"_令和4年度",データシート3!A:AB,MATCH("ea_"&amp;"中小水（農業用水路）"&amp;"_年間発電",データシート3!$A$1:$AB$1,0),0)/10^3</f>
        <v>4784.7785781899984</v>
      </c>
      <c r="BH145" s="953">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387.29700000000003</v>
      </c>
      <c r="BI145" s="953">
        <f t="shared" si="35"/>
        <v>542470.42957819009</v>
      </c>
      <c r="BJ145" s="953">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186289.60505969942</v>
      </c>
      <c r="BK145" s="953">
        <f t="shared" si="30"/>
        <v>356180.8245184907</v>
      </c>
      <c r="BL145" s="953">
        <f t="shared" si="31"/>
        <v>0</v>
      </c>
      <c r="BM145" s="953">
        <f t="shared" si="32"/>
        <v>356180.8245184907</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t="str">
        <f>比較地域マスタ!AD81</f>
        <v>20414</v>
      </c>
      <c r="AY146" s="20" t="str">
        <f>IF(IFERROR(比較地域マスタ!$AE81,"")=0,"",IFERROR(比較地域マスタ!$AE81,""))</f>
        <v>泰阜村</v>
      </c>
      <c r="AZ146" s="18"/>
      <c r="BA146" s="24">
        <v>75</v>
      </c>
      <c r="BB146" s="24">
        <v>1</v>
      </c>
      <c r="BC146" s="20" t="str">
        <f t="shared" si="33"/>
        <v>20414</v>
      </c>
      <c r="BD146" s="20" t="str">
        <f t="shared" si="34"/>
        <v>泰阜村</v>
      </c>
      <c r="BE146" s="953">
        <f>VLOOKUP(BC146&amp;"_令和4年度",データシート3!A:AB,MATCH("ea_"&amp;"太陽光（建物系）"&amp;"_年間発電",データシート3!$A$1:$AB$1,0),0)/10^3+VLOOKUP(BC146&amp;"_令和4年度",データシート3!A:AB,MATCH("ea_"&amp;"太陽光（土地系）"&amp;"_年間発電",データシート3!$A$1:$AB$1,0),0)/10^3</f>
        <v>75407.837</v>
      </c>
      <c r="BF146" s="953">
        <f>VLOOKUP(BC146&amp;"_令和4年度",データシート3!A:AB,MATCH("ea_"&amp;"風力（陸上）"&amp;"_年間発電",データシート3!$A$1:$AB$1,0),0)/10^3</f>
        <v>168.94200000000001</v>
      </c>
      <c r="BG146" s="953">
        <f>VLOOKUP(BC146&amp;"_令和4年度",データシート3!A:AB,MATCH("ea_"&amp;"中小水（河川）"&amp;"_年間発電",データシート3!$A$1:$AB$1,0),0)/10^3+VLOOKUP(BC146&amp;"_令和4年度",データシート3!A:AB,MATCH("ea_"&amp;"中小水（農業用水路）"&amp;"_年間発電",データシート3!$A$1:$AB$1,0),0)/10^3</f>
        <v>1302.8279999999997</v>
      </c>
      <c r="BH146" s="953">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0</v>
      </c>
      <c r="BI146" s="953">
        <f t="shared" si="35"/>
        <v>76879.606999999989</v>
      </c>
      <c r="BJ146" s="953">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7192.8258370197464</v>
      </c>
      <c r="BK146" s="953">
        <f t="shared" si="30"/>
        <v>69686.781162980245</v>
      </c>
      <c r="BL146" s="953">
        <f t="shared" si="31"/>
        <v>0</v>
      </c>
      <c r="BM146" s="953">
        <f t="shared" si="32"/>
        <v>69686.781162980245</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t="str">
        <f>比較地域マスタ!AD82</f>
        <v>20450</v>
      </c>
      <c r="AY147" s="20" t="str">
        <f>IF(IFERROR(比較地域マスタ!$AE82,"")=0,"",IFERROR(比較地域マスタ!$AE82,""))</f>
        <v>山形村</v>
      </c>
      <c r="AZ147" s="18"/>
      <c r="BA147" s="24">
        <v>76</v>
      </c>
      <c r="BB147" s="24">
        <v>1</v>
      </c>
      <c r="BC147" s="20" t="str">
        <f t="shared" si="33"/>
        <v>20450</v>
      </c>
      <c r="BD147" s="20" t="str">
        <f t="shared" si="34"/>
        <v>山形村</v>
      </c>
      <c r="BE147" s="953">
        <f>VLOOKUP(BC147&amp;"_令和4年度",データシート3!A:AB,MATCH("ea_"&amp;"太陽光（建物系）"&amp;"_年間発電",データシート3!$A$1:$AB$1,0),0)/10^3+VLOOKUP(BC147&amp;"_令和4年度",データシート3!A:AB,MATCH("ea_"&amp;"太陽光（土地系）"&amp;"_年間発電",データシート3!$A$1:$AB$1,0),0)/10^3</f>
        <v>421162.772</v>
      </c>
      <c r="BF147" s="953">
        <f>VLOOKUP(BC147&amp;"_令和4年度",データシート3!A:AB,MATCH("ea_"&amp;"風力（陸上）"&amp;"_年間発電",データシート3!$A$1:$AB$1,0),0)/10^3</f>
        <v>2272.2860000000005</v>
      </c>
      <c r="BG147" s="953">
        <f>VLOOKUP(BC147&amp;"_令和4年度",データシート3!A:AB,MATCH("ea_"&amp;"中小水（河川）"&amp;"_年間発電",データシート3!$A$1:$AB$1,0),0)/10^3+VLOOKUP(BC147&amp;"_令和4年度",データシート3!A:AB,MATCH("ea_"&amp;"中小水（農業用水路）"&amp;"_年間発電",データシート3!$A$1:$AB$1,0),0)/10^3</f>
        <v>7107.0910000000013</v>
      </c>
      <c r="BH147" s="953">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0</v>
      </c>
      <c r="BI147" s="953">
        <f t="shared" si="35"/>
        <v>430542.14900000003</v>
      </c>
      <c r="BJ147" s="953">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39362.744552983844</v>
      </c>
      <c r="BK147" s="953">
        <f t="shared" si="30"/>
        <v>391179.40444701619</v>
      </c>
      <c r="BL147" s="953">
        <f t="shared" si="31"/>
        <v>0</v>
      </c>
      <c r="BM147" s="953">
        <f t="shared" si="32"/>
        <v>391179.40444701619</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t="str">
        <f>比較地域マスタ!AD83</f>
        <v>20561</v>
      </c>
      <c r="AY148" s="20" t="str">
        <f>IF(IFERROR(比較地域マスタ!$AE83,"")=0,"",IFERROR(比較地域マスタ!$AE83,""))</f>
        <v>山ノ内町</v>
      </c>
      <c r="AZ148" s="18"/>
      <c r="BA148" s="24">
        <v>77</v>
      </c>
      <c r="BB148" s="24">
        <v>1</v>
      </c>
      <c r="BC148" s="20" t="str">
        <f t="shared" si="33"/>
        <v>20561</v>
      </c>
      <c r="BD148" s="20" t="str">
        <f t="shared" si="34"/>
        <v>山ノ内町</v>
      </c>
      <c r="BE148" s="953">
        <f>VLOOKUP(BC148&amp;"_令和4年度",データシート3!A:AB,MATCH("ea_"&amp;"太陽光（建物系）"&amp;"_年間発電",データシート3!$A$1:$AB$1,0),0)/10^3+VLOOKUP(BC148&amp;"_令和4年度",データシート3!A:AB,MATCH("ea_"&amp;"太陽光（土地系）"&amp;"_年間発電",データシート3!$A$1:$AB$1,0),0)/10^3</f>
        <v>457802.337</v>
      </c>
      <c r="BF148" s="953">
        <f>VLOOKUP(BC148&amp;"_令和4年度",データシート3!A:AB,MATCH("ea_"&amp;"風力（陸上）"&amp;"_年間発電",データシート3!$A$1:$AB$1,0),0)/10^3</f>
        <v>4550.6809999999996</v>
      </c>
      <c r="BG148" s="953">
        <f>VLOOKUP(BC148&amp;"_令和4年度",データシート3!A:AB,MATCH("ea_"&amp;"中小水（河川）"&amp;"_年間発電",データシート3!$A$1:$AB$1,0),0)/10^3+VLOOKUP(BC148&amp;"_令和4年度",データシート3!A:AB,MATCH("ea_"&amp;"中小水（農業用水路）"&amp;"_年間発電",データシート3!$A$1:$AB$1,0),0)/10^3</f>
        <v>115530.769</v>
      </c>
      <c r="BH148" s="953">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1211118.8870000001</v>
      </c>
      <c r="BI148" s="953">
        <f t="shared" si="35"/>
        <v>1789002.6740000001</v>
      </c>
      <c r="BJ148" s="953">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53949.107271620829</v>
      </c>
      <c r="BK148" s="953">
        <f t="shared" si="30"/>
        <v>1735053.5667283793</v>
      </c>
      <c r="BL148" s="953">
        <f t="shared" si="31"/>
        <v>0</v>
      </c>
      <c r="BM148" s="953">
        <f t="shared" si="32"/>
        <v>1735053.5667283793</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駒ヶ根市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20210</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6</v>
      </c>
      <c r="H7" s="786">
        <f t="shared" si="2"/>
        <v>8</v>
      </c>
      <c r="I7" s="786">
        <f t="shared" si="2"/>
        <v>8</v>
      </c>
      <c r="J7" s="786">
        <f t="shared" si="2"/>
        <v>8</v>
      </c>
      <c r="K7" s="787">
        <f t="shared" si="2"/>
        <v>8</v>
      </c>
      <c r="L7" s="787">
        <f t="shared" si="2"/>
        <v>8</v>
      </c>
      <c r="M7" s="787">
        <f t="shared" si="2"/>
        <v>6</v>
      </c>
      <c r="N7" s="787">
        <f t="shared" si="2"/>
        <v>8</v>
      </c>
      <c r="O7" s="787">
        <f>SUM(O8:O13)</f>
        <v>8</v>
      </c>
      <c r="P7" s="787">
        <f t="shared" si="2"/>
        <v>8</v>
      </c>
      <c r="Q7" s="788">
        <f>SUM(Q8:Q13)</f>
        <v>8</v>
      </c>
      <c r="R7" s="1028">
        <f t="shared" si="2"/>
        <v>35.331000000000003</v>
      </c>
      <c r="S7" s="1029">
        <f t="shared" si="2"/>
        <v>41.374000000000002</v>
      </c>
      <c r="T7" s="1029">
        <f t="shared" si="2"/>
        <v>41.043999999999997</v>
      </c>
      <c r="U7" s="1029">
        <f t="shared" si="2"/>
        <v>42.263999999999996</v>
      </c>
      <c r="V7" s="1029">
        <f t="shared" si="2"/>
        <v>41.413000000000004</v>
      </c>
      <c r="W7" s="1029">
        <f t="shared" si="2"/>
        <v>41.383000000000003</v>
      </c>
      <c r="X7" s="1029">
        <f t="shared" si="2"/>
        <v>28.279</v>
      </c>
      <c r="Y7" s="1029">
        <f t="shared" si="2"/>
        <v>44.730999999999995</v>
      </c>
      <c r="Z7" s="1029">
        <f>SUM(Z8:Z13)</f>
        <v>44.319000000000003</v>
      </c>
      <c r="AA7" s="1029">
        <f>SUM(AA8:AA13)</f>
        <v>41.482000000000006</v>
      </c>
      <c r="AB7" s="1030">
        <f t="shared" si="2"/>
        <v>41.462000000000003</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1</v>
      </c>
      <c r="J8" s="795">
        <f>VLOOKUP($D$3&amp;"_"&amp;J$3,データシート1!$A:$BT,MATCH($G$2&amp;"_"&amp;$C8,データシート1!$A$1:$BT$1,0),0)</f>
        <v>1</v>
      </c>
      <c r="K8" s="796">
        <f>VLOOKUP($D$3&amp;"_"&amp;K$3,データシート1!$A:$BT,MATCH($G$2&amp;"_"&amp;$C8,データシート1!$A$1:$BT$1,0),0)</f>
        <v>1</v>
      </c>
      <c r="L8" s="796">
        <f>VLOOKUP($D$3&amp;"_"&amp;L$3,データシート1!$A:$BT,MATCH($G$2&amp;"_"&amp;$C8,データシート1!$A$1:$BT$1,0),0)</f>
        <v>1</v>
      </c>
      <c r="M8" s="796">
        <f>VLOOKUP($D$3&amp;"_"&amp;M$3,データシート1!$A:$BT,MATCH($G$2&amp;"_"&amp;$C8,データシート1!$A$1:$BT$1,0),0)</f>
        <v>1</v>
      </c>
      <c r="N8" s="796">
        <f>VLOOKUP($D$3&amp;"_"&amp;N$3,データシート1!$A:$BT,MATCH($G$2&amp;"_"&amp;$C8,データシート1!$A$1:$BT$1,0),0)</f>
        <v>1</v>
      </c>
      <c r="O8" s="796">
        <f>VLOOKUP($D$3&amp;"_"&amp;O$3,データシート1!$A:$BT,MATCH($G$2&amp;"_"&amp;$C8,データシート1!$A$1:$BT$1,0),0)</f>
        <v>1</v>
      </c>
      <c r="P8" s="796">
        <f>VLOOKUP($D$3&amp;"_"&amp;P$3,データシート1!$A:$BT,MATCH($G$2&amp;"_"&amp;$C8,データシート1!$A$1:$BT$1,0),0)</f>
        <v>1</v>
      </c>
      <c r="Q8" s="797">
        <f>VLOOKUP($D$3&amp;"_"&amp;Q$3,データシート1!$A:$BT,MATCH($G$2&amp;"_"&amp;$C8,データシート1!$A$1:$BT$1,0),0)</f>
        <v>1</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2.4580000000000002</v>
      </c>
      <c r="U8" s="1032">
        <f>VLOOKUP($D$3&amp;"_"&amp;U$3,データシート1!$A:$BT,MATCH($R$2&amp;"_"&amp;$C8,データシート1!$A$1:$BT$1,0),0)</f>
        <v>3.4249999999999998</v>
      </c>
      <c r="V8" s="1032">
        <f>VLOOKUP($D$3&amp;"_"&amp;V$3,データシート1!$A:$BT,MATCH($R$2&amp;"_"&amp;$C8,データシート1!$A$1:$BT$1,0),0)</f>
        <v>3.52</v>
      </c>
      <c r="W8" s="1032">
        <f>VLOOKUP($D$3&amp;"_"&amp;W$3,データシート1!$A:$BT,MATCH($R$2&amp;"_"&amp;$C8,データシート1!$A$1:$BT$1,0),0)</f>
        <v>3.423</v>
      </c>
      <c r="X8" s="1032">
        <f>VLOOKUP($D$3&amp;"_"&amp;X$3,データシート1!$A:$BT,MATCH($R$2&amp;"_"&amp;$C8,データシート1!$A$1:$BT$1,0),0)</f>
        <v>3.3959999999999999</v>
      </c>
      <c r="Y8" s="1032">
        <f>VLOOKUP($D$3&amp;"_"&amp;Y$3,データシート1!$A:$BT,MATCH($R$2&amp;"_"&amp;$C8,データシート1!$A$1:$BT$1,0),0)</f>
        <v>3.4769999999999999</v>
      </c>
      <c r="Z8" s="1032">
        <f>VLOOKUP($D$3&amp;"_"&amp;Z$3,データシート1!$A:$BT,MATCH($R$2&amp;"_"&amp;$C8,データシート1!$A$1:$BT$1,0),0)</f>
        <v>3.2919999999999998</v>
      </c>
      <c r="AA8" s="1032">
        <f>VLOOKUP($D$3&amp;"_"&amp;AA$3,データシート1!$A:$BT,MATCH($R$2&amp;"_"&amp;$C8,データシート1!$A$1:$BT$1,0),0)</f>
        <v>3.3889999999999998</v>
      </c>
      <c r="AB8" s="1033">
        <f>VLOOKUP($D$3&amp;"_"&amp;AB$3,データシート1!$A:$BT,MATCH($R$2&amp;"_"&amp;$C8,データシート1!$A$1:$BT$1,0),0)</f>
        <v>3.7610000000000001</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6</v>
      </c>
      <c r="H10" s="803">
        <f>VLOOKUP($D$3&amp;"_"&amp;H$3,データシート1!$A:$BT,MATCH($G$2&amp;"_"&amp;$C10,データシート1!$A$1:$BT$1,0),0)</f>
        <v>8</v>
      </c>
      <c r="I10" s="803">
        <f>VLOOKUP($D$3&amp;"_"&amp;I$3,データシート1!$A:$BT,MATCH($G$2&amp;"_"&amp;$C10,データシート1!$A$1:$BT$1,0),0)</f>
        <v>7</v>
      </c>
      <c r="J10" s="803">
        <f>VLOOKUP($D$3&amp;"_"&amp;J$3,データシート1!$A:$BT,MATCH($G$2&amp;"_"&amp;$C10,データシート1!$A$1:$BT$1,0),0)</f>
        <v>7</v>
      </c>
      <c r="K10" s="804">
        <f>VLOOKUP($D$3&amp;"_"&amp;K$3,データシート1!$A:$BT,MATCH($G$2&amp;"_"&amp;$C10,データシート1!$A$1:$BT$1,0),0)</f>
        <v>7</v>
      </c>
      <c r="L10" s="804">
        <f>VLOOKUP($D$3&amp;"_"&amp;L$3,データシート1!$A:$BT,MATCH($G$2&amp;"_"&amp;$C10,データシート1!$A$1:$BT$1,0),0)</f>
        <v>7</v>
      </c>
      <c r="M10" s="804">
        <f>VLOOKUP($D$3&amp;"_"&amp;M$3,データシート1!$A:$BT,MATCH($G$2&amp;"_"&amp;$C10,データシート1!$A$1:$BT$1,0),0)</f>
        <v>5</v>
      </c>
      <c r="N10" s="804">
        <f>VLOOKUP($D$3&amp;"_"&amp;N$3,データシート1!$A:$BT,MATCH($G$2&amp;"_"&amp;$C10,データシート1!$A$1:$BT$1,0),0)</f>
        <v>7</v>
      </c>
      <c r="O10" s="804">
        <f>VLOOKUP($D$3&amp;"_"&amp;O$3,データシート1!$A:$BT,MATCH($G$2&amp;"_"&amp;$C10,データシート1!$A$1:$BT$1,0),0)</f>
        <v>7</v>
      </c>
      <c r="P10" s="804">
        <f>VLOOKUP($D$3&amp;"_"&amp;P$3,データシート1!$A:$BT,MATCH($G$2&amp;"_"&amp;$C10,データシート1!$A$1:$BT$1,0),0)</f>
        <v>7</v>
      </c>
      <c r="Q10" s="805">
        <f>VLOOKUP($D$3&amp;"_"&amp;Q$3,データシート1!$A:$BT,MATCH($G$2&amp;"_"&amp;$C10,データシート1!$A$1:$BT$1,0),0)</f>
        <v>7</v>
      </c>
      <c r="R10" s="1034">
        <f>VLOOKUP($D$3&amp;"_"&amp;R$3,データシート1!$A:$BT,MATCH($R$2&amp;"_"&amp;$C10,データシート1!$A$1:$BT$1,0),0)</f>
        <v>35.331000000000003</v>
      </c>
      <c r="S10" s="1035">
        <f>VLOOKUP($D$3&amp;"_"&amp;S$3,データシート1!$A:$BT,MATCH($R$2&amp;"_"&amp;$C10,データシート1!$A$1:$BT$1,0),0)</f>
        <v>41.374000000000002</v>
      </c>
      <c r="T10" s="1035">
        <f>VLOOKUP($D$3&amp;"_"&amp;T$3,データシート1!$A:$BT,MATCH($R$2&amp;"_"&amp;$C10,データシート1!$A$1:$BT$1,0),0)</f>
        <v>38.585999999999999</v>
      </c>
      <c r="U10" s="1035">
        <f>VLOOKUP($D$3&amp;"_"&amp;U$3,データシート1!$A:$BT,MATCH($R$2&amp;"_"&amp;$C10,データシート1!$A$1:$BT$1,0),0)</f>
        <v>38.838999999999999</v>
      </c>
      <c r="V10" s="1035">
        <f>VLOOKUP($D$3&amp;"_"&amp;V$3,データシート1!$A:$BT,MATCH($R$2&amp;"_"&amp;$C10,データシート1!$A$1:$BT$1,0),0)</f>
        <v>37.893000000000001</v>
      </c>
      <c r="W10" s="1035">
        <f>VLOOKUP($D$3&amp;"_"&amp;W$3,データシート1!$A:$BT,MATCH($R$2&amp;"_"&amp;$C10,データシート1!$A$1:$BT$1,0),0)</f>
        <v>37.96</v>
      </c>
      <c r="X10" s="1035">
        <f>VLOOKUP($D$3&amp;"_"&amp;X$3,データシート1!$A:$BT,MATCH($R$2&amp;"_"&amp;$C10,データシート1!$A$1:$BT$1,0),0)</f>
        <v>24.882999999999999</v>
      </c>
      <c r="Y10" s="1035">
        <f>VLOOKUP($D$3&amp;"_"&amp;Y$3,データシート1!$A:$BT,MATCH($R$2&amp;"_"&amp;$C10,データシート1!$A$1:$BT$1,0),0)</f>
        <v>41.253999999999998</v>
      </c>
      <c r="Z10" s="1035">
        <f>VLOOKUP($D$3&amp;"_"&amp;Z$3,データシート1!$A:$BT,MATCH($R$2&amp;"_"&amp;$C10,データシート1!$A$1:$BT$1,0),0)</f>
        <v>41.027000000000001</v>
      </c>
      <c r="AA10" s="1035">
        <f>VLOOKUP($D$3&amp;"_"&amp;AA$3,データシート1!$A:$BT,MATCH($R$2&amp;"_"&amp;$C10,データシート1!$A$1:$BT$1,0),0)</f>
        <v>38.093000000000004</v>
      </c>
      <c r="AB10" s="1036">
        <f>VLOOKUP($D$3&amp;"_"&amp;AB$3,データシート1!$A:$BT,MATCH($R$2&amp;"_"&amp;$C10,データシート1!$A$1:$BT$1,0),0)</f>
        <v>37.701000000000001</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1</v>
      </c>
      <c r="J14" s="829">
        <f>VLOOKUP($D$3&amp;"_"&amp;J$3,データシート2!$A:$SI,MATCH($G$2&amp;"_"&amp;$B14,データシート2!$A$1:$SI$1,0),0)</f>
        <v>1</v>
      </c>
      <c r="K14" s="830">
        <f>VLOOKUP($D$3&amp;"_"&amp;K$3,データシート2!$A:$SI,MATCH($G$2&amp;"_"&amp;$B14,データシート2!$A$1:$SI$1,0),0)</f>
        <v>1</v>
      </c>
      <c r="L14" s="830">
        <f>VLOOKUP($D$3&amp;"_"&amp;L$3,データシート2!$A:$SI,MATCH($G$2&amp;"_"&amp;$B14,データシート2!$A$1:$SI$1,0),0)</f>
        <v>1</v>
      </c>
      <c r="M14" s="830">
        <f>VLOOKUP($D$3&amp;"_"&amp;M$3,データシート2!$A:$SI,MATCH($G$2&amp;"_"&amp;$B14,データシート2!$A$1:$SI$1,0),0)</f>
        <v>1</v>
      </c>
      <c r="N14" s="830">
        <f>VLOOKUP($D$3&amp;"_"&amp;N$3,データシート2!$A:$SI,MATCH($G$2&amp;"_"&amp;$B14,データシート2!$A$1:$SI$1,0),0)</f>
        <v>1</v>
      </c>
      <c r="O14" s="830">
        <f>VLOOKUP($D$3&amp;"_"&amp;O$3,データシート2!$A:$SI,MATCH($G$2&amp;"_"&amp;$B14,データシート2!$A$1:$SI$1,0),0)</f>
        <v>1</v>
      </c>
      <c r="P14" s="830">
        <f>VLOOKUP($D$3&amp;"_"&amp;P$3,データシート2!$A:$SI,MATCH($G$2&amp;"_"&amp;$B14,データシート2!$A$1:$SI$1,0),0)</f>
        <v>1</v>
      </c>
      <c r="Q14" s="831">
        <f>VLOOKUP($D$3&amp;"_"&amp;Q$3,データシート2!$A:$SI,MATCH($G$2&amp;"_"&amp;$B14,データシート2!$A$1:$SI$1,0),0)</f>
        <v>1</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2.4580000000000002</v>
      </c>
      <c r="U14" s="1044">
        <f>VLOOKUP($D$3&amp;"_"&amp;U$3,データシート2!$A:$SI,MATCH($R$2&amp;"_"&amp;$B14,データシート2!$A$1:$SI$1,0),0)</f>
        <v>3.4249999999999998</v>
      </c>
      <c r="V14" s="1044">
        <f>VLOOKUP($D$3&amp;"_"&amp;V$3,データシート2!$A:$SI,MATCH($R$2&amp;"_"&amp;$B14,データシート2!$A$1:$SI$1,0),0)</f>
        <v>3.52</v>
      </c>
      <c r="W14" s="1044">
        <f>VLOOKUP($D$3&amp;"_"&amp;W$3,データシート2!$A:$SI,MATCH($R$2&amp;"_"&amp;$B14,データシート2!$A$1:$SI$1,0),0)</f>
        <v>3.423</v>
      </c>
      <c r="X14" s="1044">
        <f>VLOOKUP($D$3&amp;"_"&amp;X$3,データシート2!$A:$SI,MATCH($R$2&amp;"_"&amp;$B14,データシート2!$A$1:$SI$1,0),0)</f>
        <v>3.3959999999999999</v>
      </c>
      <c r="Y14" s="1044">
        <f>VLOOKUP($D$3&amp;"_"&amp;Y$3,データシート2!$A:$SI,MATCH($R$2&amp;"_"&amp;$B14,データシート2!$A$1:$SI$1,0),0)</f>
        <v>3.4769999999999999</v>
      </c>
      <c r="Z14" s="1044">
        <f>VLOOKUP($D$3&amp;"_"&amp;Z$3,データシート2!$A:$SI,MATCH($R$2&amp;"_"&amp;$B14,データシート2!$A$1:$SI$1,0),0)</f>
        <v>3.2919999999999998</v>
      </c>
      <c r="AA14" s="1044">
        <f>VLOOKUP($D$3&amp;"_"&amp;AA$3,データシート2!$A:$SI,MATCH($R$2&amp;"_"&amp;$B14,データシート2!$A$1:$SI$1,0),0)</f>
        <v>3.3889999999999998</v>
      </c>
      <c r="AB14" s="1045">
        <f>VLOOKUP($D$3&amp;"_"&amp;AB$3,データシート2!$A:$SI,MATCH($R$2&amp;"_"&amp;$B14,データシート2!$A$1:$SI$1,0),0)</f>
        <v>3.7610000000000001</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1</v>
      </c>
      <c r="J15" s="838">
        <f>VLOOKUP($D$3&amp;"_"&amp;J$3,データシート2!$A:$SI,MATCH($G$2&amp;"_"&amp;$C15,データシート2!$A$1:$SI$1,0),0)</f>
        <v>1</v>
      </c>
      <c r="K15" s="839">
        <f>VLOOKUP($D$3&amp;"_"&amp;K$3,データシート2!$A:$SI,MATCH($G$2&amp;"_"&amp;$C15,データシート2!$A$1:$SI$1,0),0)</f>
        <v>1</v>
      </c>
      <c r="L15" s="839">
        <f>VLOOKUP($D$3&amp;"_"&amp;L$3,データシート2!$A:$SI,MATCH($G$2&amp;"_"&amp;$C15,データシート2!$A$1:$SI$1,0),0)</f>
        <v>1</v>
      </c>
      <c r="M15" s="839">
        <f>VLOOKUP($D$3&amp;"_"&amp;M$3,データシート2!$A:$SI,MATCH($G$2&amp;"_"&amp;$C15,データシート2!$A$1:$SI$1,0),0)</f>
        <v>1</v>
      </c>
      <c r="N15" s="839">
        <f>VLOOKUP($D$3&amp;"_"&amp;N$3,データシート2!$A:$SI,MATCH($G$2&amp;"_"&amp;$C15,データシート2!$A$1:$SI$1,0),0)</f>
        <v>1</v>
      </c>
      <c r="O15" s="839">
        <f>VLOOKUP($D$3&amp;"_"&amp;O$3,データシート2!$A:$SI,MATCH($G$2&amp;"_"&amp;$C15,データシート2!$A$1:$SI$1,0),0)</f>
        <v>1</v>
      </c>
      <c r="P15" s="839">
        <f>VLOOKUP($D$3&amp;"_"&amp;P$3,データシート2!$A:$SI,MATCH($G$2&amp;"_"&amp;$C15,データシート2!$A$1:$SI$1,0),0)</f>
        <v>1</v>
      </c>
      <c r="Q15" s="840">
        <f>VLOOKUP($D$3&amp;"_"&amp;Q$3,データシート2!$A:$SI,MATCH($G$2&amp;"_"&amp;$C15,データシート2!$A$1:$SI$1,0),0)</f>
        <v>1</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2.4580000000000002</v>
      </c>
      <c r="U15" s="1047">
        <f>VLOOKUP($D$3&amp;"_"&amp;U$3,データシート2!$A:$SI,MATCH($R$2&amp;"_"&amp;$C15,データシート2!$A$1:$SI$1,0),0)</f>
        <v>3.4249999999999998</v>
      </c>
      <c r="V15" s="1047">
        <f>VLOOKUP($D$3&amp;"_"&amp;V$3,データシート2!$A:$SI,MATCH($R$2&amp;"_"&amp;$C15,データシート2!$A$1:$SI$1,0),0)</f>
        <v>3.52</v>
      </c>
      <c r="W15" s="1047">
        <f>VLOOKUP($D$3&amp;"_"&amp;W$3,データシート2!$A:$SI,MATCH($R$2&amp;"_"&amp;$C15,データシート2!$A$1:$SI$1,0),0)</f>
        <v>3.423</v>
      </c>
      <c r="X15" s="1047">
        <f>VLOOKUP($D$3&amp;"_"&amp;X$3,データシート2!$A:$SI,MATCH($R$2&amp;"_"&amp;$C15,データシート2!$A$1:$SI$1,0),0)</f>
        <v>3.3959999999999999</v>
      </c>
      <c r="Y15" s="1047">
        <f>VLOOKUP($D$3&amp;"_"&amp;Y$3,データシート2!$A:$SI,MATCH($R$2&amp;"_"&amp;$C15,データシート2!$A$1:$SI$1,0),0)</f>
        <v>3.4769999999999999</v>
      </c>
      <c r="Z15" s="1047">
        <f>VLOOKUP($D$3&amp;"_"&amp;Z$3,データシート2!$A:$SI,MATCH($R$2&amp;"_"&amp;$C15,データシート2!$A$1:$SI$1,0),0)</f>
        <v>3.2919999999999998</v>
      </c>
      <c r="AA15" s="1047">
        <f>VLOOKUP($D$3&amp;"_"&amp;AA$3,データシート2!$A:$SI,MATCH($R$2&amp;"_"&amp;$C15,データシート2!$A$1:$SI$1,0),0)</f>
        <v>3.3889999999999998</v>
      </c>
      <c r="AB15" s="1048">
        <f>VLOOKUP($D$3&amp;"_"&amp;AB$3,データシート2!$A:$SI,MATCH($R$2&amp;"_"&amp;$C15,データシート2!$A$1:$SI$1,0),0)</f>
        <v>3.7610000000000001</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6</v>
      </c>
      <c r="H26" s="829">
        <f>VLOOKUP($D$3&amp;"_"&amp;H$3,データシート2!$A:$SI,MATCH($G$2&amp;"_"&amp;$B26,データシート2!$A$1:$SI$1,0),0)</f>
        <v>8</v>
      </c>
      <c r="I26" s="829">
        <f>VLOOKUP($D$3&amp;"_"&amp;I$3,データシート2!$A:$SI,MATCH($G$2&amp;"_"&amp;$B26,データシート2!$A$1:$SI$1,0),0)</f>
        <v>7</v>
      </c>
      <c r="J26" s="829">
        <f>VLOOKUP($D$3&amp;"_"&amp;J$3,データシート2!$A:$SI,MATCH($G$2&amp;"_"&amp;$B26,データシート2!$A$1:$SI$1,0),0)</f>
        <v>7</v>
      </c>
      <c r="K26" s="830">
        <f>VLOOKUP($D$3&amp;"_"&amp;K$3,データシート2!$A:$SI,MATCH($G$2&amp;"_"&amp;$B26,データシート2!$A$1:$SI$1,0),0)</f>
        <v>7</v>
      </c>
      <c r="L26" s="830">
        <f>VLOOKUP($D$3&amp;"_"&amp;L$3,データシート2!$A:$SI,MATCH($G$2&amp;"_"&amp;$B26,データシート2!$A$1:$SI$1,0),0)</f>
        <v>7</v>
      </c>
      <c r="M26" s="830">
        <f>VLOOKUP($D$3&amp;"_"&amp;M$3,データシート2!$A:$SI,MATCH($G$2&amp;"_"&amp;$B26,データシート2!$A$1:$SI$1,0),0)</f>
        <v>5</v>
      </c>
      <c r="N26" s="830">
        <f>VLOOKUP($D$3&amp;"_"&amp;N$3,データシート2!$A:$SI,MATCH($G$2&amp;"_"&amp;$B26,データシート2!$A$1:$SI$1,0),0)</f>
        <v>7</v>
      </c>
      <c r="O26" s="830">
        <f>VLOOKUP($D$3&amp;"_"&amp;O$3,データシート2!$A:$SI,MATCH($G$2&amp;"_"&amp;$B26,データシート2!$A$1:$SI$1,0),0)</f>
        <v>7</v>
      </c>
      <c r="P26" s="830">
        <f>VLOOKUP($D$3&amp;"_"&amp;P$3,データシート2!$A:$SI,MATCH($G$2&amp;"_"&amp;$B26,データシート2!$A$1:$SI$1,0),0)</f>
        <v>7</v>
      </c>
      <c r="Q26" s="831">
        <f>VLOOKUP($D$3&amp;"_"&amp;Q$3,データシート2!$A:$SI,MATCH($G$2&amp;"_"&amp;$B26,データシート2!$A$1:$SI$1,0),0)</f>
        <v>7</v>
      </c>
      <c r="R26" s="1043">
        <f>VLOOKUP($D$3&amp;"_"&amp;R$3,データシート2!$A:$SI,MATCH($R$2&amp;"_"&amp;$B26,データシート2!$A$1:$SI$1,0),0)</f>
        <v>35.331000000000003</v>
      </c>
      <c r="S26" s="1044">
        <f>VLOOKUP($D$3&amp;"_"&amp;S$3,データシート2!$A:$SI,MATCH($R$2&amp;"_"&amp;$B26,データシート2!$A$1:$SI$1,0),0)</f>
        <v>41.374000000000002</v>
      </c>
      <c r="T26" s="1044">
        <f>VLOOKUP($D$3&amp;"_"&amp;T$3,データシート2!$A:$SI,MATCH($R$2&amp;"_"&amp;$B26,データシート2!$A$1:$SI$1,0),0)</f>
        <v>38.585999999999999</v>
      </c>
      <c r="U26" s="1044">
        <f>VLOOKUP($D$3&amp;"_"&amp;U$3,データシート2!$A:$SI,MATCH($R$2&amp;"_"&amp;$B26,データシート2!$A$1:$SI$1,0),0)</f>
        <v>38.838999999999999</v>
      </c>
      <c r="V26" s="1044">
        <f>VLOOKUP($D$3&amp;"_"&amp;V$3,データシート2!$A:$SI,MATCH($R$2&amp;"_"&amp;$B26,データシート2!$A$1:$SI$1,0),0)</f>
        <v>37.893000000000001</v>
      </c>
      <c r="W26" s="1044">
        <f>VLOOKUP($D$3&amp;"_"&amp;W$3,データシート2!$A:$SI,MATCH($R$2&amp;"_"&amp;$B26,データシート2!$A$1:$SI$1,0),0)</f>
        <v>37.96</v>
      </c>
      <c r="X26" s="1044">
        <f>VLOOKUP($D$3&amp;"_"&amp;X$3,データシート2!$A:$SI,MATCH($R$2&amp;"_"&amp;$B26,データシート2!$A$1:$SI$1,0),0)</f>
        <v>24.882999999999999</v>
      </c>
      <c r="Y26" s="1044">
        <f>VLOOKUP($D$3&amp;"_"&amp;Y$3,データシート2!$A:$SI,MATCH($R$2&amp;"_"&amp;$B26,データシート2!$A$1:$SI$1,0),0)</f>
        <v>41.253999999999998</v>
      </c>
      <c r="Z26" s="1044">
        <f>VLOOKUP($D$3&amp;"_"&amp;Z$3,データシート2!$A:$SI,MATCH($R$2&amp;"_"&amp;$B26,データシート2!$A$1:$SI$1,0),0)</f>
        <v>41.027000000000001</v>
      </c>
      <c r="AA26" s="1044">
        <f>VLOOKUP($D$3&amp;"_"&amp;AA$3,データシート2!$A:$SI,MATCH($R$2&amp;"_"&amp;$B26,データシート2!$A$1:$SI$1,0),0)</f>
        <v>38.093000000000004</v>
      </c>
      <c r="AB26" s="1045">
        <f>VLOOKUP($D$3&amp;"_"&amp;AB$3,データシート2!$A:$SI,MATCH($R$2&amp;"_"&amp;$B26,データシート2!$A$1:$SI$1,0),0)</f>
        <v>37.701000000000001</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1</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3.903</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1</v>
      </c>
      <c r="I38" s="866">
        <f>VLOOKUP($D$3&amp;"_"&amp;I$3,データシート2!$A:$SI,MATCH($G$2&amp;"_"&amp;$C38,データシート2!$A$1:$SI$1,0),0)</f>
        <v>1</v>
      </c>
      <c r="J38" s="866">
        <f>VLOOKUP($D$3&amp;"_"&amp;J$3,データシート2!$A:$SI,MATCH($G$2&amp;"_"&amp;$C38,データシート2!$A$1:$SI$1,0),0)</f>
        <v>1</v>
      </c>
      <c r="K38" s="867">
        <f>VLOOKUP($D$3&amp;"_"&amp;K$3,データシート2!$A:$SI,MATCH($G$2&amp;"_"&amp;$C38,データシート2!$A$1:$SI$1,0),0)</f>
        <v>2</v>
      </c>
      <c r="L38" s="867">
        <f>VLOOKUP($D$3&amp;"_"&amp;L$3,データシート2!$A:$SI,MATCH($G$2&amp;"_"&amp;$C38,データシート2!$A$1:$SI$1,0),0)</f>
        <v>2</v>
      </c>
      <c r="M38" s="867">
        <f>VLOOKUP($D$3&amp;"_"&amp;M$3,データシート2!$A:$SI,MATCH($G$2&amp;"_"&amp;$C38,データシート2!$A$1:$SI$1,0),0)</f>
        <v>1</v>
      </c>
      <c r="N38" s="867">
        <f>VLOOKUP($D$3&amp;"_"&amp;N$3,データシート2!$A:$SI,MATCH($G$2&amp;"_"&amp;$C38,データシート2!$A$1:$SI$1,0),0)</f>
        <v>2</v>
      </c>
      <c r="O38" s="867">
        <f>VLOOKUP($D$3&amp;"_"&amp;O$3,データシート2!$A:$SI,MATCH($G$2&amp;"_"&amp;$C38,データシート2!$A$1:$SI$1,0),0)</f>
        <v>2</v>
      </c>
      <c r="P38" s="867">
        <f>VLOOKUP($D$3&amp;"_"&amp;P$3,データシート2!$A:$SI,MATCH($G$2&amp;"_"&amp;$C38,データシート2!$A$1:$SI$1,0),0)</f>
        <v>0</v>
      </c>
      <c r="Q38" s="868">
        <f>VLOOKUP($D$3&amp;"_"&amp;Q$3,データシート2!$A:$SI,MATCH($G$2&amp;"_"&amp;$C38,データシート2!$A$1:$SI$1,0),0)</f>
        <v>2</v>
      </c>
      <c r="R38" s="1056">
        <f>VLOOKUP($D$3&amp;"_"&amp;R$3,データシート2!$A:$SI,MATCH($R$2&amp;"_"&amp;$C38,データシート2!$A$1:$SI$1,0),0)</f>
        <v>0</v>
      </c>
      <c r="S38" s="1057">
        <f>VLOOKUP($D$3&amp;"_"&amp;S$3,データシート2!$A:$SI,MATCH($R$2&amp;"_"&amp;$C38,データシート2!$A$1:$SI$1,0),0)</f>
        <v>3.24</v>
      </c>
      <c r="T38" s="1057">
        <f>VLOOKUP($D$3&amp;"_"&amp;T$3,データシート2!$A:$SI,MATCH($R$2&amp;"_"&amp;$C38,データシート2!$A$1:$SI$1,0),0)</f>
        <v>3.21</v>
      </c>
      <c r="U38" s="1057">
        <f>VLOOKUP($D$3&amp;"_"&amp;U$3,データシート2!$A:$SI,MATCH($R$2&amp;"_"&amp;$C38,データシート2!$A$1:$SI$1,0),0)</f>
        <v>3.49</v>
      </c>
      <c r="V38" s="1057">
        <f>VLOOKUP($D$3&amp;"_"&amp;V$3,データシート2!$A:$SI,MATCH($R$2&amp;"_"&amp;$C38,データシート2!$A$1:$SI$1,0),0)</f>
        <v>6.6070000000000002</v>
      </c>
      <c r="W38" s="1057">
        <f>VLOOKUP($D$3&amp;"_"&amp;W$3,データシート2!$A:$SI,MATCH($R$2&amp;"_"&amp;$C38,データシート2!$A$1:$SI$1,0),0)</f>
        <v>7.383</v>
      </c>
      <c r="X38" s="1057">
        <f>VLOOKUP($D$3&amp;"_"&amp;X$3,データシート2!$A:$SI,MATCH($R$2&amp;"_"&amp;$C38,データシート2!$A$1:$SI$1,0),0)</f>
        <v>3.698</v>
      </c>
      <c r="Y38" s="1057">
        <f>VLOOKUP($D$3&amp;"_"&amp;Y$3,データシート2!$A:$SI,MATCH($R$2&amp;"_"&amp;$C38,データシート2!$A$1:$SI$1,0),0)</f>
        <v>9.391</v>
      </c>
      <c r="Z38" s="1057">
        <f>VLOOKUP($D$3&amp;"_"&amp;Z$3,データシート2!$A:$SI,MATCH($R$2&amp;"_"&amp;$C38,データシート2!$A$1:$SI$1,0),0)</f>
        <v>10.227</v>
      </c>
      <c r="AA38" s="1057">
        <f>VLOOKUP($D$3&amp;"_"&amp;AA$3,データシート2!$A:$SI,MATCH($R$2&amp;"_"&amp;$C38,データシート2!$A$1:$SI$1,0),0)</f>
        <v>0</v>
      </c>
      <c r="AB38" s="1058">
        <f>VLOOKUP($D$3&amp;"_"&amp;AB$3,データシート2!$A:$SI,MATCH($R$2&amp;"_"&amp;$C38,データシート2!$A$1:$SI$1,0),0)</f>
        <v>9.8019999999999996</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2</v>
      </c>
      <c r="H44" s="866">
        <f>VLOOKUP($D$3&amp;"_"&amp;H$3,データシート2!$A:$SI,MATCH($G$2&amp;"_"&amp;$C44,データシート2!$A$1:$SI$1,0),0)</f>
        <v>3</v>
      </c>
      <c r="I44" s="866">
        <f>VLOOKUP($D$3&amp;"_"&amp;I$3,データシート2!$A:$SI,MATCH($G$2&amp;"_"&amp;$C44,データシート2!$A$1:$SI$1,0),0)</f>
        <v>3</v>
      </c>
      <c r="J44" s="866">
        <f>VLOOKUP($D$3&amp;"_"&amp;J$3,データシート2!$A:$SI,MATCH($G$2&amp;"_"&amp;$C44,データシート2!$A$1:$SI$1,0),0)</f>
        <v>3</v>
      </c>
      <c r="K44" s="867">
        <f>VLOOKUP($D$3&amp;"_"&amp;K$3,データシート2!$A:$SI,MATCH($G$2&amp;"_"&amp;$C44,データシート2!$A$1:$SI$1,0),0)</f>
        <v>3</v>
      </c>
      <c r="L44" s="867">
        <f>VLOOKUP($D$3&amp;"_"&amp;L$3,データシート2!$A:$SI,MATCH($G$2&amp;"_"&amp;$C44,データシート2!$A$1:$SI$1,0),0)</f>
        <v>3</v>
      </c>
      <c r="M44" s="867">
        <f>VLOOKUP($D$3&amp;"_"&amp;M$3,データシート2!$A:$SI,MATCH($G$2&amp;"_"&amp;$C44,データシート2!$A$1:$SI$1,0),0)</f>
        <v>3</v>
      </c>
      <c r="N44" s="867">
        <f>VLOOKUP($D$3&amp;"_"&amp;N$3,データシート2!$A:$SI,MATCH($G$2&amp;"_"&amp;$C44,データシート2!$A$1:$SI$1,0),0)</f>
        <v>3</v>
      </c>
      <c r="O44" s="867">
        <f>VLOOKUP($D$3&amp;"_"&amp;O$3,データシート2!$A:$SI,MATCH($G$2&amp;"_"&amp;$C44,データシート2!$A$1:$SI$1,0),0)</f>
        <v>3</v>
      </c>
      <c r="P44" s="867">
        <f>VLOOKUP($D$3&amp;"_"&amp;P$3,データシート2!$A:$SI,MATCH($G$2&amp;"_"&amp;$C44,データシート2!$A$1:$SI$1,0),0)</f>
        <v>5</v>
      </c>
      <c r="Q44" s="868">
        <f>VLOOKUP($D$3&amp;"_"&amp;Q$3,データシート2!$A:$SI,MATCH($G$2&amp;"_"&amp;$C44,データシート2!$A$1:$SI$1,0),0)</f>
        <v>3</v>
      </c>
      <c r="R44" s="1056">
        <f>VLOOKUP($D$3&amp;"_"&amp;R$3,データシート2!$A:$SI,MATCH($R$2&amp;"_"&amp;$C44,データシート2!$A$1:$SI$1,0),0)</f>
        <v>10.885</v>
      </c>
      <c r="S44" s="1057">
        <f>VLOOKUP($D$3&amp;"_"&amp;S$3,データシート2!$A:$SI,MATCH($R$2&amp;"_"&amp;$C44,データシート2!$A$1:$SI$1,0),0)</f>
        <v>14.135</v>
      </c>
      <c r="T44" s="1057">
        <f>VLOOKUP($D$3&amp;"_"&amp;T$3,データシート2!$A:$SI,MATCH($R$2&amp;"_"&amp;$C44,データシート2!$A$1:$SI$1,0),0)</f>
        <v>14.244</v>
      </c>
      <c r="U44" s="1057">
        <f>VLOOKUP($D$3&amp;"_"&amp;U$3,データシート2!$A:$SI,MATCH($R$2&amp;"_"&amp;$C44,データシート2!$A$1:$SI$1,0),0)</f>
        <v>14.627000000000001</v>
      </c>
      <c r="V44" s="1057">
        <f>VLOOKUP($D$3&amp;"_"&amp;V$3,データシート2!$A:$SI,MATCH($R$2&amp;"_"&amp;$C44,データシート2!$A$1:$SI$1,0),0)</f>
        <v>14.185</v>
      </c>
      <c r="W44" s="1057">
        <f>VLOOKUP($D$3&amp;"_"&amp;W$3,データシート2!$A:$SI,MATCH($R$2&amp;"_"&amp;$C44,データシート2!$A$1:$SI$1,0),0)</f>
        <v>15.109</v>
      </c>
      <c r="X44" s="1057">
        <f>VLOOKUP($D$3&amp;"_"&amp;X$3,データシート2!$A:$SI,MATCH($R$2&amp;"_"&amp;$C44,データシート2!$A$1:$SI$1,0),0)</f>
        <v>15.285</v>
      </c>
      <c r="Y44" s="1057">
        <f>VLOOKUP($D$3&amp;"_"&amp;Y$3,データシート2!$A:$SI,MATCH($R$2&amp;"_"&amp;$C44,データシート2!$A$1:$SI$1,0),0)</f>
        <v>17.478999999999999</v>
      </c>
      <c r="Z44" s="1057">
        <f>VLOOKUP($D$3&amp;"_"&amp;Z$3,データシート2!$A:$SI,MATCH($R$2&amp;"_"&amp;$C44,データシート2!$A$1:$SI$1,0),0)</f>
        <v>17.167999999999999</v>
      </c>
      <c r="AA44" s="1057">
        <f>VLOOKUP($D$3&amp;"_"&amp;AA$3,データシート2!$A:$SI,MATCH($R$2&amp;"_"&amp;$C44,データシート2!$A$1:$SI$1,0),0)</f>
        <v>29.266999999999999</v>
      </c>
      <c r="AB44" s="1058">
        <f>VLOOKUP($D$3&amp;"_"&amp;AB$3,データシート2!$A:$SI,MATCH($R$2&amp;"_"&amp;$C44,データシート2!$A$1:$SI$1,0),0)</f>
        <v>15.557</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3</v>
      </c>
      <c r="H48" s="866">
        <f>VLOOKUP($D$3&amp;"_"&amp;H$3,データシート2!$A:$SI,MATCH($G$2&amp;"_"&amp;$C48,データシート2!$A$1:$SI$1,0),0)</f>
        <v>3</v>
      </c>
      <c r="I48" s="866">
        <f>VLOOKUP($D$3&amp;"_"&amp;I$3,データシート2!$A:$SI,MATCH($G$2&amp;"_"&amp;$C48,データシート2!$A$1:$SI$1,0),0)</f>
        <v>2</v>
      </c>
      <c r="J48" s="866">
        <f>VLOOKUP($D$3&amp;"_"&amp;J$3,データシート2!$A:$SI,MATCH($G$2&amp;"_"&amp;$C48,データシート2!$A$1:$SI$1,0),0)</f>
        <v>2</v>
      </c>
      <c r="K48" s="867">
        <f>VLOOKUP($D$3&amp;"_"&amp;K$3,データシート2!$A:$SI,MATCH($G$2&amp;"_"&amp;$C48,データシート2!$A$1:$SI$1,0),0)</f>
        <v>1</v>
      </c>
      <c r="L48" s="867">
        <f>VLOOKUP($D$3&amp;"_"&amp;L$3,データシート2!$A:$SI,MATCH($G$2&amp;"_"&amp;$C48,データシート2!$A$1:$SI$1,0),0)</f>
        <v>1</v>
      </c>
      <c r="M48" s="867">
        <f>VLOOKUP($D$3&amp;"_"&amp;M$3,データシート2!$A:$SI,MATCH($G$2&amp;"_"&amp;$C48,データシート2!$A$1:$SI$1,0),0)</f>
        <v>0</v>
      </c>
      <c r="N48" s="867">
        <f>VLOOKUP($D$3&amp;"_"&amp;N$3,データシート2!$A:$SI,MATCH($G$2&amp;"_"&amp;$C48,データシート2!$A$1:$SI$1,0),0)</f>
        <v>1</v>
      </c>
      <c r="O48" s="867">
        <f>VLOOKUP($D$3&amp;"_"&amp;O$3,データシート2!$A:$SI,MATCH($G$2&amp;"_"&amp;$C48,データシート2!$A$1:$SI$1,0),0)</f>
        <v>1</v>
      </c>
      <c r="P48" s="867">
        <f>VLOOKUP($D$3&amp;"_"&amp;P$3,データシート2!$A:$SI,MATCH($G$2&amp;"_"&amp;$C48,データシート2!$A$1:$SI$1,0),0)</f>
        <v>0</v>
      </c>
      <c r="Q48" s="868">
        <f>VLOOKUP($D$3&amp;"_"&amp;Q$3,データシート2!$A:$SI,MATCH($G$2&amp;"_"&amp;$C48,データシート2!$A$1:$SI$1,0),0)</f>
        <v>1</v>
      </c>
      <c r="R48" s="1056">
        <f>VLOOKUP($D$3&amp;"_"&amp;R$3,データシート2!$A:$SI,MATCH($R$2&amp;"_"&amp;$C48,データシート2!$A$1:$SI$1,0),0)</f>
        <v>18.231000000000002</v>
      </c>
      <c r="S48" s="1057">
        <f>VLOOKUP($D$3&amp;"_"&amp;S$3,データシート2!$A:$SI,MATCH($R$2&amp;"_"&amp;$C48,データシート2!$A$1:$SI$1,0),0)</f>
        <v>17.302</v>
      </c>
      <c r="T48" s="1057">
        <f>VLOOKUP($D$3&amp;"_"&amp;T$3,データシート2!$A:$SI,MATCH($R$2&amp;"_"&amp;$C48,データシート2!$A$1:$SI$1,0),0)</f>
        <v>15.103999999999999</v>
      </c>
      <c r="U48" s="1057">
        <f>VLOOKUP($D$3&amp;"_"&amp;U$3,データシート2!$A:$SI,MATCH($R$2&amp;"_"&amp;$C48,データシート2!$A$1:$SI$1,0),0)</f>
        <v>14.077</v>
      </c>
      <c r="V48" s="1057">
        <f>VLOOKUP($D$3&amp;"_"&amp;V$3,データシート2!$A:$SI,MATCH($R$2&amp;"_"&amp;$C48,データシート2!$A$1:$SI$1,0),0)</f>
        <v>10.351000000000001</v>
      </c>
      <c r="W48" s="1057">
        <f>VLOOKUP($D$3&amp;"_"&amp;W$3,データシート2!$A:$SI,MATCH($R$2&amp;"_"&amp;$C48,データシート2!$A$1:$SI$1,0),0)</f>
        <v>9.4809999999999999</v>
      </c>
      <c r="X48" s="1057">
        <f>VLOOKUP($D$3&amp;"_"&amp;X$3,データシート2!$A:$SI,MATCH($R$2&amp;"_"&amp;$C48,データシート2!$A$1:$SI$1,0),0)</f>
        <v>0</v>
      </c>
      <c r="Y48" s="1057">
        <f>VLOOKUP($D$3&amp;"_"&amp;Y$3,データシート2!$A:$SI,MATCH($R$2&amp;"_"&amp;$C48,データシート2!$A$1:$SI$1,0),0)</f>
        <v>8.3149999999999995</v>
      </c>
      <c r="Z48" s="1057">
        <f>VLOOKUP($D$3&amp;"_"&amp;Z$3,データシート2!$A:$SI,MATCH($R$2&amp;"_"&amp;$C48,データシート2!$A$1:$SI$1,0),0)</f>
        <v>7.9770000000000003</v>
      </c>
      <c r="AA48" s="1057">
        <f>VLOOKUP($D$3&amp;"_"&amp;AA$3,データシート2!$A:$SI,MATCH($R$2&amp;"_"&amp;$C48,データシート2!$A$1:$SI$1,0),0)</f>
        <v>0</v>
      </c>
      <c r="AB48" s="1058">
        <f>VLOOKUP($D$3&amp;"_"&amp;AB$3,データシート2!$A:$SI,MATCH($R$2&amp;"_"&amp;$C48,データシート2!$A$1:$SI$1,0),0)</f>
        <v>7.1829999999999998</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1</v>
      </c>
      <c r="H51" s="866">
        <f>VLOOKUP($D$3&amp;"_"&amp;H$3,データシート2!$A:$SI,MATCH($G$2&amp;"_"&amp;$C51,データシート2!$A$1:$SI$1,0),0)</f>
        <v>1</v>
      </c>
      <c r="I51" s="866">
        <f>VLOOKUP($D$3&amp;"_"&amp;I$3,データシート2!$A:$SI,MATCH($G$2&amp;"_"&amp;$C51,データシート2!$A$1:$SI$1,0),0)</f>
        <v>1</v>
      </c>
      <c r="J51" s="866">
        <f>VLOOKUP($D$3&amp;"_"&amp;J$3,データシート2!$A:$SI,MATCH($G$2&amp;"_"&amp;$C51,データシート2!$A$1:$SI$1,0),0)</f>
        <v>1</v>
      </c>
      <c r="K51" s="867">
        <f>VLOOKUP($D$3&amp;"_"&amp;K$3,データシート2!$A:$SI,MATCH($G$2&amp;"_"&amp;$C51,データシート2!$A$1:$SI$1,0),0)</f>
        <v>1</v>
      </c>
      <c r="L51" s="867">
        <f>VLOOKUP($D$3&amp;"_"&amp;L$3,データシート2!$A:$SI,MATCH($G$2&amp;"_"&amp;$C51,データシート2!$A$1:$SI$1,0),0)</f>
        <v>1</v>
      </c>
      <c r="M51" s="867">
        <f>VLOOKUP($D$3&amp;"_"&amp;M$3,データシート2!$A:$SI,MATCH($G$2&amp;"_"&amp;$C51,データシート2!$A$1:$SI$1,0),0)</f>
        <v>1</v>
      </c>
      <c r="N51" s="867">
        <f>VLOOKUP($D$3&amp;"_"&amp;N$3,データシート2!$A:$SI,MATCH($G$2&amp;"_"&amp;$C51,データシート2!$A$1:$SI$1,0),0)</f>
        <v>1</v>
      </c>
      <c r="O51" s="867">
        <f>VLOOKUP($D$3&amp;"_"&amp;O$3,データシート2!$A:$SI,MATCH($G$2&amp;"_"&amp;$C51,データシート2!$A$1:$SI$1,0),0)</f>
        <v>1</v>
      </c>
      <c r="P51" s="867">
        <f>VLOOKUP($D$3&amp;"_"&amp;P$3,データシート2!$A:$SI,MATCH($G$2&amp;"_"&amp;$C51,データシート2!$A$1:$SI$1,0),0)</f>
        <v>1</v>
      </c>
      <c r="Q51" s="868">
        <f>VLOOKUP($D$3&amp;"_"&amp;Q$3,データシート2!$A:$SI,MATCH($G$2&amp;"_"&amp;$C51,データシート2!$A$1:$SI$1,0),0)</f>
        <v>1</v>
      </c>
      <c r="R51" s="1056">
        <f>VLOOKUP($D$3&amp;"_"&amp;R$3,データシート2!$A:$SI,MATCH($R$2&amp;"_"&amp;$C51,データシート2!$A$1:$SI$1,0),0)</f>
        <v>6.2149999999999999</v>
      </c>
      <c r="S51" s="1057">
        <f>VLOOKUP($D$3&amp;"_"&amp;S$3,データシート2!$A:$SI,MATCH($R$2&amp;"_"&amp;$C51,データシート2!$A$1:$SI$1,0),0)</f>
        <v>6.6970000000000001</v>
      </c>
      <c r="T51" s="1057">
        <f>VLOOKUP($D$3&amp;"_"&amp;T$3,データシート2!$A:$SI,MATCH($R$2&amp;"_"&amp;$C51,データシート2!$A$1:$SI$1,0),0)</f>
        <v>6.0279999999999996</v>
      </c>
      <c r="U51" s="1057">
        <f>VLOOKUP($D$3&amp;"_"&amp;U$3,データシート2!$A:$SI,MATCH($R$2&amp;"_"&amp;$C51,データシート2!$A$1:$SI$1,0),0)</f>
        <v>6.6449999999999996</v>
      </c>
      <c r="V51" s="1057">
        <f>VLOOKUP($D$3&amp;"_"&amp;V$3,データシート2!$A:$SI,MATCH($R$2&amp;"_"&amp;$C51,データシート2!$A$1:$SI$1,0),0)</f>
        <v>6.75</v>
      </c>
      <c r="W51" s="1057">
        <f>VLOOKUP($D$3&amp;"_"&amp;W$3,データシート2!$A:$SI,MATCH($R$2&amp;"_"&amp;$C51,データシート2!$A$1:$SI$1,0),0)</f>
        <v>5.9870000000000001</v>
      </c>
      <c r="X51" s="1057">
        <f>VLOOKUP($D$3&amp;"_"&amp;X$3,データシート2!$A:$SI,MATCH($R$2&amp;"_"&amp;$C51,データシート2!$A$1:$SI$1,0),0)</f>
        <v>5.9</v>
      </c>
      <c r="Y51" s="1057">
        <f>VLOOKUP($D$3&amp;"_"&amp;Y$3,データシート2!$A:$SI,MATCH($R$2&amp;"_"&amp;$C51,データシート2!$A$1:$SI$1,0),0)</f>
        <v>6.069</v>
      </c>
      <c r="Z51" s="1057">
        <f>VLOOKUP($D$3&amp;"_"&amp;Z$3,データシート2!$A:$SI,MATCH($R$2&amp;"_"&amp;$C51,データシート2!$A$1:$SI$1,0),0)</f>
        <v>5.6550000000000002</v>
      </c>
      <c r="AA51" s="1057">
        <f>VLOOKUP($D$3&amp;"_"&amp;AA$3,データシート2!$A:$SI,MATCH($R$2&amp;"_"&amp;$C51,データシート2!$A$1:$SI$1,0),0)</f>
        <v>4.923</v>
      </c>
      <c r="AB51" s="1058">
        <f>VLOOKUP($D$3&amp;"_"&amp;AB$3,データシート2!$A:$SI,MATCH($R$2&amp;"_"&amp;$C51,データシート2!$A$1:$SI$1,0),0)</f>
        <v>5.1589999999999998</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2024-03-14T13:33:11Z</dcterms:created>
  <dcterms:modified xsi:type="dcterms:W3CDTF">2024-03-14T13:33:11Z</dcterms:modified>
  <cp:category/>
  <cp:contentStatus/>
</cp:coreProperties>
</file>