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F199636B-3F44-4E7D-9F17-2ADC58E95DA7}"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<sst xmlns="http://schemas.openxmlformats.org/spreadsheetml/2006/main" count="24458" uniqueCount="2388">
  <si>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</si>
  <si>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</si>
  <si>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</si>
  <si>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</si>
  <si>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</si>
  <si>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</si>
  <si>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</si>
  <si>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</si>
  <si>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</si>
  <si>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</si>
  <si>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</si>
  <si>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</si>
  <si>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</si>
  <si>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</si>
  <si>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</si>
  <si>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</si>
  <si>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</si>
  <si>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</si>
  <si>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</si>
  <si>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</si>
  <si>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</si>
  <si>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</si>
  <si>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</si>
  <si>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</si>
  <si>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</si>
  <si>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</si>
  <si>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</si>
  <si>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</si>
  <si>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</si>
  <si>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</si>
  <si>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</si>
  <si>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</si>
  <si>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</si>
  <si>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</si>
  <si>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</si>
  <si>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</si>
  <si>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</si>
  <si>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</si>
  <si>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</si>
  <si>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</si>
  <si>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</si>
  <si>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</si>
  <si>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</si>
  <si>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</si>
  <si>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</si>
  <si>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</si>
  <si>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</si>
  <si>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</si>
  <si>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</si>
  <si>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</si>
  <si>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</si>
  <si>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</si>
  <si>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</si>
  <si>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</si>
  <si>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</si>
  <si>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</si>
  <si>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</si>
  <si>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</si>
  <si>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</si>
  <si>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</si>
  <si>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</si>
  <si>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</si>
  <si>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</si>
  <si>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</si>
  <si>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</si>
  <si>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</si>
  <si>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</si>
  <si>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</si>
  <si>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</si>
  <si>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</si>
  <si>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</si>
  <si>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</si>
  <si>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</si>
  <si>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</si>
  <si>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</si>
  <si>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</si>
  <si>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</si>
  <si>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</si>
  <si>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</si>
  <si>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</si>
  <si>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</si>
  <si>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</si>
  <si>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</si>
  <si>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</si>
  <si>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</si>
  <si>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</si>
  <si>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</si>
  <si>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</si>
  <si>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</si>
  <si>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</si>
  <si>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</si>
  <si>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</si>
  <si>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</si>
  <si>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</si>
  <si>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</si>
  <si>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</si>
  <si>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</si>
  <si>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</si>
  <si>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</si>
  <si>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</si>
  <si>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</si>
  <si>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</si>
  <si>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</si>
  <si>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</si>
  <si>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</si>
  <si>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</si>
  <si>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</si>
  <si>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</si>
  <si>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</si>
  <si>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</si>
  <si>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</si>
  <si>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</si>
  <si>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</si>
  <si>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</si>
  <si>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</si>
  <si>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</si>
  <si>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</si>
  <si>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</si>
  <si>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</si>
  <si>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</si>
  <si>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</si>
  <si>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</si>
  <si>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</si>
  <si>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</si>
  <si>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</si>
  <si>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</si>
  <si>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</si>
  <si>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</si>
  <si>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</si>
  <si>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</si>
  <si>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</si>
  <si>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</si>
  <si>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</si>
  <si>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</si>
  <si>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</si>
  <si>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</si>
  <si>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</si>
  <si>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</si>
  <si>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</si>
  <si>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</si>
  <si>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</si>
  <si>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</si>
  <si>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</si>
  <si>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</si>
  <si>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</si>
  <si>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</si>
  <si>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</si>
  <si>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</si>
  <si>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</si>
  <si>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</si>
  <si>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</si>
  <si>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</si>
  <si>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</si>
  <si>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</si>
  <si>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</si>
  <si>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</si>
  <si>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</si>
  <si>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</si>
  <si>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</si>
  <si>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</si>
  <si>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</si>
  <si>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</si>
  <si>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</si>
  <si>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</si>
  <si>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</si>
  <si>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</si>
  <si>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</si>
  <si>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</si>
  <si>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</si>
  <si>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</si>
  <si>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</si>
  <si>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</si>
  <si>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</si>
  <si>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</si>
  <si>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</si>
  <si>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</si>
  <si>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</si>
  <si>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</si>
  <si>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</si>
  <si>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</si>
  <si>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</si>
  <si>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</si>
  <si>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</si>
  <si>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</si>
  <si>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</si>
  <si>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</si>
  <si>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</si>
  <si>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</si>
  <si>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</si>
  <si>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</si>
  <si>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</si>
  <si>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</si>
  <si>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</si>
  <si>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</si>
  <si>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</si>
  <si>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</si>
  <si>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</si>
  <si>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</si>
  <si>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</si>
  <si>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</si>
  <si>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</si>
  <si>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</si>
  <si>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</si>
  <si>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</si>
  <si>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</si>
  <si>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</si>
  <si>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</si>
  <si>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</si>
  <si>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</si>
  <si>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</si>
  <si>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</si>
  <si>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</si>
  <si>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</si>
  <si>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</si>
  <si>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</si>
  <si>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</si>
  <si>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</si>
  <si>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</si>
  <si>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</si>
  <si>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</si>
  <si>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</si>
  <si>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</si>
  <si>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</si>
  <si>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</si>
  <si>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</si>
  <si>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</si>
  <si>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</si>
  <si>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</si>
  <si>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</si>
  <si>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</si>
  <si>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</si>
  <si>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</si>
  <si>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</si>
  <si>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</si>
  <si>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</si>
  <si>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</si>
  <si>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</si>
  <si>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</si>
  <si>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</si>
  <si>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</si>
  <si>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</si>
  <si>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</si>
  <si>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</si>
  <si>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</si>
  <si>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</si>
  <si>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</si>
  <si>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</si>
  <si>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</si>
  <si>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</si>
  <si>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</si>
  <si>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</si>
  <si>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</si>
  <si>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</si>
  <si>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</si>
  <si>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</si>
  <si>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</si>
  <si>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</si>
  <si>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</si>
  <si>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</si>
  <si>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</si>
  <si>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</si>
  <si>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</si>
  <si>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</si>
  <si>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</si>
  <si>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</si>
  <si>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</si>
  <si>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</si>
  <si>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</si>
  <si>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</si>
  <si>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</si>
  <si>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</si>
  <si>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</si>
  <si>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</si>
  <si>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</si>
  <si>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</si>
  <si>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</si>
  <si>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</si>
  <si>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</si>
  <si>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</si>
  <si>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</si>
  <si>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</si>
  <si>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</si>
  <si>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</si>
  <si>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</si>
  <si>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</si>
  <si>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</si>
  <si>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</si>
  <si>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</si>
  <si>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</si>
  <si>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</si>
  <si>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</si>
  <si>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</si>
  <si>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</si>
  <si>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</si>
  <si>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</si>
  <si>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</si>
  <si>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</si>
  <si>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</si>
  <si>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</si>
  <si>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</si>
  <si>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</si>
  <si>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</si>
  <si>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</si>
  <si>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</si>
  <si>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</si>
  <si>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</si>
  <si>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</si>
  <si>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</si>
  <si>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</si>
  <si>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</si>
  <si>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</si>
  <si>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</si>
  <si>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</si>
  <si>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</si>
  <si>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</si>
  <si>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</si>
  <si>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</si>
  <si>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</si>
  <si>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</si>
  <si>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</si>
  <si>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</si>
  <si>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</si>
  <si>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</si>
  <si>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</si>
  <si>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</si>
  <si>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</si>
  <si>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</si>
  <si>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</si>
  <si>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</si>
  <si>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</si>
  <si>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</si>
  <si>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</si>
  <si>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</si>
  <si>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</si>
  <si>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</si>
  <si>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</si>
  <si>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</si>
  <si>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</si>
  <si>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</si>
  <si>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</si>
  <si>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</si>
  <si>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</si>
  <si>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</si>
  <si>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</si>
  <si>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</si>
  <si>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</si>
  <si>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</si>
  <si>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</si>
  <si>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</si>
  <si>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</si>
  <si>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</si>
  <si>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</si>
  <si>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</si>
  <si>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</si>
  <si>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</si>
  <si>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</si>
  <si>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</si>
  <si>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</si>
  <si>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</si>
  <si>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</si>
  <si>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</si>
  <si>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</si>
  <si>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</si>
  <si>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</si>
  <si>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</si>
  <si>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</si>
  <si>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</si>
  <si>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</si>
  <si>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</si>
  <si>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</si>
  <si>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</si>
  <si>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</si>
  <si>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</si>
  <si>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</si>
  <si>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</si>
  <si>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</si>
  <si>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</si>
  <si>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</si>
  <si>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</si>
  <si>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</si>
  <si>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</si>
  <si>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</si>
  <si>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</si>
  <si>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</si>
  <si>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</si>
  <si>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</si>
  <si>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</si>
  <si>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</si>
  <si>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</si>
  <si>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</si>
  <si>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</si>
  <si>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</si>
  <si>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</si>
  <si>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</si>
  <si>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</si>
  <si>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</si>
  <si>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</si>
  <si>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</si>
  <si>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</si>
  <si>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</si>
  <si>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</si>
  <si>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</si>
  <si>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</si>
  <si>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</si>
  <si>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</si>
  <si>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</si>
  <si>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</si>
  <si>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</si>
  <si>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</si>
  <si>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</si>
  <si>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</si>
  <si>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</si>
  <si>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</si>
  <si>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</si>
  <si>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</si>
  <si>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</si>
  <si>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</si>
  <si>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</si>
  <si>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</si>
  <si>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</si>
  <si>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</si>
  <si>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</si>
  <si>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</si>
  <si>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</si>
  <si>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</si>
  <si>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</si>
  <si>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</si>
  <si>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</si>
  <si>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</si>
  <si>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</si>
  <si>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</si>
  <si>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</si>
  <si>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</si>
  <si>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</si>
  <si>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</si>
  <si>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</si>
  <si>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</si>
  <si>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</si>
  <si>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</si>
  <si>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</si>
  <si>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</si>
  <si>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</si>
  <si>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</si>
  <si>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</si>
  <si>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</si>
  <si>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</si>
  <si>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</si>
  <si>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</si>
  <si>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</si>
  <si>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</si>
  <si>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</si>
  <si>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</si>
  <si>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</si>
  <si>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</si>
  <si>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</si>
  <si>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</si>
  <si>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</si>
  <si>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</si>
  <si>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</si>
  <si>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</si>
  <si>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</si>
  <si>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</si>
  <si>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</si>
  <si>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</si>
  <si>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</si>
  <si>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</si>
  <si>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</si>
  <si>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</si>
  <si>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</si>
  <si>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</si>
  <si>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</si>
  <si>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</si>
  <si>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</si>
  <si>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</si>
  <si>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</si>
  <si>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</si>
  <si>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</si>
  <si>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</si>
  <si>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</si>
  <si>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</si>
  <si>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</si>
  <si>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</si>
  <si>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</si>
  <si>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</si>
  <si>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</si>
  <si>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</si>
  <si>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</si>
  <si>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</si>
  <si>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</si>
  <si>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</si>
  <si>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</si>
  <si>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</si>
  <si>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</si>
  <si>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</si>
  <si>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</si>
  <si>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</si>
  <si>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</si>
  <si>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</si>
  <si>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</si>
  <si>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</si>
  <si>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</si>
  <si>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</si>
  <si>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</si>
  <si>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</si>
  <si>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</si>
  <si>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</si>
  <si>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</si>
  <si>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</si>
  <si>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</si>
  <si>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</si>
  <si>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</si>
  <si>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</si>
  <si>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</si>
  <si>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</si>
  <si>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</si>
  <si>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</si>
  <si>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</si>
  <si>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</si>
  <si>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</si>
  <si>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</si>
  <si>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</si>
  <si>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</si>
  <si>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</si>
  <si>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</si>
  <si>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</si>
  <si>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</si>
  <si>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</si>
  <si>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</si>
  <si>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</si>
  <si>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</si>
  <si>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</si>
  <si>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</si>
  <si>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</si>
  <si>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</si>
  <si>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</si>
  <si>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</si>
  <si>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</si>
  <si>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</si>
  <si>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</si>
  <si>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</si>
  <si>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</si>
  <si>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</si>
  <si>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</si>
  <si>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</si>
  <si>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</si>
  <si>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</si>
  <si>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</si>
  <si>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</si>
  <si>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</si>
  <si>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</si>
  <si>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</si>
  <si>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</si>
  <si>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</si>
  <si>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</si>
  <si>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</si>
  <si>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</si>
  <si>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</si>
  <si>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</si>
  <si>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</si>
  <si>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</si>
  <si>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</si>
  <si>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</si>
  <si>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</si>
  <si>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</si>
  <si>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</si>
  <si>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</si>
  <si>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</si>
  <si>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</si>
  <si>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</si>
  <si>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</si>
  <si>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</si>
  <si>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</si>
  <si>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</si>
  <si>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</si>
  <si>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</si>
  <si>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</si>
  <si>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</si>
  <si>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</si>
  <si>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</si>
  <si>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</si>
  <si>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</si>
  <si>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</si>
  <si>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</si>
  <si>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</si>
  <si>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</si>
  <si>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</si>
  <si>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</si>
  <si>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</si>
  <si>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</si>
  <si>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</si>
  <si>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</si>
  <si>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</si>
  <si>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</si>
  <si>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</si>
  <si>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</si>
  <si>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</si>
  <si>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</si>
  <si>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</si>
  <si>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</si>
  <si>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</si>
  <si>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</si>
  <si>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</si>
  <si>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</si>
  <si>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</si>
  <si>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</si>
  <si>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</si>
  <si>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</si>
  <si>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</si>
  <si>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</si>
  <si>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</si>
  <si>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</si>
  <si>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</si>
  <si>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</si>
  <si>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</si>
  <si>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</si>
  <si>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</si>
  <si>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</si>
  <si>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</si>
  <si>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</si>
  <si>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</si>
  <si>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</si>
  <si>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</si>
  <si>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</si>
  <si>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</si>
  <si>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</si>
  <si>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</si>
  <si>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</si>
  <si>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</si>
  <si>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</si>
  <si>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</si>
  <si>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</si>
  <si>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</si>
  <si>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</si>
  <si>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</si>
  <si>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</si>
  <si>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</si>
  <si>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</si>
  <si>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</si>
  <si>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</si>
  <si>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</si>
  <si>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</si>
  <si>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</si>
  <si>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</si>
  <si>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</si>
  <si>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</si>
  <si>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</si>
  <si>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</si>
  <si>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</si>
  <si>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</si>
  <si>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</si>
  <si>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</si>
  <si>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</si>
  <si>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</si>
  <si>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</si>
  <si>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</si>
  <si>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</si>
  <si>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</si>
  <si>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</si>
  <si>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</si>
  <si>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</si>
  <si>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</si>
  <si>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</si>
  <si>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</si>
  <si>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</si>
  <si>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</si>
  <si>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</si>
  <si>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</si>
  <si>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</si>
  <si>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</si>
  <si>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</si>
  <si>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</si>
  <si>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</si>
  <si>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</si>
  <si>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</si>
  <si>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</si>
  <si>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</si>
  <si>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</si>
  <si>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</si>
  <si>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</si>
  <si>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</si>
  <si>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</si>
  <si>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</si>
  <si>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</si>
  <si>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</si>
  <si>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</si>
  <si>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</si>
  <si>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</si>
  <si>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</si>
  <si>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</si>
  <si>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</si>
  <si>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</si>
  <si>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</si>
  <si>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</si>
  <si>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</si>
  <si>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</si>
  <si>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</si>
  <si>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</si>
  <si>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</si>
  <si>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</si>
  <si>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</si>
  <si>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</si>
  <si>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</si>
  <si>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</si>
  <si>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</si>
  <si>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</si>
  <si>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</si>
  <si>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</si>
  <si>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</si>
  <si>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</si>
  <si>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</si>
  <si>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</si>
  <si>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</si>
  <si>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</si>
  <si>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</si>
  <si>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</si>
  <si>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</si>
  <si>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</si>
  <si>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</si>
  <si>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</si>
  <si>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</si>
  <si>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</si>
  <si>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</si>
  <si>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</si>
  <si>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</si>
  <si>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</si>
  <si>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</si>
  <si>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</si>
  <si>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</si>
  <si>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</si>
  <si>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</si>
  <si>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</si>
  <si>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</si>
  <si>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</si>
  <si>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</si>
  <si>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</si>
  <si>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</si>
  <si>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</si>
  <si>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</si>
  <si>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</si>
  <si>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</si>
  <si>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</si>
  <si>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</si>
  <si>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</si>
  <si>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</si>
  <si>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</si>
  <si>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</si>
  <si>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</si>
  <si>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</si>
  <si>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</si>
  <si>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</si>
  <si>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</si>
  <si>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</si>
  <si>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</si>
  <si>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</si>
  <si>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</si>
  <si>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</si>
  <si>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</si>
  <si>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</si>
  <si>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</si>
  <si>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</si>
  <si>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</si>
  <si>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</si>
  <si>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</si>
  <si>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</si>
  <si>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</si>
  <si>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</si>
  <si>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</si>
  <si>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</si>
  <si>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</si>
  <si>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</si>
  <si>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</si>
  <si>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</si>
  <si>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</si>
  <si>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</si>
  <si>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</si>
  <si>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</si>
  <si>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</si>
  <si>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</si>
  <si>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</si>
  <si>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</si>
  <si>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</si>
  <si>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</si>
  <si>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</si>
  <si>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</si>
  <si>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</si>
  <si>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</si>
  <si>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</si>
  <si>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</si>
  <si>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</si>
  <si>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</si>
  <si>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</si>
  <si>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</si>
  <si>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</si>
  <si>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</si>
  <si>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</si>
  <si>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</si>
  <si>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</si>
  <si>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</si>
  <si>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</si>
  <si>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</si>
  <si>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</si>
  <si>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</si>
  <si>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</si>
  <si>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</si>
  <si>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</si>
  <si>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</si>
  <si>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</si>
  <si>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</si>
  <si>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</si>
  <si>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</si>
  <si>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</si>
  <si>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</si>
  <si>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</si>
  <si>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</si>
  <si>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</si>
  <si>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</si>
  <si>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</si>
  <si>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</si>
  <si>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</si>
  <si>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</si>
  <si>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</si>
  <si>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</si>
  <si>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</si>
  <si>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</si>
  <si>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</si>
  <si>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</si>
  <si>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</si>
  <si>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</si>
  <si>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</si>
  <si>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</si>
  <si>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</si>
  <si>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</si>
  <si>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</si>
  <si>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</si>
  <si>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</si>
  <si>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</si>
  <si>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</si>
  <si>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</si>
  <si>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</si>
  <si>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</si>
  <si>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</si>
  <si>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</si>
  <si>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</si>
  <si>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</si>
  <si>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</si>
  <si>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</si>
  <si>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</si>
  <si>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</si>
  <si>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</si>
  <si>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</si>
  <si>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</si>
  <si>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</si>
  <si>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</si>
  <si>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</si>
  <si>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</si>
  <si>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</si>
  <si>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</si>
  <si>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</si>
  <si>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</si>
  <si>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</si>
  <si>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</si>
  <si>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</si>
  <si>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</si>
  <si>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</si>
  <si>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</si>
  <si>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</si>
  <si>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</si>
  <si>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</si>
  <si>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</si>
  <si>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</si>
  <si>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</si>
  <si>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</si>
  <si>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</si>
  <si>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</si>
  <si>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</si>
  <si>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</si>
  <si>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</si>
  <si>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</si>
  <si>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</si>
  <si>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</si>
  <si>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</si>
  <si>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</si>
  <si>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</si>
  <si>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</si>
  <si>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</si>
  <si>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</si>
  <si>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</si>
  <si>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</si>
  <si>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</si>
  <si>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</si>
  <si>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</si>
  <si>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</si>
  <si>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</si>
  <si>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</si>
  <si>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</si>
  <si>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</si>
  <si>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</si>
  <si>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</si>
  <si>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</si>
  <si>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</si>
  <si>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</si>
  <si>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</si>
  <si>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</si>
  <si>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</si>
  <si>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</si>
  <si>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</si>
  <si>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</si>
  <si>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</si>
  <si>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</si>
  <si>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</si>
  <si>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</si>
  <si>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</si>
  <si>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</si>
  <si>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</si>
  <si>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</si>
  <si>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</si>
  <si>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</si>
  <si>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</si>
  <si>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</si>
  <si>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</si>
  <si>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</si>
  <si>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</si>
  <si>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</si>
  <si>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</si>
  <si>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</si>
  <si>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</si>
  <si>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</si>
  <si>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</si>
  <si>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</si>
  <si>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</si>
  <si>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</si>
  <si>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</si>
  <si>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</si>
  <si>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</si>
  <si>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</si>
  <si>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</si>
  <si>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</si>
  <si>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</si>
  <si>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</si>
  <si>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</si>
  <si>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</si>
  <si>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</si>
  <si>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</si>
  <si>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</si>
  <si>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</si>
  <si>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</si>
  <si>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</si>
  <si>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</si>
  <si>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</si>
  <si>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</si>
  <si>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</si>
  <si>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</si>
  <si>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</si>
  <si>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</si>
  <si>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</si>
  <si>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</si>
  <si>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</si>
  <si>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</si>
  <si>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</si>
  <si>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</si>
  <si>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</si>
  <si>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</si>
  <si>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</si>
  <si>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</si>
  <si>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</si>
  <si>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</si>
  <si>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</si>
  <si>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</si>
  <si>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</si>
  <si>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</si>
  <si>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</si>
  <si>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</si>
  <si>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</si>
  <si>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</si>
  <si>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</si>
  <si>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</si>
  <si>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</si>
  <si>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</si>
  <si>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</si>
  <si>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</si>
  <si>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</si>
  <si>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</si>
  <si>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</si>
  <si>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</si>
  <si>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</si>
  <si>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</si>
  <si>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</si>
  <si>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</si>
  <si>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</si>
  <si>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</si>
  <si>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</si>
  <si>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</si>
  <si>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</si>
  <si>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</si>
  <si>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</si>
  <si>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</si>
  <si>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</si>
  <si>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</si>
  <si>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</si>
  <si>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</si>
  <si>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</si>
  <si>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</si>
  <si>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</si>
  <si>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</si>
  <si>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</si>
  <si>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</si>
  <si>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</si>
  <si>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</si>
  <si>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</si>
  <si>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</si>
  <si>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</si>
  <si>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</si>
  <si>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</si>
  <si>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</si>
  <si>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</si>
  <si>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</si>
  <si>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</si>
  <si>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</si>
  <si>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</si>
  <si>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</si>
  <si>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</si>
  <si>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</si>
  <si>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</si>
  <si>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</si>
  <si>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</si>
  <si>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</si>
  <si>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</si>
  <si>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</si>
  <si>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</si>
  <si>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</si>
  <si>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</si>
  <si>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</si>
  <si>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</si>
  <si>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</si>
  <si>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</si>
  <si>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</si>
  <si>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</si>
  <si>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</si>
  <si>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</si>
  <si>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</si>
  <si>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</si>
  <si>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</si>
  <si>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</si>
  <si>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</si>
  <si>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</si>
  <si>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</si>
  <si>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</si>
  <si>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</si>
  <si>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</si>
  <si>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</si>
  <si>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</si>
  <si>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</si>
  <si>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</si>
  <si>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</si>
  <si>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</si>
  <si>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</si>
  <si>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</si>
  <si>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</si>
  <si>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</si>
  <si>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</si>
  <si>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</si>
  <si>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</si>
  <si>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</si>
  <si>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</si>
  <si>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</si>
  <si>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</si>
  <si>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</si>
  <si>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</si>
  <si>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</si>
  <si>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</si>
  <si>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</si>
  <si>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</si>
  <si>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</si>
  <si>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</si>
  <si>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</si>
  <si>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</si>
  <si>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</si>
  <si>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</si>
  <si>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</si>
  <si>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</si>
  <si>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</si>
  <si>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</si>
  <si>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</si>
  <si>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</si>
  <si>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</si>
  <si>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</si>
  <si>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</si>
  <si>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</si>
  <si>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</si>
  <si>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</si>
  <si>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</si>
  <si>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</si>
  <si>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</si>
  <si>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</si>
  <si>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</si>
  <si>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</si>
  <si>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</si>
  <si>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</si>
  <si>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</si>
  <si>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</si>
  <si>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</si>
  <si>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</si>
  <si>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</si>
  <si>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</si>
  <si>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</si>
  <si>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</si>
  <si>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</si>
  <si>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</si>
  <si>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</si>
  <si>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</si>
  <si>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</si>
  <si>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</si>
  <si>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</si>
  <si>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</si>
  <si>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</si>
  <si>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</si>
  <si>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</si>
  <si>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</si>
  <si>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</si>
  <si>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</si>
  <si>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</si>
  <si>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</si>
  <si>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</si>
  <si>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</si>
  <si>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</si>
  <si>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</si>
  <si>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</si>
  <si>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</si>
  <si>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</si>
  <si>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</si>
  <si>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</si>
  <si>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</si>
  <si>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</si>
  <si>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</si>
  <si>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</si>
  <si>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</si>
  <si>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</si>
  <si>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</si>
  <si>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</si>
  <si>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</si>
  <si>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</si>
  <si>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</si>
  <si>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</si>
  <si>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</si>
  <si>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</si>
  <si>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</si>
  <si>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</si>
  <si>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</si>
  <si>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</si>
  <si>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</si>
  <si>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</si>
  <si>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</si>
  <si>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</si>
  <si>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</si>
  <si>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</si>
  <si>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</si>
  <si>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</si>
  <si>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</si>
  <si>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</si>
  <si>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</si>
  <si>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</si>
  <si>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</si>
  <si>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</si>
  <si>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</si>
  <si>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</si>
  <si>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</si>
  <si>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</si>
  <si>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</si>
  <si>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</si>
  <si>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</si>
  <si>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</si>
  <si>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</si>
  <si>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</si>
  <si>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</si>
  <si>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</si>
  <si>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</si>
  <si>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</si>
  <si>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</si>
  <si>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</si>
  <si>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</si>
  <si>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</si>
  <si>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</si>
  <si>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</si>
  <si>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</si>
  <si>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</si>
  <si>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</si>
  <si>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</si>
  <si>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</si>
  <si>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</si>
  <si>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</si>
  <si>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</si>
  <si>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</si>
  <si>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</si>
  <si>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</si>
  <si>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</si>
  <si>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</si>
  <si>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</si>
  <si>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</si>
  <si>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</si>
  <si>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</si>
  <si>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</si>
  <si>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</si>
  <si>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</si>
  <si>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</si>
  <si>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</si>
  <si>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</si>
  <si>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</si>
  <si>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</si>
  <si>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</si>
  <si>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</si>
  <si>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</si>
  <si>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</si>
  <si>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</si>
  <si>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</si>
  <si>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</si>
  <si>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</si>
  <si>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</si>
  <si>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</si>
  <si>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</si>
  <si>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</si>
  <si>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</si>
  <si>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</si>
  <si>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</si>
  <si>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</si>
  <si>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</si>
  <si>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</si>
  <si>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</si>
  <si>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</si>
  <si>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</si>
  <si>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</si>
  <si>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</si>
  <si>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</si>
  <si>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</si>
  <si>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</si>
  <si>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</si>
  <si>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</si>
  <si>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</si>
  <si>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</si>
  <si>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</si>
  <si>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</si>
  <si>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</si>
  <si>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</si>
  <si>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</si>
  <si>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</si>
  <si>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</si>
  <si>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</si>
  <si>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</si>
  <si>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</si>
  <si>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</si>
  <si>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</si>
  <si>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</si>
  <si>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</si>
  <si>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</si>
  <si>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</si>
  <si>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</si>
  <si>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</si>
  <si>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</si>
  <si>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</si>
  <si>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</si>
  <si>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</si>
  <si>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</si>
  <si>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</si>
  <si>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</si>
  <si>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</si>
  <si>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</si>
  <si>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</si>
  <si>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</si>
  <si>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</si>
  <si>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</si>
  <si>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</si>
  <si>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</si>
  <si>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</si>
  <si>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</si>
  <si>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</si>
  <si>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</si>
  <si>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</si>
  <si>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</si>
  <si>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</si>
  <si>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</si>
  <si>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</si>
  <si>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</si>
  <si>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</si>
  <si>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</si>
  <si>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</si>
  <si>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</si>
  <si>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</si>
  <si>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</si>
  <si>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</si>
  <si>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</si>
  <si>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</si>
  <si>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</si>
  <si>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</si>
  <si>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</si>
  <si>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</si>
  <si>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</si>
  <si>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</si>
  <si>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</si>
  <si>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</si>
  <si>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</si>
  <si>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</si>
  <si>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</si>
  <si>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</si>
  <si>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</si>
  <si>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</si>
  <si>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</si>
  <si>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</si>
  <si>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</si>
  <si>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</si>
  <si>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</si>
  <si>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</si>
  <si>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</si>
  <si>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</si>
  <si>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</si>
  <si>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</si>
  <si>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</si>
  <si>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</si>
  <si>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</si>
  <si>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</si>
  <si>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</si>
  <si>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</si>
  <si>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</si>
  <si>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</si>
  <si>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</si>
  <si>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</si>
  <si>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</si>
  <si>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</si>
  <si>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</si>
  <si>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</si>
  <si>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</si>
  <si>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</si>
  <si>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</si>
  <si>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</si>
  <si>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</si>
  <si>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</si>
  <si>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</si>
  <si>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</si>
  <si>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</si>
  <si>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</si>
  <si>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</si>
  <si>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</si>
  <si>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</si>
  <si>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</si>
  <si>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</si>
  <si>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</si>
  <si>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</si>
  <si>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</si>
  <si>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</si>
  <si>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</si>
  <si>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</si>
  <si>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</si>
  <si>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</si>
  <si>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</si>
  <si>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</si>
  <si>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</si>
  <si>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</si>
  <si>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</si>
  <si>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</si>
  <si>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</si>
  <si>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</si>
  <si>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</si>
  <si>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</si>
  <si>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</si>
  <si>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</si>
  <si>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</si>
  <si>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</si>
  <si>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</si>
  <si>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</si>
  <si>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</si>
  <si>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</si>
  <si>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</si>
  <si>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</si>
  <si>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</si>
  <si>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</si>
  <si>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</si>
  <si>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</si>
  <si>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</si>
  <si>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</si>
  <si>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</si>
  <si>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</si>
  <si>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</si>
  <si>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</si>
  <si>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</si>
  <si>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</si>
  <si>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</si>
  <si>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</si>
  <si>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</si>
  <si>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</si>
  <si>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</si>
  <si>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</si>
  <si>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</si>
  <si>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</si>
  <si>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</si>
  <si>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</si>
  <si>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</si>
  <si>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</si>
  <si>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</si>
  <si>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</si>
  <si>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</si>
  <si>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</si>
  <si>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</si>
  <si>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</si>
  <si>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</si>
  <si>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</si>
  <si>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</si>
  <si>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</si>
  <si>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</si>
  <si>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</si>
  <si>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</si>
  <si>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</si>
  <si>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</si>
  <si>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</si>
  <si>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</si>
  <si>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</si>
  <si>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</si>
  <si>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</si>
  <si>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</si>
  <si>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</si>
  <si>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</si>
  <si>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</si>
  <si>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</si>
  <si>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</si>
  <si>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</si>
  <si>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</si>
  <si>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</si>
  <si>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</si>
  <si>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</si>
  <si>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</si>
  <si>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</si>
  <si>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</si>
  <si>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</si>
  <si>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</si>
  <si>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</si>
  <si>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</si>
  <si>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</si>
  <si>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</si>
  <si>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</si>
  <si>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</si>
  <si>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</si>
  <si>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</si>
  <si>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</si>
  <si>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</si>
  <si>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</si>
  <si>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</si>
  <si>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</si>
  <si>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</si>
  <si>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</si>
  <si>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</si>
  <si>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</si>
  <si>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</si>
  <si>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</si>
  <si>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</si>
  <si>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</si>
  <si>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</si>
  <si>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</si>
  <si>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</si>
  <si>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</si>
  <si>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</si>
  <si>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</si>
  <si>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</si>
  <si>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</si>
  <si>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</si>
  <si>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</si>
  <si>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</si>
  <si>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</si>
  <si>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</si>
  <si>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</si>
  <si>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</si>
  <si>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</si>
  <si>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</si>
  <si>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</si>
  <si>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</si>
  <si>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</si>
  <si>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</si>
  <si>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</si>
  <si>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</si>
  <si>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</si>
  <si>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</si>
  <si>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</si>
  <si>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</si>
  <si>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</si>
  <si>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</si>
  <si>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</si>
  <si>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</si>
  <si>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</si>
  <si>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</si>
  <si>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</si>
  <si>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</si>
  <si>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</si>
  <si>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</si>
  <si>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</si>
  <si>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</si>
  <si>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</si>
  <si>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</si>
  <si>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</si>
  <si>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</si>
  <si>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</si>
  <si>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</si>
  <si>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</si>
  <si>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</si>
  <si>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</si>
  <si>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</si>
  <si>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</si>
  <si>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</si>
  <si>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</si>
  <si>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</si>
  <si>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</si>
  <si>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</si>
  <si>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</si>
  <si>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</si>
  <si>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</si>
  <si>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</si>
  <si>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</si>
  <si>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</si>
  <si>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</si>
  <si>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</si>
  <si>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</si>
  <si>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</si>
  <si>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</si>
  <si>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</si>
  <si>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</si>
  <si>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</si>
  <si>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</si>
  <si>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</si>
  <si>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</si>
  <si>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</si>
  <si>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</si>
  <si>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</si>
  <si>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</si>
  <si>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</si>
  <si>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</si>
  <si>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</si>
  <si>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</si>
  <si>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</si>
  <si>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</si>
  <si>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</si>
  <si>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</si>
  <si>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</si>
  <si>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</si>
  <si>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</si>
  <si>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</si>
  <si>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</si>
  <si>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</si>
  <si>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</si>
  <si>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</si>
  <si>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</si>
  <si>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</si>
  <si>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</si>
  <si>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</si>
  <si>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</si>
  <si>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</si>
  <si>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</si>
  <si>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</si>
  <si>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</si>
  <si>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</si>
  <si>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</si>
  <si>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</si>
  <si>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</si>
  <si>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</si>
  <si>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</si>
  <si>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</si>
  <si>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</si>
  <si>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</si>
  <si>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</si>
  <si>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</si>
  <si>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</si>
  <si>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</si>
  <si>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</si>
  <si>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</si>
  <si>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</si>
  <si>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</si>
  <si>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</si>
  <si>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</si>
  <si>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</si>
  <si>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</si>
  <si>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</si>
  <si>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</si>
  <si>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</si>
  <si>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</si>
  <si>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</si>
  <si>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</si>
  <si>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</si>
  <si>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</si>
  <si>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</si>
  <si>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</si>
  <si>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</si>
  <si>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</si>
  <si>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</si>
  <si>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</si>
  <si>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</si>
  <si>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</si>
  <si>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</si>
  <si>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</si>
  <si>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</si>
  <si>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</si>
  <si>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</si>
  <si>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</si>
  <si>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</si>
  <si>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</si>
  <si>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</si>
  <si>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</si>
  <si>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</si>
  <si>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</si>
  <si>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</si>
  <si>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</si>
  <si>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</si>
  <si>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</si>
  <si>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</si>
  <si>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</si>
  <si>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</si>
  <si>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</si>
  <si>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</si>
  <si>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</si>
  <si>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</si>
  <si>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</si>
  <si>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</si>
  <si>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</si>
  <si>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</si>
  <si>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</si>
  <si>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</si>
  <si>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</si>
  <si>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</si>
  <si>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</si>
  <si>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</si>
  <si>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</si>
  <si>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</si>
  <si>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</si>
  <si>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</si>
  <si>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</si>
  <si>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</si>
  <si>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</si>
  <si>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</si>
  <si>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</si>
  <si>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</si>
  <si>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</si>
  <si>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</si>
  <si>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</si>
  <si>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</si>
  <si>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南部町</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</si>
  <si>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</si>
  <si>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</si>
  <si>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</si>
  <si>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</si>
  <si>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</si>
  <si>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</si>
  <si>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</si>
  <si>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</si>
  <si>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</si>
  <si>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</si>
  <si>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</si>
  <si>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</si>
  <si>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</si>
  <si>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</si>
  <si>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</si>
  <si>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</si>
  <si>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</si>
  <si>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01231_令和4年度</t>
  </si>
  <si>
    <t>01231</t>
  </si>
  <si>
    <t>恵庭市</t>
  </si>
  <si>
    <t>01231_令和3年度</t>
  </si>
  <si>
    <t>19210</t>
  </si>
  <si>
    <t>甲斐市</t>
  </si>
  <si>
    <t>19210_令和3年度</t>
  </si>
  <si>
    <t>19210_令和4年度</t>
  </si>
  <si>
    <t>19201</t>
  </si>
  <si>
    <t>甲府市</t>
  </si>
  <si>
    <t>19201_令和3年度</t>
  </si>
  <si>
    <t>19201_令和4年度</t>
  </si>
  <si>
    <t>19214</t>
  </si>
  <si>
    <t>中央市</t>
  </si>
  <si>
    <t>19214_令和3年度</t>
  </si>
  <si>
    <t>19214_令和4年度</t>
  </si>
  <si>
    <t>19424</t>
  </si>
  <si>
    <t>忍野村</t>
  </si>
  <si>
    <t>19424_令和3年度</t>
  </si>
  <si>
    <t>19424_令和4年度</t>
  </si>
  <si>
    <t>19384</t>
  </si>
  <si>
    <t>昭和町</t>
  </si>
  <si>
    <t>19384_令和3年度</t>
  </si>
  <si>
    <t>19384_令和4年度</t>
  </si>
  <si>
    <t>19430</t>
  </si>
  <si>
    <t>富士河口湖町</t>
  </si>
  <si>
    <t>19430_令和3年度</t>
  </si>
  <si>
    <t>19430_令和4年度</t>
  </si>
  <si>
    <t>19202</t>
  </si>
  <si>
    <t>富士吉田市</t>
  </si>
  <si>
    <t>19202_令和3年度</t>
  </si>
  <si>
    <t>19202_令和4年度</t>
  </si>
  <si>
    <t>19209</t>
  </si>
  <si>
    <t>北杜市</t>
  </si>
  <si>
    <t>19209_令和3年度</t>
  </si>
  <si>
    <t>19209_令和4年度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</si>
  <si>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</si>
  <si>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</si>
  <si>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</si>
  <si>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</si>
  <si>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</si>
  <si>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</si>
  <si>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</si>
  <si>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</si>
  <si>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</si>
  <si>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</si>
  <si>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</si>
  <si>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</si>
  <si>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</si>
  <si>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</si>
  <si>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</si>
  <si>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</si>
  <si>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</si>
  <si>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</si>
  <si>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</si>
  <si>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</si>
  <si>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</si>
  <si>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</si>
  <si>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</si>
  <si>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</si>
  <si>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</si>
  <si>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</si>
  <si>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</si>
  <si>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</si>
  <si>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</si>
  <si>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</si>
  <si>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</si>
  <si>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</si>
  <si>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</si>
  <si>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</si>
  <si>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</si>
  <si>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</si>
  <si>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</si>
  <si>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</si>
  <si>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</si>
  <si>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</si>
  <si>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</si>
  <si>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</si>
  <si>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</si>
  <si>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</si>
  <si>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</si>
  <si>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</si>
  <si>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</si>
  <si>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</si>
  <si>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</si>
  <si>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</si>
  <si>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</si>
  <si>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</si>
  <si>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</si>
  <si>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</si>
  <si>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</si>
  <si>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</si>
  <si>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</si>
  <si>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</si>
  <si>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</si>
  <si>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</si>
  <si>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</si>
  <si>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</si>
  <si>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</si>
  <si>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</si>
  <si>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</si>
  <si>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</si>
  <si>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</si>
  <si>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</si>
  <si>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</si>
  <si>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</si>
  <si>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</si>
  <si>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</si>
  <si>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</si>
  <si>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</si>
  <si>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</si>
  <si>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</si>
  <si>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</si>
  <si>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</si>
  <si>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</si>
  <si>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</si>
  <si>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</si>
  <si>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</si>
  <si>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</si>
  <si>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</si>
  <si>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</si>
  <si>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</si>
  <si>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</si>
  <si>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</si>
  <si>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</si>
  <si>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</si>
  <si>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</si>
  <si>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</si>
  <si>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</si>
  <si>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</si>
  <si>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</si>
  <si>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</si>
  <si>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</si>
  <si>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</si>
  <si>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</si>
  <si>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</si>
  <si>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</si>
  <si>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</si>
  <si>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</si>
  <si>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</si>
  <si>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</si>
  <si>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</si>
  <si>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</si>
  <si>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</si>
  <si>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</si>
  <si>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</si>
  <si>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</si>
  <si>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</si>
  <si>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</si>
  <si>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</si>
  <si>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</si>
  <si>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</si>
  <si>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</si>
  <si>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</si>
  <si>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</si>
  <si>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</si>
  <si>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</si>
  <si>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</si>
  <si>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</si>
  <si>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</si>
  <si>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</si>
  <si>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</si>
  <si>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</si>
  <si>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</si>
  <si>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</si>
  <si>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</si>
  <si>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</si>
  <si>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</si>
  <si>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</si>
  <si>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</si>
  <si>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</si>
  <si>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</si>
  <si>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</si>
  <si>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</si>
  <si>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</si>
  <si>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</si>
  <si>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</si>
  <si>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</si>
  <si>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</si>
  <si>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</si>
  <si>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</si>
  <si>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</si>
  <si>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</si>
  <si>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</si>
  <si>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</si>
  <si>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</si>
  <si>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</si>
  <si>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</si>
  <si>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</si>
  <si>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</si>
  <si>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</si>
  <si>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</si>
  <si>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</si>
  <si>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</si>
  <si>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</si>
  <si>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</si>
  <si>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</si>
  <si>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</si>
  <si>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</si>
  <si>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</si>
  <si>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</si>
  <si>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</si>
  <si>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</si>
  <si>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</si>
  <si>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</si>
  <si>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</si>
  <si>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</si>
  <si>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</si>
  <si>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</si>
  <si>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</si>
  <si>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</si>
  <si>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</si>
  <si>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</si>
  <si>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</si>
  <si>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</si>
  <si>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</si>
  <si>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</si>
  <si>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</si>
  <si>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</si>
  <si>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</si>
  <si>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</si>
  <si>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</si>
  <si>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</si>
  <si>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</si>
  <si>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</si>
  <si>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</si>
  <si>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</si>
  <si>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</si>
  <si>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</si>
  <si>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</si>
  <si>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</si>
  <si>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</si>
  <si>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</si>
  <si>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</si>
  <si>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</si>
  <si>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</si>
  <si>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</si>
  <si>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</si>
  <si>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</si>
  <si>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</si>
  <si>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</si>
  <si>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</si>
  <si>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</si>
  <si>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</si>
  <si>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</si>
  <si>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</si>
  <si>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</si>
  <si>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</si>
  <si>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</si>
  <si>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</si>
  <si>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</si>
  <si>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</si>
  <si>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</si>
  <si>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</si>
  <si>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</si>
  <si>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</si>
  <si>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</si>
  <si>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</si>
  <si>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</si>
  <si>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</si>
  <si>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</si>
  <si>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</si>
  <si>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</si>
  <si>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</si>
  <si>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</si>
  <si>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</si>
  <si>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</si>
  <si>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</si>
  <si>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</si>
  <si>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</si>
  <si>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</si>
  <si>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</si>
  <si>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</si>
  <si>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</si>
  <si>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</si>
  <si>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</si>
  <si>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</si>
  <si>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</si>
  <si>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</si>
  <si>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</si>
  <si>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</si>
  <si>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</si>
  <si>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</si>
  <si>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</si>
  <si>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</si>
  <si>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</si>
  <si>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</si>
  <si>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</si>
  <si>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</si>
  <si>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</si>
  <si>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</si>
  <si>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</si>
  <si>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</si>
  <si>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</si>
  <si>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</si>
  <si>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</si>
  <si>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</si>
  <si>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</si>
  <si>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</si>
  <si>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</si>
  <si>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</si>
  <si>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</si>
  <si>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</si>
  <si>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</si>
  <si>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</si>
  <si>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</si>
  <si>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</si>
  <si>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</si>
  <si>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</si>
  <si>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</si>
  <si>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</si>
  <si>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</si>
  <si>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</si>
  <si>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</si>
  <si>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</si>
  <si>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</si>
  <si>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</si>
  <si>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</si>
  <si>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</si>
  <si>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</si>
  <si>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</si>
  <si>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</si>
  <si>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</si>
  <si>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</si>
  <si>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</si>
  <si>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</si>
  <si>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</si>
  <si>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</si>
  <si>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</si>
  <si>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</si>
  <si>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</si>
  <si>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</si>
  <si>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</si>
  <si>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</si>
  <si>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</si>
  <si>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</si>
  <si>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</si>
  <si>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</si>
  <si>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</si>
  <si>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</si>
  <si>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</si>
  <si>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</si>
  <si>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</si>
  <si>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</si>
  <si>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</si>
  <si>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</si>
  <si>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</si>
  <si>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</si>
  <si>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</si>
  <si>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</si>
  <si>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</si>
  <si>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</si>
  <si>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</si>
  <si>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</si>
  <si>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</si>
  <si>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</si>
  <si>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</si>
  <si>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</si>
  <si>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</si>
  <si>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</si>
  <si>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</si>
  <si>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</si>
  <si>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</si>
  <si>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</si>
  <si>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</si>
  <si>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</si>
  <si>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</si>
  <si>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</si>
  <si>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</si>
  <si>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</si>
  <si>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</si>
  <si>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</si>
  <si>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</si>
  <si>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</si>
  <si>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</si>
  <si>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</si>
  <si>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</si>
  <si>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</si>
  <si>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</si>
  <si>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</si>
  <si>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</si>
  <si>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</si>
  <si>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</si>
  <si>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</si>
  <si>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</si>
  <si>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</si>
  <si>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</si>
  <si>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</si>
  <si>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</si>
  <si>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</si>
  <si>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</si>
  <si>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</si>
  <si>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</si>
  <si>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</si>
  <si>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</si>
  <si>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</si>
  <si>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</si>
  <si>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</si>
  <si>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</si>
  <si>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</si>
  <si>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</si>
  <si>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</si>
  <si>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</si>
  <si>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</si>
  <si>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</si>
  <si>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</si>
  <si>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</si>
  <si>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</si>
  <si>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</si>
  <si>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</si>
  <si>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</si>
  <si>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</si>
  <si>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</si>
  <si>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</si>
  <si>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</si>
  <si>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</si>
  <si>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</si>
  <si>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</si>
  <si>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</si>
  <si>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</si>
  <si>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</si>
  <si>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</si>
  <si>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</si>
  <si>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</si>
  <si>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</si>
  <si>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</si>
  <si>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</si>
  <si>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</si>
  <si>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</si>
  <si>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</si>
  <si>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</si>
  <si>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</si>
  <si>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</si>
  <si>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</si>
  <si>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</si>
  <si>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</si>
  <si>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</si>
  <si>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</si>
  <si>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</si>
  <si>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</si>
  <si>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</si>
  <si>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</si>
  <si>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</si>
  <si>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</si>
  <si>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</si>
  <si>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</si>
  <si>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</si>
  <si>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</si>
  <si>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</si>
  <si>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</si>
  <si>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</si>
  <si>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</si>
  <si>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</si>
  <si>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</si>
  <si>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</si>
  <si>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</si>
  <si>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</si>
  <si>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</si>
  <si>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</si>
  <si>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</si>
  <si>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</si>
  <si>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</si>
  <si>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</si>
  <si>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</si>
  <si>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</si>
  <si>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</si>
  <si>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</si>
  <si>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</si>
  <si>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</si>
  <si>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</si>
  <si>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</si>
  <si>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</si>
  <si>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</si>
  <si>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</si>
  <si>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</si>
  <si>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</si>
  <si>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</si>
  <si>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</si>
  <si>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</si>
  <si>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</si>
  <si>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</si>
  <si>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</si>
  <si>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</si>
  <si>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</si>
  <si>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</si>
  <si>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</si>
  <si>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</si>
  <si>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</si>
  <si>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</si>
  <si>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</si>
  <si>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</si>
  <si>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</si>
  <si>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</si>
  <si>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</si>
  <si>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</si>
  <si>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</si>
  <si>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</si>
  <si>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</si>
  <si>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</si>
  <si>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</si>
  <si>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</si>
  <si>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</si>
  <si>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</si>
  <si>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</si>
  <si>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</si>
  <si>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</si>
  <si>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</si>
  <si>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</si>
  <si>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</si>
  <si>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</si>
  <si>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</si>
  <si>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</si>
  <si>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</si>
  <si>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</si>
  <si>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</si>
  <si>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</si>
  <si>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</si>
  <si>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</si>
  <si>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</si>
  <si>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</si>
  <si>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</si>
  <si>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</si>
  <si>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</si>
  <si>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</si>
  <si>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</si>
  <si>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</si>
  <si>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</si>
  <si>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</si>
  <si>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</si>
  <si>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</si>
  <si>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</si>
  <si>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</si>
  <si>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</si>
  <si>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</si>
  <si>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</si>
  <si>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</si>
  <si>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</si>
  <si>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</si>
  <si>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</si>
  <si>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</si>
  <si>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</si>
  <si>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</si>
  <si>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</si>
  <si>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</si>
  <si>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</si>
  <si>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</si>
  <si>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</si>
  <si>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</si>
  <si>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</si>
  <si>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</si>
  <si>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</si>
  <si>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</si>
  <si>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</si>
  <si>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</si>
  <si>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</si>
  <si>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</si>
  <si>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</si>
  <si>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</si>
  <si>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</si>
  <si>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</si>
  <si>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</si>
  <si>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</si>
  <si>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</si>
  <si>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</si>
  <si>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</si>
  <si>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</si>
  <si>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</si>
  <si>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</si>
  <si>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</si>
  <si>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</si>
  <si>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</si>
  <si>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</si>
  <si>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</si>
  <si>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</si>
  <si>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</si>
  <si>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</si>
  <si>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</si>
  <si>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</si>
  <si>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</si>
  <si>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</si>
  <si>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</si>
  <si>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</si>
  <si>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</si>
  <si>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</si>
  <si>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</si>
  <si>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</si>
  <si>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</si>
  <si>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</si>
  <si>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</si>
  <si>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</si>
  <si>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</si>
  <si>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</si>
  <si>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</si>
  <si>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</si>
  <si>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</si>
  <si>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</si>
  <si>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</si>
  <si>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</si>
  <si>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</si>
  <si>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</si>
  <si>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</si>
  <si>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</si>
  <si>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</si>
  <si>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</si>
  <si>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</si>
  <si>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</si>
  <si>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</si>
  <si>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</si>
  <si>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</si>
  <si>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</si>
  <si>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</si>
  <si>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</si>
  <si>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</si>
  <si>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</si>
  <si>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</si>
  <si>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</si>
  <si>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</si>
  <si>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</si>
  <si>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</si>
  <si>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</si>
  <si>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</si>
  <si>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</si>
  <si>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</si>
  <si>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</si>
  <si>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</si>
  <si>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</si>
  <si>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</si>
  <si>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</si>
  <si>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</si>
  <si>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</si>
  <si>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</si>
  <si>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</si>
  <si>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</si>
  <si>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</si>
  <si>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</si>
  <si>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</si>
  <si>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</si>
  <si>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</si>
  <si>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</si>
  <si>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</si>
  <si>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</si>
  <si>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19429</t>
  </si>
  <si>
    <t>鳴沢村</t>
  </si>
  <si>
    <t>19429_令和3年度</t>
  </si>
  <si>
    <t>19429_令和4年度</t>
  </si>
  <si>
    <t>19423</t>
  </si>
  <si>
    <t>西桂町</t>
  </si>
  <si>
    <t>19423_令和3年度</t>
  </si>
  <si>
    <t>19423_令和4年度</t>
  </si>
  <si>
    <t>19207</t>
  </si>
  <si>
    <t>韮崎市</t>
  </si>
  <si>
    <t>19207_令和3年度</t>
  </si>
  <si>
    <t>19207_令和4年度</t>
  </si>
  <si>
    <t>19366</t>
  </si>
  <si>
    <t>19366_令和3年度</t>
  </si>
  <si>
    <t>19366_令和4年度</t>
  </si>
  <si>
    <t>19364</t>
  </si>
  <si>
    <t>早川町</t>
  </si>
  <si>
    <t>19364_令和3年度</t>
  </si>
  <si>
    <t>19364_令和4年度</t>
  </si>
  <si>
    <t>19422</t>
  </si>
  <si>
    <t>道志村</t>
  </si>
  <si>
    <t>19422_令和3年度</t>
  </si>
  <si>
    <t>19422_令和4年度</t>
  </si>
  <si>
    <t>19442</t>
  </si>
  <si>
    <t>小菅村</t>
  </si>
  <si>
    <t>19442_令和3年度</t>
  </si>
  <si>
    <t>19442_令和4年度</t>
  </si>
  <si>
    <t>19443</t>
  </si>
  <si>
    <t>丹波山村</t>
  </si>
  <si>
    <t>19443_令和3年度</t>
  </si>
  <si>
    <t>19443_令和4年度</t>
  </si>
  <si>
    <t>19365</t>
  </si>
  <si>
    <t>身延町</t>
  </si>
  <si>
    <t>19365_令和3年度</t>
  </si>
  <si>
    <t>19365_令和4年度</t>
  </si>
  <si>
    <t>19425</t>
  </si>
  <si>
    <t>山中湖村</t>
  </si>
  <si>
    <t>19425_令和3年度</t>
  </si>
  <si>
    <t>19425_令和4年度</t>
  </si>
  <si>
    <t>19346</t>
  </si>
  <si>
    <t>市川三郷町</t>
  </si>
  <si>
    <t>19346_令和3年度</t>
  </si>
  <si>
    <t>19346_令和4年度</t>
  </si>
  <si>
    <t>19368</t>
  </si>
  <si>
    <t>富士川町</t>
  </si>
  <si>
    <t>19368_令和3年度</t>
  </si>
  <si>
    <t>19368_令和4年度</t>
  </si>
  <si>
    <t>19206</t>
  </si>
  <si>
    <t>大月市</t>
  </si>
  <si>
    <t>19206_令和3年度</t>
  </si>
  <si>
    <t>19206_令和4年度</t>
  </si>
  <si>
    <t>19212</t>
  </si>
  <si>
    <t>上野原市</t>
  </si>
  <si>
    <t>19212_令和3年度</t>
  </si>
  <si>
    <t>19212_令和4年度</t>
  </si>
  <si>
    <t>19213</t>
  </si>
  <si>
    <t>甲州市</t>
  </si>
  <si>
    <t>19213_令和3年度</t>
  </si>
  <si>
    <t>19213_令和4年度</t>
  </si>
  <si>
    <t>19204</t>
  </si>
  <si>
    <t>都留市</t>
  </si>
  <si>
    <t>19204_令和3年度</t>
  </si>
  <si>
    <t>19204_令和4年度</t>
  </si>
  <si>
    <t>19205</t>
  </si>
  <si>
    <t>山梨市</t>
  </si>
  <si>
    <t>19205_令和3年度</t>
  </si>
  <si>
    <t>19205_令和4年度</t>
  </si>
  <si>
    <t>19211</t>
  </si>
  <si>
    <t>笛吹市</t>
  </si>
  <si>
    <t>19211_令和3年度</t>
  </si>
  <si>
    <t>19211_令和4年度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</si>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</sst>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7.1440192088963537</c:v>
                </c:pt>
                <c:pt idx="1">
                  <c:v>7.5310117508431187</c:v>
                </c:pt>
                <c:pt idx="2">
                  <c:v>7.0816428689826036</c:v>
                </c:pt>
                <c:pt idx="3">
                  <c:v>8.7821840348083953</c:v>
                </c:pt>
                <c:pt idx="4">
                  <c:v>7.3343890548670396</c:v>
                </c:pt>
                <c:pt idx="5">
                  <c:v>7.5920554931580231</c:v>
                </c:pt>
                <c:pt idx="6">
                  <c:v>8.9162255949532661</c:v>
                </c:pt>
                <c:pt idx="7">
                  <c:v>7.7741523401563342</c:v>
                </c:pt>
                <c:pt idx="8">
                  <c:v>9.9485513193729567</c:v>
                </c:pt>
                <c:pt idx="9">
                  <c:v>8.4325991805447433</c:v>
                </c:pt>
                <c:pt idx="10">
                  <c:v>9.9945232454374278</c:v>
                </c:pt>
                <c:pt idx="11">
                  <c:v>7.4703441258500085</c:v>
                </c:pt>
                <c:pt idx="12">
                  <c:v>7.3655798056588537</c:v>
                </c:pt>
                <c:pt idx="13">
                  <c:v>7.2871349591554093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183.37943725404031</c:v>
                </c:pt>
                <c:pt idx="1">
                  <c:v>181.79965863753597</c:v>
                </c:pt>
                <c:pt idx="2">
                  <c:v>184.50437885875553</c:v>
                </c:pt>
                <c:pt idx="3">
                  <c:v>181.40231632377933</c:v>
                </c:pt>
                <c:pt idx="4">
                  <c:v>183.32384697180905</c:v>
                </c:pt>
                <c:pt idx="5">
                  <c:v>181.5004477036062</c:v>
                </c:pt>
                <c:pt idx="6">
                  <c:v>178.02810810429887</c:v>
                </c:pt>
                <c:pt idx="7">
                  <c:v>177.83186332496066</c:v>
                </c:pt>
                <c:pt idx="8">
                  <c:v>175.28020340176471</c:v>
                </c:pt>
                <c:pt idx="9">
                  <c:v>174.38784747892922</c:v>
                </c:pt>
                <c:pt idx="10">
                  <c:v>172.21132252831063</c:v>
                </c:pt>
                <c:pt idx="11">
                  <c:v>169.40019645255799</c:v>
                </c:pt>
                <c:pt idx="12">
                  <c:v>154.69270320504373</c:v>
                </c:pt>
                <c:pt idx="13">
                  <c:v>156.17750645651529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93.097721840679867</c:v>
                </c:pt>
                <c:pt idx="1">
                  <c:v>84.90062112325684</c:v>
                </c:pt>
                <c:pt idx="2">
                  <c:v>83.489662182006981</c:v>
                </c:pt>
                <c:pt idx="3">
                  <c:v>97.326338357029869</c:v>
                </c:pt>
                <c:pt idx="4">
                  <c:v>113.52411615411766</c:v>
                </c:pt>
                <c:pt idx="5">
                  <c:v>104.91832709623517</c:v>
                </c:pt>
                <c:pt idx="6">
                  <c:v>90.169897041344186</c:v>
                </c:pt>
                <c:pt idx="7">
                  <c:v>95.992178459497879</c:v>
                </c:pt>
                <c:pt idx="8">
                  <c:v>90.209744170834554</c:v>
                </c:pt>
                <c:pt idx="9">
                  <c:v>98.446263446740417</c:v>
                </c:pt>
                <c:pt idx="10">
                  <c:v>91.738428738967585</c:v>
                </c:pt>
                <c:pt idx="11">
                  <c:v>81.127337651538426</c:v>
                </c:pt>
                <c:pt idx="12">
                  <c:v>80.915242008695131</c:v>
                </c:pt>
                <c:pt idx="13">
                  <c:v>77.649521394137835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70.742962387180953</c:v>
                </c:pt>
                <c:pt idx="1">
                  <c:v>79.755960747513186</c:v>
                </c:pt>
                <c:pt idx="2">
                  <c:v>82.586006524349827</c:v>
                </c:pt>
                <c:pt idx="3">
                  <c:v>93.994299864094387</c:v>
                </c:pt>
                <c:pt idx="4">
                  <c:v>92.485969831152417</c:v>
                </c:pt>
                <c:pt idx="5">
                  <c:v>95.633878268099494</c:v>
                </c:pt>
                <c:pt idx="6">
                  <c:v>88.336970532865521</c:v>
                </c:pt>
                <c:pt idx="7">
                  <c:v>79.412741160068421</c:v>
                </c:pt>
                <c:pt idx="8">
                  <c:v>67.444680295395926</c:v>
                </c:pt>
                <c:pt idx="9">
                  <c:v>68.166942789090143</c:v>
                </c:pt>
                <c:pt idx="10">
                  <c:v>63.361275974442762</c:v>
                </c:pt>
                <c:pt idx="11">
                  <c:v>61.584837535467074</c:v>
                </c:pt>
                <c:pt idx="12">
                  <c:v>58.889583416467552</c:v>
                </c:pt>
                <c:pt idx="13">
                  <c:v>65.635579831093708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134.44857334584503</c:v>
                </c:pt>
                <c:pt idx="1">
                  <c:v>145.72359985127454</c:v>
                </c:pt>
                <c:pt idx="2">
                  <c:v>141.38559981158821</c:v>
                </c:pt>
                <c:pt idx="3">
                  <c:v>100.13876428245773</c:v>
                </c:pt>
                <c:pt idx="4">
                  <c:v>141.79868405198002</c:v>
                </c:pt>
                <c:pt idx="5">
                  <c:v>162.98256292916292</c:v>
                </c:pt>
                <c:pt idx="6">
                  <c:v>132.9089751918589</c:v>
                </c:pt>
                <c:pt idx="7">
                  <c:v>112.72240674171539</c:v>
                </c:pt>
                <c:pt idx="8">
                  <c:v>131.95123851262429</c:v>
                </c:pt>
                <c:pt idx="9">
                  <c:v>123.57227448563528</c:v>
                </c:pt>
                <c:pt idx="10">
                  <c:v>118.89844283256352</c:v>
                </c:pt>
                <c:pt idx="11">
                  <c:v>123.91253662483064</c:v>
                </c:pt>
                <c:pt idx="12">
                  <c:v>108.5574885192113</c:v>
                </c:pt>
                <c:pt idx="13">
                  <c:v>108.20242672661684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45857</c:v>
                </c:pt>
                <c:pt idx="1">
                  <c:v>46361</c:v>
                </c:pt>
                <c:pt idx="2">
                  <c:v>46871</c:v>
                </c:pt>
                <c:pt idx="3">
                  <c:v>47504</c:v>
                </c:pt>
                <c:pt idx="4">
                  <c:v>48358</c:v>
                </c:pt>
                <c:pt idx="5">
                  <c:v>49361</c:v>
                </c:pt>
                <c:pt idx="6">
                  <c:v>49936</c:v>
                </c:pt>
                <c:pt idx="7">
                  <c:v>50480</c:v>
                </c:pt>
                <c:pt idx="8">
                  <c:v>50900</c:v>
                </c:pt>
                <c:pt idx="9">
                  <c:v>51420</c:v>
                </c:pt>
                <c:pt idx="10">
                  <c:v>51854</c:v>
                </c:pt>
                <c:pt idx="11">
                  <c:v>52084</c:v>
                </c:pt>
                <c:pt idx="12">
                  <c:v>52525</c:v>
                </c:pt>
                <c:pt idx="13">
                  <c:v>52763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17523</c:v>
                </c:pt>
                <c:pt idx="1">
                  <c:v>17275</c:v>
                </c:pt>
                <c:pt idx="2">
                  <c:v>17226</c:v>
                </c:pt>
                <c:pt idx="3">
                  <c:v>17128</c:v>
                </c:pt>
                <c:pt idx="4">
                  <c:v>17136</c:v>
                </c:pt>
                <c:pt idx="5">
                  <c:v>17116</c:v>
                </c:pt>
                <c:pt idx="6">
                  <c:v>17095</c:v>
                </c:pt>
                <c:pt idx="7">
                  <c:v>17049</c:v>
                </c:pt>
                <c:pt idx="8">
                  <c:v>17213</c:v>
                </c:pt>
                <c:pt idx="9">
                  <c:v>17287</c:v>
                </c:pt>
                <c:pt idx="10">
                  <c:v>17272</c:v>
                </c:pt>
                <c:pt idx="11">
                  <c:v>16983</c:v>
                </c:pt>
                <c:pt idx="12">
                  <c:v>17366</c:v>
                </c:pt>
                <c:pt idx="13">
                  <c:v>17645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24893</c:v>
                </c:pt>
                <c:pt idx="1">
                  <c:v>25204</c:v>
                </c:pt>
                <c:pt idx="2">
                  <c:v>25470</c:v>
                </c:pt>
                <c:pt idx="3">
                  <c:v>25652</c:v>
                </c:pt>
                <c:pt idx="4">
                  <c:v>26195</c:v>
                </c:pt>
                <c:pt idx="5">
                  <c:v>26433</c:v>
                </c:pt>
                <c:pt idx="6">
                  <c:v>26723</c:v>
                </c:pt>
                <c:pt idx="7">
                  <c:v>26995</c:v>
                </c:pt>
                <c:pt idx="8">
                  <c:v>27248</c:v>
                </c:pt>
                <c:pt idx="9">
                  <c:v>27535</c:v>
                </c:pt>
                <c:pt idx="10">
                  <c:v>27826</c:v>
                </c:pt>
                <c:pt idx="11">
                  <c:v>28146</c:v>
                </c:pt>
                <c:pt idx="12">
                  <c:v>28535</c:v>
                </c:pt>
                <c:pt idx="13">
                  <c:v>28911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177</c:v>
                </c:pt>
                <c:pt idx="1">
                  <c:v>111</c:v>
                </c:pt>
                <c:pt idx="2">
                  <c:v>111</c:v>
                </c:pt>
                <c:pt idx="3">
                  <c:v>111</c:v>
                </c:pt>
                <c:pt idx="4">
                  <c:v>111</c:v>
                </c:pt>
                <c:pt idx="5">
                  <c:v>111</c:v>
                </c:pt>
                <c:pt idx="6">
                  <c:v>95</c:v>
                </c:pt>
                <c:pt idx="7">
                  <c:v>95</c:v>
                </c:pt>
                <c:pt idx="8">
                  <c:v>95</c:v>
                </c:pt>
                <c:pt idx="9">
                  <c:v>95</c:v>
                </c:pt>
                <c:pt idx="10">
                  <c:v>95</c:v>
                </c:pt>
                <c:pt idx="11">
                  <c:v>95</c:v>
                </c:pt>
                <c:pt idx="12">
                  <c:v>175</c:v>
                </c:pt>
                <c:pt idx="13">
                  <c:v>175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2166</c:v>
                </c:pt>
                <c:pt idx="1">
                  <c:v>2337</c:v>
                </c:pt>
                <c:pt idx="2">
                  <c:v>2337</c:v>
                </c:pt>
                <c:pt idx="3">
                  <c:v>2337</c:v>
                </c:pt>
                <c:pt idx="4">
                  <c:v>2337</c:v>
                </c:pt>
                <c:pt idx="5">
                  <c:v>2337</c:v>
                </c:pt>
                <c:pt idx="6">
                  <c:v>2047</c:v>
                </c:pt>
                <c:pt idx="7">
                  <c:v>2047</c:v>
                </c:pt>
                <c:pt idx="8">
                  <c:v>2047</c:v>
                </c:pt>
                <c:pt idx="9">
                  <c:v>2047</c:v>
                </c:pt>
                <c:pt idx="10">
                  <c:v>2047</c:v>
                </c:pt>
                <c:pt idx="11">
                  <c:v>2047</c:v>
                </c:pt>
                <c:pt idx="12">
                  <c:v>1741</c:v>
                </c:pt>
                <c:pt idx="13">
                  <c:v>1741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2646.4501</c:v>
                </c:pt>
                <c:pt idx="1">
                  <c:v>2269.8207000000002</c:v>
                </c:pt>
                <c:pt idx="2">
                  <c:v>2597.8816999999999</c:v>
                </c:pt>
                <c:pt idx="3">
                  <c:v>1916.9302</c:v>
                </c:pt>
                <c:pt idx="4">
                  <c:v>2210.0743000000002</c:v>
                </c:pt>
                <c:pt idx="5">
                  <c:v>2226.2550999999999</c:v>
                </c:pt>
                <c:pt idx="6">
                  <c:v>2235.1129000000001</c:v>
                </c:pt>
                <c:pt idx="7">
                  <c:v>2129.7453</c:v>
                </c:pt>
                <c:pt idx="8">
                  <c:v>2390.3667999999998</c:v>
                </c:pt>
                <c:pt idx="9">
                  <c:v>2657.9164999999998</c:v>
                </c:pt>
                <c:pt idx="10">
                  <c:v>2602.1637000000001</c:v>
                </c:pt>
                <c:pt idx="11">
                  <c:v>2735.1120000000001</c:v>
                </c:pt>
                <c:pt idx="12">
                  <c:v>2484.415</c:v>
                </c:pt>
                <c:pt idx="13">
                  <c:v>2644.3168999999998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81.988</c:v>
                </c:pt>
                <c:pt idx="1">
                  <c:v>84.846999999999994</c:v>
                </c:pt>
                <c:pt idx="2">
                  <c:v>99.119</c:v>
                </c:pt>
                <c:pt idx="3">
                  <c:v>116.572</c:v>
                </c:pt>
                <c:pt idx="4">
                  <c:v>111.759</c:v>
                </c:pt>
                <c:pt idx="5">
                  <c:v>95.692999999999998</c:v>
                </c:pt>
                <c:pt idx="6">
                  <c:v>100.79300000000001</c:v>
                </c:pt>
                <c:pt idx="7">
                  <c:v>96.356999999999999</c:v>
                </c:pt>
                <c:pt idx="8">
                  <c:v>111.16</c:v>
                </c:pt>
                <c:pt idx="9">
                  <c:v>111.908</c:v>
                </c:pt>
                <c:pt idx="10">
                  <c:v>103.465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81.988</c:v>
                </c:pt>
                <c:pt idx="1">
                  <c:v>84.846999999999994</c:v>
                </c:pt>
                <c:pt idx="2">
                  <c:v>99.119</c:v>
                </c:pt>
                <c:pt idx="3">
                  <c:v>116.572</c:v>
                </c:pt>
                <c:pt idx="4">
                  <c:v>111.759</c:v>
                </c:pt>
                <c:pt idx="5">
                  <c:v>95.692999999999998</c:v>
                </c:pt>
                <c:pt idx="6">
                  <c:v>100.79300000000001</c:v>
                </c:pt>
                <c:pt idx="7">
                  <c:v>96.356999999999999</c:v>
                </c:pt>
                <c:pt idx="8">
                  <c:v>111.16</c:v>
                </c:pt>
                <c:pt idx="9">
                  <c:v>111.908</c:v>
                </c:pt>
                <c:pt idx="10">
                  <c:v>103.465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82.586006524349827</c:v>
                </c:pt>
                <c:pt idx="1">
                  <c:v>93.994299864094387</c:v>
                </c:pt>
                <c:pt idx="2">
                  <c:v>92.485969831152417</c:v>
                </c:pt>
                <c:pt idx="3">
                  <c:v>95.633878268099494</c:v>
                </c:pt>
                <c:pt idx="4">
                  <c:v>88.336970532865521</c:v>
                </c:pt>
                <c:pt idx="5">
                  <c:v>79.412741160068421</c:v>
                </c:pt>
                <c:pt idx="6">
                  <c:v>67.444680295395926</c:v>
                </c:pt>
                <c:pt idx="7">
                  <c:v>68.166942789090143</c:v>
                </c:pt>
                <c:pt idx="8">
                  <c:v>63.361275974442762</c:v>
                </c:pt>
                <c:pt idx="9">
                  <c:v>61.584837535467074</c:v>
                </c:pt>
                <c:pt idx="10">
                  <c:v>58.889583416467552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141.38559981158821</c:v>
                </c:pt>
                <c:pt idx="1">
                  <c:v>100.13876428245773</c:v>
                </c:pt>
                <c:pt idx="2">
                  <c:v>141.79868405198002</c:v>
                </c:pt>
                <c:pt idx="3">
                  <c:v>162.98256292916292</c:v>
                </c:pt>
                <c:pt idx="4">
                  <c:v>132.9089751918589</c:v>
                </c:pt>
                <c:pt idx="5">
                  <c:v>112.72240674171539</c:v>
                </c:pt>
                <c:pt idx="6">
                  <c:v>131.95123851262429</c:v>
                </c:pt>
                <c:pt idx="7">
                  <c:v>123.57227448563528</c:v>
                </c:pt>
                <c:pt idx="8">
                  <c:v>118.89844283256352</c:v>
                </c:pt>
                <c:pt idx="9">
                  <c:v>123.91253662483064</c:v>
                </c:pt>
                <c:pt idx="10">
                  <c:v>108.5574885192113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0.57988932472089083</c:v>
                </c:pt>
                <c:pt idx="1">
                  <c:v>0.84729425820229998</c:v>
                </c:pt>
                <c:pt idx="2">
                  <c:v>0.69901212879849672</c:v>
                </c:pt>
                <c:pt idx="3">
                  <c:v>0.71524215784154566</c:v>
                </c:pt>
                <c:pt idx="4">
                  <c:v>0.84086872115800948</c:v>
                </c:pt>
                <c:pt idx="5">
                  <c:v>0.84892616087646677</c:v>
                </c:pt>
                <c:pt idx="6">
                  <c:v>0.76386550923019003</c:v>
                </c:pt>
                <c:pt idx="7">
                  <c:v>0.77976229215721904</c:v>
                </c:pt>
                <c:pt idx="8">
                  <c:v>0.93491552413801549</c:v>
                </c:pt>
                <c:pt idx="9">
                  <c:v>0.90312088710461391</c:v>
                </c:pt>
                <c:pt idx="10">
                  <c:v>0.95308947739418193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103.465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103.465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10：飲料・たばこ・飼料製造業(N=1)</c:v>
                </c:pt>
                <c:pt idx="7">
                  <c:v>12：木材・木製品製造業(N=0)</c:v>
                </c:pt>
                <c:pt idx="8">
                  <c:v>13：家具・装備品製造業(N=0)</c:v>
                </c:pt>
                <c:pt idx="9">
                  <c:v>15：印刷・同関連業(N=0)</c:v>
                </c:pt>
                <c:pt idx="10">
                  <c:v>18：プラスチック製品製造業(N=1)</c:v>
                </c:pt>
                <c:pt idx="11">
                  <c:v>19：ゴム製品製造業(N=0)</c:v>
                </c:pt>
                <c:pt idx="12">
                  <c:v>20：なめし革・同製品・毛皮製造業(N=0)</c:v>
                </c:pt>
                <c:pt idx="13">
                  <c:v>23：非鉄金属製造業(N=0)</c:v>
                </c:pt>
                <c:pt idx="14">
                  <c:v>24：金属製品製造業(N=1)</c:v>
                </c:pt>
                <c:pt idx="15">
                  <c:v>25：はん用機械器具製造業(N=0)</c:v>
                </c:pt>
                <c:pt idx="16">
                  <c:v>26：生産用機械器具製造業(N=1)</c:v>
                </c:pt>
                <c:pt idx="17">
                  <c:v>27：業務用機械器具製造業(N=0)</c:v>
                </c:pt>
                <c:pt idx="18">
                  <c:v>28：電子部品等製造業(N=3)</c:v>
                </c:pt>
                <c:pt idx="19">
                  <c:v>29：電気機械器具製造業(N=0)</c:v>
                </c:pt>
                <c:pt idx="20">
                  <c:v>30：情報通信機械器具製造業(N=0)</c:v>
                </c:pt>
                <c:pt idx="21">
                  <c:v>31：輸送用機械器具製造業(N=1)</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1.1679999999999999</c:v>
                </c:pt>
                <c:pt idx="2">
                  <c:v>0</c:v>
                </c:pt>
                <c:pt idx="3">
                  <c:v>0</c:v>
                </c:pt>
                <c:pt idx="4">
                  <c:v>0</c:v>
                </c:pt>
                <c:pt idx="5">
                  <c:v>6.2960000000000003</c:v>
                </c:pt>
                <c:pt idx="6">
                  <c:v>4.218</c:v>
                </c:pt>
                <c:pt idx="7">
                  <c:v>0</c:v>
                </c:pt>
                <c:pt idx="8">
                  <c:v>0</c:v>
                </c:pt>
                <c:pt idx="9">
                  <c:v>0</c:v>
                </c:pt>
                <c:pt idx="10">
                  <c:v>8.4779999999999998</c:v>
                </c:pt>
                <c:pt idx="11">
                  <c:v>0</c:v>
                </c:pt>
                <c:pt idx="12">
                  <c:v>0</c:v>
                </c:pt>
                <c:pt idx="13">
                  <c:v>0</c:v>
                </c:pt>
                <c:pt idx="14">
                  <c:v>2.169</c:v>
                </c:pt>
                <c:pt idx="15">
                  <c:v>0</c:v>
                </c:pt>
                <c:pt idx="16">
                  <c:v>1.627</c:v>
                </c:pt>
                <c:pt idx="17">
                  <c:v>0</c:v>
                </c:pt>
                <c:pt idx="18">
                  <c:v>56.404000000000003</c:v>
                </c:pt>
                <c:pt idx="19">
                  <c:v>0</c:v>
                </c:pt>
                <c:pt idx="20">
                  <c:v>0</c:v>
                </c:pt>
                <c:pt idx="21">
                  <c:v>23.105</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104.5907015459676</c:v>
                </c:pt>
                <c:pt idx="2">
                  <c:v>5.5640247508355678</c:v>
                </c:pt>
                <c:pt idx="3">
                  <c:v>5.4588853661696799</c:v>
                </c:pt>
                <c:pt idx="4">
                  <c:v>53.214967123440076</c:v>
                </c:pt>
                <c:pt idx="5">
                  <c:v>88.629053304801459</c:v>
                </c:pt>
                <c:pt idx="7">
                  <c:v>185.19549972737443</c:v>
                </c:pt>
                <c:pt idx="8">
                  <c:v>4.2875836953821214</c:v>
                </c:pt>
                <c:pt idx="9">
                  <c:v>0</c:v>
                </c:pt>
                <c:pt idx="10">
                  <c:v>7.9374562821590304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115.61361166297286</c:v>
                </c:pt>
                <c:pt idx="4" formatCode="#,##0">
                  <c:v>53.214967123440076</c:v>
                </c:pt>
                <c:pt idx="5" formatCode="#,##0">
                  <c:v>88.629053304801459</c:v>
                </c:pt>
                <c:pt idx="6" formatCode="#,##0">
                  <c:v>189.48308342275655</c:v>
                </c:pt>
                <c:pt idx="10" formatCode="#,##0">
                  <c:v>7.9374562821590304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103.465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103.465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南アルプス市</c:v>
                </c:pt>
              </c:strCache>
            </c:strRef>
          </c:tx>
          <c:spPr>
            <a:solidFill>
              <a:srgbClr val="FF0066"/>
            </a:solidFill>
            <a:ln>
              <a:noFill/>
            </a:ln>
          </c:spPr>
          <c:invertIfNegative val="0"/>
          <c:cat>
            <c:strRef>
              <c:f>③特定事業所の現状把握!$BD$21:$BD$38</c:f>
              <c:strCache>
                <c:ptCount val="18"/>
                <c:pt idx="0">
                  <c:v>9：食料品製造業(N=1)</c:v>
                </c:pt>
                <c:pt idx="1">
                  <c:v>10：飲料・たばこ・飼料製造業(N=1)</c:v>
                </c:pt>
                <c:pt idx="2">
                  <c:v>12：木材・木製品製造業(N=0)</c:v>
                </c:pt>
                <c:pt idx="3">
                  <c:v>13：家具・装備品製造業(N=0)</c:v>
                </c:pt>
                <c:pt idx="4">
                  <c:v>15：印刷・同関連業(N=0)</c:v>
                </c:pt>
                <c:pt idx="5">
                  <c:v>18：プラスチック製品製造業(N=1)</c:v>
                </c:pt>
                <c:pt idx="6">
                  <c:v>19：ゴム製品製造業(N=0)</c:v>
                </c:pt>
                <c:pt idx="7">
                  <c:v>20：なめし革・同製品・毛皮製造業(N=0)</c:v>
                </c:pt>
                <c:pt idx="8">
                  <c:v>23：非鉄金属製造業(N=0)</c:v>
                </c:pt>
                <c:pt idx="9">
                  <c:v>24：金属製品製造業(N=1)</c:v>
                </c:pt>
                <c:pt idx="10">
                  <c:v>25：はん用機械器具製造業(N=0)</c:v>
                </c:pt>
                <c:pt idx="11">
                  <c:v>26：生産用機械器具製造業(N=1)</c:v>
                </c:pt>
                <c:pt idx="12">
                  <c:v>27：業務用機械器具製造業(N=0)</c:v>
                </c:pt>
                <c:pt idx="13">
                  <c:v>28：電子部品等製造業(N=3)</c:v>
                </c:pt>
                <c:pt idx="14">
                  <c:v>29：電気機械器具製造業(N=0)</c:v>
                </c:pt>
                <c:pt idx="15">
                  <c:v>30：情報通信機械器具製造業(N=0)</c:v>
                </c:pt>
                <c:pt idx="16">
                  <c:v>31：輸送用機械器具製造業(N=1)</c:v>
                </c:pt>
                <c:pt idx="17">
                  <c:v>32：その他の製造業(N=0)</c:v>
                </c:pt>
              </c:strCache>
            </c:strRef>
          </c:cat>
          <c:val>
            <c:numRef>
              <c:f>③特定事業所の現状把握!$BG$21:$BG$38</c:f>
              <c:numCache>
                <c:formatCode>[=0]#,##0;[&lt;1]0.00;#,##0</c:formatCode>
                <c:ptCount val="18"/>
                <c:pt idx="0">
                  <c:v>6.2960000000000003</c:v>
                </c:pt>
                <c:pt idx="1">
                  <c:v>4.218</c:v>
                </c:pt>
                <c:pt idx="2">
                  <c:v>0</c:v>
                </c:pt>
                <c:pt idx="3">
                  <c:v>0</c:v>
                </c:pt>
                <c:pt idx="4">
                  <c:v>0</c:v>
                </c:pt>
                <c:pt idx="5">
                  <c:v>8.4779999999999998</c:v>
                </c:pt>
                <c:pt idx="6">
                  <c:v>0</c:v>
                </c:pt>
                <c:pt idx="7">
                  <c:v>0</c:v>
                </c:pt>
                <c:pt idx="8">
                  <c:v>0</c:v>
                </c:pt>
                <c:pt idx="9">
                  <c:v>2.169</c:v>
                </c:pt>
                <c:pt idx="10">
                  <c:v>0</c:v>
                </c:pt>
                <c:pt idx="11">
                  <c:v>1.627</c:v>
                </c:pt>
                <c:pt idx="12">
                  <c:v>0</c:v>
                </c:pt>
                <c:pt idx="13">
                  <c:v>18.801333333333336</c:v>
                </c:pt>
                <c:pt idx="14">
                  <c:v>0</c:v>
                </c:pt>
                <c:pt idx="15">
                  <c:v>0</c:v>
                </c:pt>
                <c:pt idx="16">
                  <c:v>23.105</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9：食料品製造業(N=1)</c:v>
                </c:pt>
                <c:pt idx="1">
                  <c:v>10：飲料・たばこ・飼料製造業(N=1)</c:v>
                </c:pt>
                <c:pt idx="2">
                  <c:v>12：木材・木製品製造業(N=0)</c:v>
                </c:pt>
                <c:pt idx="3">
                  <c:v>13：家具・装備品製造業(N=0)</c:v>
                </c:pt>
                <c:pt idx="4">
                  <c:v>15：印刷・同関連業(N=0)</c:v>
                </c:pt>
                <c:pt idx="5">
                  <c:v>18：プラスチック製品製造業(N=1)</c:v>
                </c:pt>
                <c:pt idx="6">
                  <c:v>19：ゴム製品製造業(N=0)</c:v>
                </c:pt>
                <c:pt idx="7">
                  <c:v>20：なめし革・同製品・毛皮製造業(N=0)</c:v>
                </c:pt>
                <c:pt idx="8">
                  <c:v>23：非鉄金属製造業(N=0)</c:v>
                </c:pt>
                <c:pt idx="9">
                  <c:v>24：金属製品製造業(N=1)</c:v>
                </c:pt>
                <c:pt idx="10">
                  <c:v>25：はん用機械器具製造業(N=0)</c:v>
                </c:pt>
                <c:pt idx="11">
                  <c:v>26：生産用機械器具製造業(N=1)</c:v>
                </c:pt>
                <c:pt idx="12">
                  <c:v>27：業務用機械器具製造業(N=0)</c:v>
                </c:pt>
                <c:pt idx="13">
                  <c:v>28：電子部品等製造業(N=3)</c:v>
                </c:pt>
                <c:pt idx="14">
                  <c:v>29：電気機械器具製造業(N=0)</c:v>
                </c:pt>
                <c:pt idx="15">
                  <c:v>30：情報通信機械器具製造業(N=0)</c:v>
                </c:pt>
                <c:pt idx="16">
                  <c:v>31：輸送用機械器具製造業(N=1)</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南アルプス市</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南アルプス市</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南アルプス市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1.1679999999999999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77,033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19444.899999999943</c:v>
                </c:pt>
                <c:pt idx="1">
                  <c:v>57438.89999999998</c:v>
                </c:pt>
                <c:pt idx="2">
                  <c:v>0</c:v>
                </c:pt>
                <c:pt idx="3">
                  <c:v>100</c:v>
                </c:pt>
                <c:pt idx="4">
                  <c:v>0</c:v>
                </c:pt>
                <c:pt idx="5">
                  <c:v>49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100,183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23336.213387999931</c:v>
                </c:pt>
                <c:pt idx="1">
                  <c:v>75977.879363999964</c:v>
                </c:pt>
                <c:pt idx="2">
                  <c:v>0</c:v>
                </c:pt>
                <c:pt idx="3">
                  <c:v>525.6</c:v>
                </c:pt>
                <c:pt idx="4">
                  <c:v>0</c:v>
                </c:pt>
                <c:pt idx="5">
                  <c:v>343.392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120</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南アルプス市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65.163272112000001</c:v>
                </c:pt>
                <c:pt idx="1">
                  <c:v>0</c:v>
                </c:pt>
                <c:pt idx="2">
                  <c:v>1.93964903714268</c:v>
                </c:pt>
                <c:pt idx="3">
                  <c:v>1.057842E-2</c:v>
                </c:pt>
                <c:pt idx="4">
                  <c:v>8.9036690400000005</c:v>
                </c:pt>
                <c:pt idx="5">
                  <c:v>44.28039459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1,245,601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南アルプス市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1236874</c:v>
                </c:pt>
                <c:pt idx="1">
                  <c:v>0</c:v>
                </c:pt>
                <c:pt idx="2">
                  <c:v>8679.0805600000003</c:v>
                </c:pt>
                <c:pt idx="3">
                  <c:v>48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49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100</c:v>
                </c:pt>
                <c:pt idx="1">
                  <c:v>100</c:v>
                </c:pt>
                <c:pt idx="2">
                  <c:v>100</c:v>
                </c:pt>
                <c:pt idx="3">
                  <c:v>100</c:v>
                </c:pt>
                <c:pt idx="4">
                  <c:v>100</c:v>
                </c:pt>
                <c:pt idx="5">
                  <c:v>100</c:v>
                </c:pt>
                <c:pt idx="6">
                  <c:v>100</c:v>
                </c:pt>
                <c:pt idx="7">
                  <c:v>100</c:v>
                </c:pt>
                <c:pt idx="8">
                  <c:v>100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31166.399999999998</c:v>
                </c:pt>
                <c:pt idx="1">
                  <c:v>40739.200000000004</c:v>
                </c:pt>
                <c:pt idx="2">
                  <c:v>44604.3</c:v>
                </c:pt>
                <c:pt idx="3">
                  <c:v>47774.800000000017</c:v>
                </c:pt>
                <c:pt idx="4">
                  <c:v>50471.8</c:v>
                </c:pt>
                <c:pt idx="5">
                  <c:v>53028.700000000041</c:v>
                </c:pt>
                <c:pt idx="6">
                  <c:v>56356.299999999981</c:v>
                </c:pt>
                <c:pt idx="7">
                  <c:v>56879.89999999998</c:v>
                </c:pt>
                <c:pt idx="8">
                  <c:v>57438.89999999998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11037.2</c:v>
                </c:pt>
                <c:pt idx="1">
                  <c:v>11952.8</c:v>
                </c:pt>
                <c:pt idx="2">
                  <c:v>12844.3</c:v>
                </c:pt>
                <c:pt idx="3">
                  <c:v>13611.1</c:v>
                </c:pt>
                <c:pt idx="4">
                  <c:v>14501.3</c:v>
                </c:pt>
                <c:pt idx="5">
                  <c:v>15702.69999999999</c:v>
                </c:pt>
                <c:pt idx="6">
                  <c:v>16723.499999999971</c:v>
                </c:pt>
                <c:pt idx="7">
                  <c:v>18043.199999999961</c:v>
                </c:pt>
                <c:pt idx="8">
                  <c:v>19444.899999999943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0.13038870078854312</c:v>
                </c:pt>
                <c:pt idx="1">
                  <c:v>0.16643850404170701</c:v>
                </c:pt>
                <c:pt idx="2">
                  <c:v>0.17493555839844405</c:v>
                </c:pt>
                <c:pt idx="3">
                  <c:v>0.18146060605937908</c:v>
                </c:pt>
                <c:pt idx="4">
                  <c:v>0.20431081352425146</c:v>
                </c:pt>
                <c:pt idx="5">
                  <c:v>0.21803987822390228</c:v>
                </c:pt>
                <c:pt idx="6">
                  <c:v>0.24437057125672812</c:v>
                </c:pt>
                <c:pt idx="7">
                  <c:v>0.2529249067451535</c:v>
                </c:pt>
                <c:pt idx="8">
                  <c:v>0.26010369046647303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154.22048343282512</c:v>
                </c:pt>
                <c:pt idx="2">
                  <c:v>5.7087315855546592</c:v>
                </c:pt>
                <c:pt idx="3">
                  <c:v>3.0533479107831423</c:v>
                </c:pt>
                <c:pt idx="4">
                  <c:v>95.633878268099494</c:v>
                </c:pt>
                <c:pt idx="5">
                  <c:v>104.91832709623517</c:v>
                </c:pt>
                <c:pt idx="7">
                  <c:v>175.84338765452344</c:v>
                </c:pt>
                <c:pt idx="8">
                  <c:v>5.6570600490827552</c:v>
                </c:pt>
                <c:pt idx="9">
                  <c:v>0</c:v>
                </c:pt>
                <c:pt idx="10">
                  <c:v>7.5920554931580231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162.98256292916292</c:v>
                </c:pt>
                <c:pt idx="4" formatCode="#,##0">
                  <c:v>95.633878268099494</c:v>
                </c:pt>
                <c:pt idx="5" formatCode="#,##0">
                  <c:v>104.91832709623517</c:v>
                </c:pt>
                <c:pt idx="6" formatCode="#,##0">
                  <c:v>181.5004477036062</c:v>
                </c:pt>
                <c:pt idx="10" formatCode="#,##0">
                  <c:v>7.5920554931580231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2572</c:v>
                </c:pt>
                <c:pt idx="1">
                  <c:v>2735</c:v>
                </c:pt>
                <c:pt idx="2">
                  <c:v>2897</c:v>
                </c:pt>
                <c:pt idx="3">
                  <c:v>3039</c:v>
                </c:pt>
                <c:pt idx="4">
                  <c:v>3194</c:v>
                </c:pt>
                <c:pt idx="5">
                  <c:v>3393</c:v>
                </c:pt>
                <c:pt idx="6">
                  <c:v>3551</c:v>
                </c:pt>
                <c:pt idx="7">
                  <c:v>3762</c:v>
                </c:pt>
                <c:pt idx="8">
                  <c:v>3988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385165.94890418655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100183.08475199991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1864263.8769206302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1810090.8920000002</c:v>
                </c:pt>
                <c:pt idx="1">
                  <c:v>0</c:v>
                </c:pt>
                <c:pt idx="2">
                  <c:v>53879.139920629998</c:v>
                </c:pt>
                <c:pt idx="3">
                  <c:v>293.84500000000003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99314.092751999895</c:v>
                </c:pt>
                <c:pt idx="1">
                  <c:v>0</c:v>
                </c:pt>
                <c:pt idx="2">
                  <c:v>525.6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排出量比較シート!$DN$21:$DN$50</c:f>
              <c:numCache>
                <c:formatCode>0.0%;;</c:formatCode>
                <c:ptCount val="30"/>
                <c:pt idx="0">
                  <c:v>0.91</c:v>
                </c:pt>
                <c:pt idx="1">
                  <c:v>0.92</c:v>
                </c:pt>
                <c:pt idx="2">
                  <c:v>0.91</c:v>
                </c:pt>
                <c:pt idx="3">
                  <c:v>0.9</c:v>
                </c:pt>
                <c:pt idx="4">
                  <c:v>1</c:v>
                </c:pt>
                <c:pt idx="5">
                  <c:v>0.84</c:v>
                </c:pt>
                <c:pt idx="6">
                  <c:v>0.96</c:v>
                </c:pt>
                <c:pt idx="7">
                  <c:v>0.28999999999999998</c:v>
                </c:pt>
                <c:pt idx="8">
                  <c:v>0.81</c:v>
                </c:pt>
                <c:pt idx="9">
                  <c:v>0.91</c:v>
                </c:pt>
                <c:pt idx="10">
                  <c:v>0.7</c:v>
                </c:pt>
                <c:pt idx="11">
                  <c:v>0.97</c:v>
                </c:pt>
                <c:pt idx="12">
                  <c:v>1</c:v>
                </c:pt>
                <c:pt idx="13">
                  <c:v>0</c:v>
                </c:pt>
                <c:pt idx="14">
                  <c:v>0.76</c:v>
                </c:pt>
                <c:pt idx="15">
                  <c:v>0</c:v>
                </c:pt>
                <c:pt idx="16">
                  <c:v>0.93</c:v>
                </c:pt>
                <c:pt idx="17">
                  <c:v>0.67</c:v>
                </c:pt>
                <c:pt idx="18">
                  <c:v>1</c:v>
                </c:pt>
                <c:pt idx="19">
                  <c:v>0.85</c:v>
                </c:pt>
                <c:pt idx="20">
                  <c:v>0</c:v>
                </c:pt>
                <c:pt idx="21">
                  <c:v>0.52</c:v>
                </c:pt>
                <c:pt idx="22">
                  <c:v>0</c:v>
                </c:pt>
                <c:pt idx="23">
                  <c:v>1</c:v>
                </c:pt>
                <c:pt idx="24">
                  <c:v>0.72</c:v>
                </c:pt>
                <c:pt idx="25">
                  <c:v>0.83</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排出量比較シート!$DO$21:$DO$50</c:f>
              <c:numCache>
                <c:formatCode>0.0%;;</c:formatCode>
                <c:ptCount val="30"/>
                <c:pt idx="0">
                  <c:v>0</c:v>
                </c:pt>
                <c:pt idx="1">
                  <c:v>0</c:v>
                </c:pt>
                <c:pt idx="2">
                  <c:v>0</c:v>
                </c:pt>
                <c:pt idx="3">
                  <c:v>0</c:v>
                </c:pt>
                <c:pt idx="4">
                  <c:v>0</c:v>
                </c:pt>
                <c:pt idx="5">
                  <c:v>0.04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0.09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排出量比較シート!$DQ$21:$DQ$50</c:f>
              <c:numCache>
                <c:formatCode>0.0%;;</c:formatCode>
                <c:ptCount val="30"/>
                <c:pt idx="0">
                  <c:v>0.09</c:v>
                </c:pt>
                <c:pt idx="1">
                  <c:v>0.08</c:v>
                </c:pt>
                <c:pt idx="2">
                  <c:v>0.09</c:v>
                </c:pt>
                <c:pt idx="3">
                  <c:v>0.1</c:v>
                </c:pt>
                <c:pt idx="4">
                  <c:v>0</c:v>
                </c:pt>
                <c:pt idx="5">
                  <c:v>0.12</c:v>
                </c:pt>
                <c:pt idx="6">
                  <c:v>0.04</c:v>
                </c:pt>
                <c:pt idx="7">
                  <c:v>0.02</c:v>
                </c:pt>
                <c:pt idx="8">
                  <c:v>0.19</c:v>
                </c:pt>
                <c:pt idx="9">
                  <c:v>0.09</c:v>
                </c:pt>
                <c:pt idx="10">
                  <c:v>0.21</c:v>
                </c:pt>
                <c:pt idx="11">
                  <c:v>0.03</c:v>
                </c:pt>
                <c:pt idx="12">
                  <c:v>0</c:v>
                </c:pt>
                <c:pt idx="13">
                  <c:v>0</c:v>
                </c:pt>
                <c:pt idx="14">
                  <c:v>0.24</c:v>
                </c:pt>
                <c:pt idx="15">
                  <c:v>1</c:v>
                </c:pt>
                <c:pt idx="16">
                  <c:v>7.0000000000000007E-2</c:v>
                </c:pt>
                <c:pt idx="17">
                  <c:v>0.33</c:v>
                </c:pt>
                <c:pt idx="18">
                  <c:v>0</c:v>
                </c:pt>
                <c:pt idx="19">
                  <c:v>0.15</c:v>
                </c:pt>
                <c:pt idx="20">
                  <c:v>1</c:v>
                </c:pt>
                <c:pt idx="21">
                  <c:v>0</c:v>
                </c:pt>
                <c:pt idx="22">
                  <c:v>1</c:v>
                </c:pt>
                <c:pt idx="23">
                  <c:v>0</c:v>
                </c:pt>
                <c:pt idx="24">
                  <c:v>0.28000000000000003</c:v>
                </c:pt>
                <c:pt idx="25">
                  <c:v>0.17</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排出量比較シート!$DR$21:$DR$50</c:f>
              <c:numCache>
                <c:formatCode>0.0%;;</c:formatCode>
                <c:ptCount val="30"/>
                <c:pt idx="0">
                  <c:v>0</c:v>
                </c:pt>
                <c:pt idx="1">
                  <c:v>0</c:v>
                </c:pt>
                <c:pt idx="2">
                  <c:v>0</c:v>
                </c:pt>
                <c:pt idx="3">
                  <c:v>0</c:v>
                </c:pt>
                <c:pt idx="4">
                  <c:v>0</c:v>
                </c:pt>
                <c:pt idx="5">
                  <c:v>0</c:v>
                </c:pt>
                <c:pt idx="6">
                  <c:v>0</c:v>
                </c:pt>
                <c:pt idx="7">
                  <c:v>0.69</c:v>
                </c:pt>
                <c:pt idx="8">
                  <c:v>0</c:v>
                </c:pt>
                <c:pt idx="9">
                  <c:v>0</c:v>
                </c:pt>
                <c:pt idx="10">
                  <c:v>0</c:v>
                </c:pt>
                <c:pt idx="11">
                  <c:v>0</c:v>
                </c:pt>
                <c:pt idx="12">
                  <c:v>0</c:v>
                </c:pt>
                <c:pt idx="13">
                  <c:v>0</c:v>
                </c:pt>
                <c:pt idx="14">
                  <c:v>0</c:v>
                </c:pt>
                <c:pt idx="15">
                  <c:v>0</c:v>
                </c:pt>
                <c:pt idx="16">
                  <c:v>0</c:v>
                </c:pt>
                <c:pt idx="17">
                  <c:v>0</c:v>
                </c:pt>
                <c:pt idx="18">
                  <c:v>0</c:v>
                </c:pt>
                <c:pt idx="19">
                  <c:v>0</c:v>
                </c:pt>
                <c:pt idx="20">
                  <c:v>0</c:v>
                </c:pt>
                <c:pt idx="21">
                  <c:v>0.48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排出量比較シート!$DF$21:$DF$50</c:f>
              <c:numCache>
                <c:formatCode>#,##0;;</c:formatCode>
                <c:ptCount val="30"/>
                <c:pt idx="0">
                  <c:v>16</c:v>
                </c:pt>
                <c:pt idx="1">
                  <c:v>7</c:v>
                </c:pt>
                <c:pt idx="2">
                  <c:v>12</c:v>
                </c:pt>
                <c:pt idx="3">
                  <c:v>9</c:v>
                </c:pt>
                <c:pt idx="4">
                  <c:v>1</c:v>
                </c:pt>
                <c:pt idx="5">
                  <c:v>12</c:v>
                </c:pt>
                <c:pt idx="6">
                  <c:v>11</c:v>
                </c:pt>
                <c:pt idx="7">
                  <c:v>22</c:v>
                </c:pt>
                <c:pt idx="8">
                  <c:v>4</c:v>
                </c:pt>
                <c:pt idx="9">
                  <c:v>6</c:v>
                </c:pt>
                <c:pt idx="10">
                  <c:v>6</c:v>
                </c:pt>
                <c:pt idx="11">
                  <c:v>12</c:v>
                </c:pt>
                <c:pt idx="12">
                  <c:v>10</c:v>
                </c:pt>
                <c:pt idx="13">
                  <c:v>0</c:v>
                </c:pt>
                <c:pt idx="14">
                  <c:v>6</c:v>
                </c:pt>
                <c:pt idx="15">
                  <c:v>0</c:v>
                </c:pt>
                <c:pt idx="16">
                  <c:v>17</c:v>
                </c:pt>
                <c:pt idx="17">
                  <c:v>7</c:v>
                </c:pt>
                <c:pt idx="18">
                  <c:v>3</c:v>
                </c:pt>
                <c:pt idx="19">
                  <c:v>13</c:v>
                </c:pt>
                <c:pt idx="20">
                  <c:v>0</c:v>
                </c:pt>
                <c:pt idx="21">
                  <c:v>12</c:v>
                </c:pt>
                <c:pt idx="22">
                  <c:v>0</c:v>
                </c:pt>
                <c:pt idx="23">
                  <c:v>19</c:v>
                </c:pt>
                <c:pt idx="24">
                  <c:v>2</c:v>
                </c:pt>
                <c:pt idx="25">
                  <c:v>14</c:v>
                </c:pt>
                <c:pt idx="26">
                  <c:v>8</c:v>
                </c:pt>
                <c:pt idx="27">
                  <c:v>9</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排出量比較シート!$DG$21:$DG$50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排出量比較シート!$DI$21:$DI$50</c:f>
              <c:numCache>
                <c:formatCode>#,##0;;</c:formatCode>
                <c:ptCount val="30"/>
                <c:pt idx="0">
                  <c:v>2</c:v>
                </c:pt>
                <c:pt idx="1">
                  <c:v>3</c:v>
                </c:pt>
                <c:pt idx="2">
                  <c:v>2</c:v>
                </c:pt>
                <c:pt idx="3">
                  <c:v>2</c:v>
                </c:pt>
                <c:pt idx="4">
                  <c:v>0</c:v>
                </c:pt>
                <c:pt idx="5">
                  <c:v>5</c:v>
                </c:pt>
                <c:pt idx="6">
                  <c:v>1</c:v>
                </c:pt>
                <c:pt idx="7">
                  <c:v>3</c:v>
                </c:pt>
                <c:pt idx="8">
                  <c:v>2</c:v>
                </c:pt>
                <c:pt idx="9">
                  <c:v>1</c:v>
                </c:pt>
                <c:pt idx="10">
                  <c:v>1</c:v>
                </c:pt>
                <c:pt idx="11">
                  <c:v>1</c:v>
                </c:pt>
                <c:pt idx="12">
                  <c:v>0</c:v>
                </c:pt>
                <c:pt idx="13">
                  <c:v>0</c:v>
                </c:pt>
                <c:pt idx="14">
                  <c:v>4</c:v>
                </c:pt>
                <c:pt idx="15">
                  <c:v>4</c:v>
                </c:pt>
                <c:pt idx="16">
                  <c:v>2</c:v>
                </c:pt>
                <c:pt idx="17">
                  <c:v>2</c:v>
                </c:pt>
                <c:pt idx="18">
                  <c:v>0</c:v>
                </c:pt>
                <c:pt idx="19">
                  <c:v>4</c:v>
                </c:pt>
                <c:pt idx="20">
                  <c:v>2</c:v>
                </c:pt>
                <c:pt idx="21">
                  <c:v>0</c:v>
                </c:pt>
                <c:pt idx="22">
                  <c:v>2</c:v>
                </c:pt>
                <c:pt idx="23">
                  <c:v>0</c:v>
                </c:pt>
                <c:pt idx="24">
                  <c:v>1</c:v>
                </c:pt>
                <c:pt idx="25">
                  <c:v>4</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排出量比較シート!$DL$21:$DL$50</c:f>
              <c:numCache>
                <c:formatCode>#,##0;;</c:formatCode>
                <c:ptCount val="30"/>
                <c:pt idx="0">
                  <c:v>18</c:v>
                </c:pt>
                <c:pt idx="1">
                  <c:v>10</c:v>
                </c:pt>
                <c:pt idx="2">
                  <c:v>14</c:v>
                </c:pt>
                <c:pt idx="3">
                  <c:v>11</c:v>
                </c:pt>
                <c:pt idx="4">
                  <c:v>1</c:v>
                </c:pt>
                <c:pt idx="5">
                  <c:v>19</c:v>
                </c:pt>
                <c:pt idx="6">
                  <c:v>12</c:v>
                </c:pt>
                <c:pt idx="7">
                  <c:v>27</c:v>
                </c:pt>
                <c:pt idx="8">
                  <c:v>6</c:v>
                </c:pt>
                <c:pt idx="9">
                  <c:v>7</c:v>
                </c:pt>
                <c:pt idx="10">
                  <c:v>8</c:v>
                </c:pt>
                <c:pt idx="11">
                  <c:v>13</c:v>
                </c:pt>
                <c:pt idx="12">
                  <c:v>10</c:v>
                </c:pt>
                <c:pt idx="13">
                  <c:v>0</c:v>
                </c:pt>
                <c:pt idx="14">
                  <c:v>10</c:v>
                </c:pt>
                <c:pt idx="15">
                  <c:v>4</c:v>
                </c:pt>
                <c:pt idx="16">
                  <c:v>19</c:v>
                </c:pt>
                <c:pt idx="17">
                  <c:v>9</c:v>
                </c:pt>
                <c:pt idx="18">
                  <c:v>3</c:v>
                </c:pt>
                <c:pt idx="19">
                  <c:v>17</c:v>
                </c:pt>
                <c:pt idx="20">
                  <c:v>2</c:v>
                </c:pt>
                <c:pt idx="21">
                  <c:v>15</c:v>
                </c:pt>
                <c:pt idx="22">
                  <c:v>2</c:v>
                </c:pt>
                <c:pt idx="23">
                  <c:v>19</c:v>
                </c:pt>
                <c:pt idx="24">
                  <c:v>3</c:v>
                </c:pt>
                <c:pt idx="25">
                  <c:v>18</c:v>
                </c:pt>
                <c:pt idx="26">
                  <c:v>8</c:v>
                </c:pt>
                <c:pt idx="27">
                  <c:v>9</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排出量比較シート!$CX$21:$CX$50</c:f>
              <c:numCache>
                <c:formatCode>[=0]#;[&lt;1]0.00;#,##0</c:formatCode>
                <c:ptCount val="30"/>
                <c:pt idx="0">
                  <c:v>135.63499999999999</c:v>
                </c:pt>
                <c:pt idx="1">
                  <c:v>275.70999999999998</c:v>
                </c:pt>
                <c:pt idx="2">
                  <c:v>84.231999999999999</c:v>
                </c:pt>
                <c:pt idx="3">
                  <c:v>47.811</c:v>
                </c:pt>
                <c:pt idx="4">
                  <c:v>1.0269999999999999</c:v>
                </c:pt>
                <c:pt idx="5">
                  <c:v>174.166</c:v>
                </c:pt>
                <c:pt idx="6">
                  <c:v>279.58999999999997</c:v>
                </c:pt>
                <c:pt idx="7">
                  <c:v>474.34</c:v>
                </c:pt>
                <c:pt idx="8">
                  <c:v>22.027999999999999</c:v>
                </c:pt>
                <c:pt idx="9">
                  <c:v>31.327999999999999</c:v>
                </c:pt>
                <c:pt idx="10">
                  <c:v>34.023000000000003</c:v>
                </c:pt>
                <c:pt idx="11">
                  <c:v>160.26</c:v>
                </c:pt>
                <c:pt idx="12">
                  <c:v>103.465</c:v>
                </c:pt>
                <c:pt idx="13">
                  <c:v>0</c:v>
                </c:pt>
                <c:pt idx="14">
                  <c:v>77.545000000000002</c:v>
                </c:pt>
                <c:pt idx="15">
                  <c:v>0</c:v>
                </c:pt>
                <c:pt idx="16">
                  <c:v>102.86499999999999</c:v>
                </c:pt>
                <c:pt idx="17">
                  <c:v>101.453</c:v>
                </c:pt>
                <c:pt idx="18">
                  <c:v>17.791</c:v>
                </c:pt>
                <c:pt idx="19">
                  <c:v>128.333</c:v>
                </c:pt>
                <c:pt idx="20">
                  <c:v>0</c:v>
                </c:pt>
                <c:pt idx="21">
                  <c:v>1014.099</c:v>
                </c:pt>
                <c:pt idx="22">
                  <c:v>0</c:v>
                </c:pt>
                <c:pt idx="23">
                  <c:v>116.202</c:v>
                </c:pt>
                <c:pt idx="24">
                  <c:v>23.603000000000002</c:v>
                </c:pt>
                <c:pt idx="25">
                  <c:v>116.417</c:v>
                </c:pt>
                <c:pt idx="26">
                  <c:v>63.497</c:v>
                </c:pt>
                <c:pt idx="27">
                  <c:v>80.863</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排出量比較シート!$CY$21:$CY$50</c:f>
              <c:numCache>
                <c:formatCode>[=0]#;[&lt;1]0.00;#,##0</c:formatCode>
                <c:ptCount val="30"/>
                <c:pt idx="0">
                  <c:v>0</c:v>
                </c:pt>
                <c:pt idx="1">
                  <c:v>0</c:v>
                </c:pt>
                <c:pt idx="2">
                  <c:v>0</c:v>
                </c:pt>
                <c:pt idx="3">
                  <c:v>0</c:v>
                </c:pt>
                <c:pt idx="4">
                  <c:v>0</c:v>
                </c:pt>
                <c:pt idx="5">
                  <c:v>8.7360000000000007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4.5590000000000002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排出量比較シート!$DA$21:$DA$50</c:f>
              <c:numCache>
                <c:formatCode>[=0]#;[&lt;1]0.00;#,##0</c:formatCode>
                <c:ptCount val="30"/>
                <c:pt idx="0">
                  <c:v>12.641</c:v>
                </c:pt>
                <c:pt idx="1">
                  <c:v>24.815000000000001</c:v>
                </c:pt>
                <c:pt idx="2">
                  <c:v>8.7609999999999992</c:v>
                </c:pt>
                <c:pt idx="3">
                  <c:v>5.5540000000000003</c:v>
                </c:pt>
                <c:pt idx="4">
                  <c:v>0</c:v>
                </c:pt>
                <c:pt idx="5">
                  <c:v>25.585000000000001</c:v>
                </c:pt>
                <c:pt idx="6">
                  <c:v>12.871</c:v>
                </c:pt>
                <c:pt idx="7">
                  <c:v>33.564</c:v>
                </c:pt>
                <c:pt idx="8">
                  <c:v>5.0470000000000006</c:v>
                </c:pt>
                <c:pt idx="9">
                  <c:v>2.919</c:v>
                </c:pt>
                <c:pt idx="10">
                  <c:v>10.141</c:v>
                </c:pt>
                <c:pt idx="11">
                  <c:v>4.6959999999999997</c:v>
                </c:pt>
                <c:pt idx="12">
                  <c:v>0</c:v>
                </c:pt>
                <c:pt idx="13">
                  <c:v>0</c:v>
                </c:pt>
                <c:pt idx="14">
                  <c:v>24.047999999999998</c:v>
                </c:pt>
                <c:pt idx="15">
                  <c:v>17.308</c:v>
                </c:pt>
                <c:pt idx="16">
                  <c:v>7.2520000000000007</c:v>
                </c:pt>
                <c:pt idx="17">
                  <c:v>49.852000000000004</c:v>
                </c:pt>
                <c:pt idx="18">
                  <c:v>0</c:v>
                </c:pt>
                <c:pt idx="19">
                  <c:v>22.762</c:v>
                </c:pt>
                <c:pt idx="20">
                  <c:v>29.604999999999997</c:v>
                </c:pt>
                <c:pt idx="21">
                  <c:v>0</c:v>
                </c:pt>
                <c:pt idx="22">
                  <c:v>6.8990000000000009</c:v>
                </c:pt>
                <c:pt idx="23">
                  <c:v>0</c:v>
                </c:pt>
                <c:pt idx="24">
                  <c:v>9.0500000000000007</c:v>
                </c:pt>
                <c:pt idx="25">
                  <c:v>23.951000000000001</c:v>
                </c:pt>
                <c:pt idx="26">
                  <c:v>0</c:v>
                </c:pt>
                <c:pt idx="27">
                  <c:v>0</c:v>
                </c:pt>
                <c:pt idx="28">
                  <c:v>3.79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1126.633</c:v>
                </c:pt>
                <c:pt idx="8">
                  <c:v>0</c:v>
                </c:pt>
                <c:pt idx="9">
                  <c:v>0</c:v>
                </c:pt>
                <c:pt idx="10">
                  <c:v>0</c:v>
                </c:pt>
                <c:pt idx="11">
                  <c:v>0</c:v>
                </c:pt>
                <c:pt idx="12">
                  <c:v>0</c:v>
                </c:pt>
                <c:pt idx="13">
                  <c:v>0</c:v>
                </c:pt>
                <c:pt idx="14">
                  <c:v>0</c:v>
                </c:pt>
                <c:pt idx="15">
                  <c:v>0</c:v>
                </c:pt>
                <c:pt idx="16">
                  <c:v>0</c:v>
                </c:pt>
                <c:pt idx="17">
                  <c:v>0</c:v>
                </c:pt>
                <c:pt idx="18">
                  <c:v>0</c:v>
                </c:pt>
                <c:pt idx="19">
                  <c:v>0</c:v>
                </c:pt>
                <c:pt idx="20">
                  <c:v>0</c:v>
                </c:pt>
                <c:pt idx="21">
                  <c:v>932.56500000000005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排出量比較シート!$DD$21:$DD$50</c:f>
              <c:numCache>
                <c:formatCode>[=0]#;[&lt;1]0.00;#,##0</c:formatCode>
                <c:ptCount val="30"/>
                <c:pt idx="0">
                  <c:v>148.27599999999998</c:v>
                </c:pt>
                <c:pt idx="1">
                  <c:v>300.52499999999998</c:v>
                </c:pt>
                <c:pt idx="2">
                  <c:v>92.992999999999995</c:v>
                </c:pt>
                <c:pt idx="3">
                  <c:v>53.365000000000002</c:v>
                </c:pt>
                <c:pt idx="4">
                  <c:v>1.0269999999999999</c:v>
                </c:pt>
                <c:pt idx="5">
                  <c:v>208.48699999999999</c:v>
                </c:pt>
                <c:pt idx="6">
                  <c:v>292.46099999999996</c:v>
                </c:pt>
                <c:pt idx="7">
                  <c:v>1634.537</c:v>
                </c:pt>
                <c:pt idx="8">
                  <c:v>27.074999999999999</c:v>
                </c:pt>
                <c:pt idx="9">
                  <c:v>34.247</c:v>
                </c:pt>
                <c:pt idx="10">
                  <c:v>48.722999999999999</c:v>
                </c:pt>
                <c:pt idx="11">
                  <c:v>164.95599999999999</c:v>
                </c:pt>
                <c:pt idx="12">
                  <c:v>103.465</c:v>
                </c:pt>
                <c:pt idx="13">
                  <c:v>0</c:v>
                </c:pt>
                <c:pt idx="14">
                  <c:v>101.593</c:v>
                </c:pt>
                <c:pt idx="15">
                  <c:v>17.308</c:v>
                </c:pt>
                <c:pt idx="16">
                  <c:v>110.11699999999999</c:v>
                </c:pt>
                <c:pt idx="17">
                  <c:v>151.30500000000001</c:v>
                </c:pt>
                <c:pt idx="18">
                  <c:v>17.791</c:v>
                </c:pt>
                <c:pt idx="19">
                  <c:v>151.095</c:v>
                </c:pt>
                <c:pt idx="20">
                  <c:v>29.604999999999997</c:v>
                </c:pt>
                <c:pt idx="21">
                  <c:v>1946.6640000000002</c:v>
                </c:pt>
                <c:pt idx="22">
                  <c:v>6.8990000000000009</c:v>
                </c:pt>
                <c:pt idx="23">
                  <c:v>116.202</c:v>
                </c:pt>
                <c:pt idx="24">
                  <c:v>32.653000000000006</c:v>
                </c:pt>
                <c:pt idx="25">
                  <c:v>140.36799999999999</c:v>
                </c:pt>
                <c:pt idx="26">
                  <c:v>63.497</c:v>
                </c:pt>
                <c:pt idx="27">
                  <c:v>80.863</c:v>
                </c:pt>
                <c:pt idx="28">
                  <c:v>3.79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排出量比較シート!$CU$21:$CU$50</c:f>
              <c:numCache>
                <c:formatCode>\(0%\);;</c:formatCode>
                <c:ptCount val="30"/>
                <c:pt idx="0">
                  <c:v>0.18754126502845084</c:v>
                </c:pt>
                <c:pt idx="1">
                  <c:v>0.28395121626129893</c:v>
                </c:pt>
                <c:pt idx="2">
                  <c:v>0.10549600550375635</c:v>
                </c:pt>
                <c:pt idx="3">
                  <c:v>8.1322915387843184E-2</c:v>
                </c:pt>
                <c:pt idx="4">
                  <c:v>0</c:v>
                </c:pt>
                <c:pt idx="5">
                  <c:v>0.30439463470483658</c:v>
                </c:pt>
                <c:pt idx="6">
                  <c:v>0.1882997083006846</c:v>
                </c:pt>
                <c:pt idx="7">
                  <c:v>0.51771977092882548</c:v>
                </c:pt>
                <c:pt idx="8">
                  <c:v>6.9110455303106846E-2</c:v>
                </c:pt>
                <c:pt idx="9">
                  <c:v>4.4727220651413026E-2</c:v>
                </c:pt>
                <c:pt idx="10">
                  <c:v>0.12122739936153136</c:v>
                </c:pt>
                <c:pt idx="11">
                  <c:v>6.0388057811982213E-2</c:v>
                </c:pt>
                <c:pt idx="12">
                  <c:v>0</c:v>
                </c:pt>
                <c:pt idx="13">
                  <c:v>0</c:v>
                </c:pt>
                <c:pt idx="14">
                  <c:v>0.34401131985189809</c:v>
                </c:pt>
                <c:pt idx="15">
                  <c:v>0.28584819332352418</c:v>
                </c:pt>
                <c:pt idx="16">
                  <c:v>8.5673962516191984E-2</c:v>
                </c:pt>
                <c:pt idx="17">
                  <c:v>0.64627842760386367</c:v>
                </c:pt>
                <c:pt idx="18">
                  <c:v>0</c:v>
                </c:pt>
                <c:pt idx="19">
                  <c:v>0.24583011824020934</c:v>
                </c:pt>
                <c:pt idx="20">
                  <c:v>0.28718676127061737</c:v>
                </c:pt>
                <c:pt idx="21">
                  <c:v>0</c:v>
                </c:pt>
                <c:pt idx="22">
                  <c:v>8.4665279321053014E-2</c:v>
                </c:pt>
                <c:pt idx="23">
                  <c:v>0</c:v>
                </c:pt>
                <c:pt idx="24">
                  <c:v>0.13427005646667642</c:v>
                </c:pt>
                <c:pt idx="25">
                  <c:v>0.30474489683480827</c:v>
                </c:pt>
                <c:pt idx="26">
                  <c:v>0</c:v>
                </c:pt>
                <c:pt idx="27">
                  <c:v>0</c:v>
                </c:pt>
                <c:pt idx="28">
                  <c:v>7.2443248892487794E-2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排出量比較シート!$CM$21:$CM$50</c:f>
              <c:numCache>
                <c:formatCode>\(0%\);;</c:formatCode>
                <c:ptCount val="30"/>
                <c:pt idx="0">
                  <c:v>0.1882745764518213</c:v>
                </c:pt>
                <c:pt idx="1">
                  <c:v>1</c:v>
                </c:pt>
                <c:pt idx="2">
                  <c:v>0.31019573490508778</c:v>
                </c:pt>
                <c:pt idx="3">
                  <c:v>0.6169671569991334</c:v>
                </c:pt>
                <c:pt idx="4">
                  <c:v>2.2349931820539244E-2</c:v>
                </c:pt>
                <c:pt idx="5">
                  <c:v>0.55023060449347538</c:v>
                </c:pt>
                <c:pt idx="6">
                  <c:v>0.93231049450701653</c:v>
                </c:pt>
                <c:pt idx="7">
                  <c:v>0.79285573611058058</c:v>
                </c:pt>
                <c:pt idx="8">
                  <c:v>0.11113916493278575</c:v>
                </c:pt>
                <c:pt idx="9">
                  <c:v>0.37571817534841384</c:v>
                </c:pt>
                <c:pt idx="10">
                  <c:v>0.12966941069162671</c:v>
                </c:pt>
                <c:pt idx="11">
                  <c:v>0.38033903537310149</c:v>
                </c:pt>
                <c:pt idx="12">
                  <c:v>0.95308947739418193</c:v>
                </c:pt>
                <c:pt idx="13">
                  <c:v>0</c:v>
                </c:pt>
                <c:pt idx="14">
                  <c:v>1</c:v>
                </c:pt>
                <c:pt idx="15">
                  <c:v>0</c:v>
                </c:pt>
                <c:pt idx="16">
                  <c:v>0.61897264310799238</c:v>
                </c:pt>
                <c:pt idx="17">
                  <c:v>0.27507118932082719</c:v>
                </c:pt>
                <c:pt idx="18">
                  <c:v>0.47593074267684221</c:v>
                </c:pt>
                <c:pt idx="19">
                  <c:v>0.39029968061916198</c:v>
                </c:pt>
                <c:pt idx="20">
                  <c:v>0</c:v>
                </c:pt>
                <c:pt idx="21">
                  <c:v>1</c:v>
                </c:pt>
                <c:pt idx="22">
                  <c:v>0</c:v>
                </c:pt>
                <c:pt idx="23">
                  <c:v>0.13570519993720701</c:v>
                </c:pt>
                <c:pt idx="24">
                  <c:v>0.30664503848784624</c:v>
                </c:pt>
                <c:pt idx="25">
                  <c:v>0.33825744048324258</c:v>
                </c:pt>
                <c:pt idx="26">
                  <c:v>0.3195460878447749</c:v>
                </c:pt>
                <c:pt idx="27">
                  <c:v>0.40531059002141728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排出量比較シート!$BV$21:$BV$50</c:f>
              <c:numCache>
                <c:formatCode>0%</c:formatCode>
                <c:ptCount val="30"/>
                <c:pt idx="0">
                  <c:v>0.70716873191556373</c:v>
                </c:pt>
                <c:pt idx="1">
                  <c:v>0.24144004414428094</c:v>
                </c:pt>
                <c:pt idx="2">
                  <c:v>0.44790420140770121</c:v>
                </c:pt>
                <c:pt idx="3">
                  <c:v>0.2036963145275702</c:v>
                </c:pt>
                <c:pt idx="4">
                  <c:v>0.16307545248077368</c:v>
                </c:pt>
                <c:pt idx="5">
                  <c:v>0.48284775015694198</c:v>
                </c:pt>
                <c:pt idx="6">
                  <c:v>0.53963414951719801</c:v>
                </c:pt>
                <c:pt idx="7">
                  <c:v>0.68709959898814721</c:v>
                </c:pt>
                <c:pt idx="8">
                  <c:v>0.44363339744817187</c:v>
                </c:pt>
                <c:pt idx="9">
                  <c:v>0.24795064101978584</c:v>
                </c:pt>
                <c:pt idx="10">
                  <c:v>0.46936899186453329</c:v>
                </c:pt>
                <c:pt idx="11">
                  <c:v>0.55710503621127228</c:v>
                </c:pt>
                <c:pt idx="12">
                  <c:v>0.26450302281270177</c:v>
                </c:pt>
                <c:pt idx="13">
                  <c:v>0.16265919000451221</c:v>
                </c:pt>
                <c:pt idx="14">
                  <c:v>0.24167107180330191</c:v>
                </c:pt>
                <c:pt idx="15">
                  <c:v>0.1997536583608506</c:v>
                </c:pt>
                <c:pt idx="16">
                  <c:v>0.38149776884496772</c:v>
                </c:pt>
                <c:pt idx="17">
                  <c:v>0.59739268839322079</c:v>
                </c:pt>
                <c:pt idx="18">
                  <c:v>0.13934267141201306</c:v>
                </c:pt>
                <c:pt idx="19">
                  <c:v>0.48911441053529431</c:v>
                </c:pt>
                <c:pt idx="20">
                  <c:v>0.30901162835500356</c:v>
                </c:pt>
                <c:pt idx="21">
                  <c:v>0.59032635295270275</c:v>
                </c:pt>
                <c:pt idx="22">
                  <c:v>0.34466107302043275</c:v>
                </c:pt>
                <c:pt idx="23">
                  <c:v>0.75624205138307854</c:v>
                </c:pt>
                <c:pt idx="24">
                  <c:v>0.23188225957395481</c:v>
                </c:pt>
                <c:pt idx="25">
                  <c:v>0.52200472468270509</c:v>
                </c:pt>
                <c:pt idx="26">
                  <c:v>0.45682496053326288</c:v>
                </c:pt>
                <c:pt idx="27">
                  <c:v>0.40134951159671173</c:v>
                </c:pt>
                <c:pt idx="28">
                  <c:v>0.20605799288799154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排出量比較シート!$BZ$21:$BZ$50</c:f>
              <c:numCache>
                <c:formatCode>0%</c:formatCode>
                <c:ptCount val="30"/>
                <c:pt idx="0">
                  <c:v>6.616488278418664E-2</c:v>
                </c:pt>
                <c:pt idx="1">
                  <c:v>0.18842050207580005</c:v>
                </c:pt>
                <c:pt idx="2">
                  <c:v>0.13698137148315237</c:v>
                </c:pt>
                <c:pt idx="3">
                  <c:v>0.1795189609124771</c:v>
                </c:pt>
                <c:pt idx="4">
                  <c:v>0.21234032869545774</c:v>
                </c:pt>
                <c:pt idx="5">
                  <c:v>0.12209135916475568</c:v>
                </c:pt>
                <c:pt idx="6">
                  <c:v>0.12299883756760527</c:v>
                </c:pt>
                <c:pt idx="7">
                  <c:v>7.445657939584048E-2</c:v>
                </c:pt>
                <c:pt idx="8">
                  <c:v>0.16345787369574771</c:v>
                </c:pt>
                <c:pt idx="9">
                  <c:v>0.19406935070415166</c:v>
                </c:pt>
                <c:pt idx="10">
                  <c:v>0.13196148368728297</c:v>
                </c:pt>
                <c:pt idx="11">
                  <c:v>0.10281580326468788</c:v>
                </c:pt>
                <c:pt idx="12">
                  <c:v>0.14348593577752003</c:v>
                </c:pt>
                <c:pt idx="13">
                  <c:v>0.24440137128330591</c:v>
                </c:pt>
                <c:pt idx="14">
                  <c:v>0.22931133442467688</c:v>
                </c:pt>
                <c:pt idx="15">
                  <c:v>0.20182747667003337</c:v>
                </c:pt>
                <c:pt idx="16">
                  <c:v>0.19431430259225552</c:v>
                </c:pt>
                <c:pt idx="17">
                  <c:v>0.12494044285301682</c:v>
                </c:pt>
                <c:pt idx="18">
                  <c:v>0.23996152653293074</c:v>
                </c:pt>
                <c:pt idx="19">
                  <c:v>0.13773541964097735</c:v>
                </c:pt>
                <c:pt idx="20">
                  <c:v>0.19605364514065693</c:v>
                </c:pt>
                <c:pt idx="21">
                  <c:v>9.4125379285768362E-2</c:v>
                </c:pt>
                <c:pt idx="22">
                  <c:v>0.17195249837841611</c:v>
                </c:pt>
                <c:pt idx="23">
                  <c:v>5.5252025856982537E-2</c:v>
                </c:pt>
                <c:pt idx="24">
                  <c:v>0.20305124989387247</c:v>
                </c:pt>
                <c:pt idx="25">
                  <c:v>0.11920448548728212</c:v>
                </c:pt>
                <c:pt idx="26">
                  <c:v>0.1493730632865036</c:v>
                </c:pt>
                <c:pt idx="27">
                  <c:v>0.13562879444390555</c:v>
                </c:pt>
                <c:pt idx="28">
                  <c:v>0.21447678754386043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排出量比較シート!$CA$21:$CA$50</c:f>
              <c:numCache>
                <c:formatCode>0%</c:formatCode>
                <c:ptCount val="30"/>
                <c:pt idx="0">
                  <c:v>5.9444272658237346E-2</c:v>
                </c:pt>
                <c:pt idx="1">
                  <c:v>0.18297686861415946</c:v>
                </c:pt>
                <c:pt idx="2">
                  <c:v>0.1601443843582305</c:v>
                </c:pt>
                <c:pt idx="3">
                  <c:v>0.21592185394036997</c:v>
                </c:pt>
                <c:pt idx="4">
                  <c:v>0.27785456996212787</c:v>
                </c:pt>
                <c:pt idx="5">
                  <c:v>0.18136141453459761</c:v>
                </c:pt>
                <c:pt idx="6">
                  <c:v>0.14616036992809991</c:v>
                </c:pt>
                <c:pt idx="7">
                  <c:v>8.7175397795278525E-2</c:v>
                </c:pt>
                <c:pt idx="8">
                  <c:v>0.14036510837324911</c:v>
                </c:pt>
                <c:pt idx="9">
                  <c:v>0.2513514389869782</c:v>
                </c:pt>
                <c:pt idx="10">
                  <c:v>0.11512913988824838</c:v>
                </c:pt>
                <c:pt idx="11">
                  <c:v>0.12640648107429209</c:v>
                </c:pt>
                <c:pt idx="12">
                  <c:v>0.19715200116419077</c:v>
                </c:pt>
                <c:pt idx="13">
                  <c:v>0.23872012532225451</c:v>
                </c:pt>
                <c:pt idx="14">
                  <c:v>0.24225239124054673</c:v>
                </c:pt>
                <c:pt idx="15">
                  <c:v>0.24556294300675521</c:v>
                </c:pt>
                <c:pt idx="16">
                  <c:v>0.15296963765097954</c:v>
                </c:pt>
                <c:pt idx="17">
                  <c:v>0.14148322421371087</c:v>
                </c:pt>
                <c:pt idx="18">
                  <c:v>0.30033897649607788</c:v>
                </c:pt>
                <c:pt idx="19">
                  <c:v>0.22573371752584689</c:v>
                </c:pt>
                <c:pt idx="20">
                  <c:v>0.21971541895226118</c:v>
                </c:pt>
                <c:pt idx="21">
                  <c:v>0.14089069633935372</c:v>
                </c:pt>
                <c:pt idx="22">
                  <c:v>0.15858818016529189</c:v>
                </c:pt>
                <c:pt idx="23">
                  <c:v>7.8515387530669917E-2</c:v>
                </c:pt>
                <c:pt idx="24">
                  <c:v>0.24655974584084162</c:v>
                </c:pt>
                <c:pt idx="25">
                  <c:v>0.13144327765953187</c:v>
                </c:pt>
                <c:pt idx="26">
                  <c:v>0.17812237995319374</c:v>
                </c:pt>
                <c:pt idx="27">
                  <c:v>0.22780116057057939</c:v>
                </c:pt>
                <c:pt idx="28">
                  <c:v>0.22215532594589785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排出量比較シート!$CB$21:$CB$50</c:f>
              <c:numCache>
                <c:formatCode>0%</c:formatCode>
                <c:ptCount val="30"/>
                <c:pt idx="0">
                  <c:v>0.15975890430242834</c:v>
                </c:pt>
                <c:pt idx="1">
                  <c:v>0.35364854951128671</c:v>
                </c:pt>
                <c:pt idx="2">
                  <c:v>0.24379875167789458</c:v>
                </c:pt>
                <c:pt idx="3">
                  <c:v>0.37298647279705499</c:v>
                </c:pt>
                <c:pt idx="4">
                  <c:v>0.30903033240052408</c:v>
                </c:pt>
                <c:pt idx="5">
                  <c:v>0.20204189001431067</c:v>
                </c:pt>
                <c:pt idx="6">
                  <c:v>0.17766623801287923</c:v>
                </c:pt>
                <c:pt idx="7">
                  <c:v>0.13914298722383014</c:v>
                </c:pt>
                <c:pt idx="8">
                  <c:v>0.2525436204828313</c:v>
                </c:pt>
                <c:pt idx="9">
                  <c:v>0.27648982078415596</c:v>
                </c:pt>
                <c:pt idx="10">
                  <c:v>0.27190041167195883</c:v>
                </c:pt>
                <c:pt idx="11">
                  <c:v>0.20077636093206036</c:v>
                </c:pt>
                <c:pt idx="12">
                  <c:v>0.37691262171712092</c:v>
                </c:pt>
                <c:pt idx="13">
                  <c:v>0.32914650592437211</c:v>
                </c:pt>
                <c:pt idx="14">
                  <c:v>0.2582084053115643</c:v>
                </c:pt>
                <c:pt idx="15">
                  <c:v>0.33166382398881855</c:v>
                </c:pt>
                <c:pt idx="16">
                  <c:v>0.25319836252984973</c:v>
                </c:pt>
                <c:pt idx="17">
                  <c:v>0.12858363197387676</c:v>
                </c:pt>
                <c:pt idx="18">
                  <c:v>0.29291504956351672</c:v>
                </c:pt>
                <c:pt idx="19">
                  <c:v>0.137230973371152</c:v>
                </c:pt>
                <c:pt idx="20">
                  <c:v>0.25617921385315828</c:v>
                </c:pt>
                <c:pt idx="21">
                  <c:v>0.17030114928559467</c:v>
                </c:pt>
                <c:pt idx="22">
                  <c:v>0.30275430092838879</c:v>
                </c:pt>
                <c:pt idx="23">
                  <c:v>0.10012879630627623</c:v>
                </c:pt>
                <c:pt idx="24">
                  <c:v>0.29239010746071525</c:v>
                </c:pt>
                <c:pt idx="25">
                  <c:v>0.21582286729390379</c:v>
                </c:pt>
                <c:pt idx="26">
                  <c:v>0.2156795962270398</c:v>
                </c:pt>
                <c:pt idx="27">
                  <c:v>0.21651384414904018</c:v>
                </c:pt>
                <c:pt idx="28">
                  <c:v>0.31842053758579919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排出量比較シート!$CH$21:$CH$50</c:f>
              <c:numCache>
                <c:formatCode>0%</c:formatCode>
                <c:ptCount val="30"/>
                <c:pt idx="0">
                  <c:v>7.46320833958401E-3</c:v>
                </c:pt>
                <c:pt idx="1">
                  <c:v>3.3514035654472904E-2</c:v>
                </c:pt>
                <c:pt idx="2">
                  <c:v>1.1171291073021465E-2</c:v>
                </c:pt>
                <c:pt idx="3">
                  <c:v>2.7876397822527727E-2</c:v>
                </c:pt>
                <c:pt idx="4">
                  <c:v>3.7699316461116607E-2</c:v>
                </c:pt>
                <c:pt idx="5">
                  <c:v>1.1657586129394245E-2</c:v>
                </c:pt>
                <c:pt idx="6">
                  <c:v>1.3540404974217513E-2</c:v>
                </c:pt>
                <c:pt idx="7">
                  <c:v>1.2125436596903618E-2</c:v>
                </c:pt>
                <c:pt idx="8">
                  <c:v>0</c:v>
                </c:pt>
                <c:pt idx="9">
                  <c:v>3.0138748504928401E-2</c:v>
                </c:pt>
                <c:pt idx="10">
                  <c:v>1.1639972887976519E-2</c:v>
                </c:pt>
                <c:pt idx="11">
                  <c:v>1.2896318517687246E-2</c:v>
                </c:pt>
                <c:pt idx="12">
                  <c:v>1.7946418528466467E-2</c:v>
                </c:pt>
                <c:pt idx="13">
                  <c:v>2.5072807465555222E-2</c:v>
                </c:pt>
                <c:pt idx="14">
                  <c:v>2.8556797219910276E-2</c:v>
                </c:pt>
                <c:pt idx="15">
                  <c:v>2.1192097973542139E-2</c:v>
                </c:pt>
                <c:pt idx="16">
                  <c:v>1.8019928381947506E-2</c:v>
                </c:pt>
                <c:pt idx="17">
                  <c:v>7.6000125661745931E-3</c:v>
                </c:pt>
                <c:pt idx="18">
                  <c:v>2.7441775995461663E-2</c:v>
                </c:pt>
                <c:pt idx="19">
                  <c:v>1.0185478926729531E-2</c:v>
                </c:pt>
                <c:pt idx="20">
                  <c:v>1.9040093698920017E-2</c:v>
                </c:pt>
                <c:pt idx="21">
                  <c:v>4.3564221365803698E-3</c:v>
                </c:pt>
                <c:pt idx="22">
                  <c:v>2.2043947507470484E-2</c:v>
                </c:pt>
                <c:pt idx="23">
                  <c:v>9.8617389229929669E-3</c:v>
                </c:pt>
                <c:pt idx="24">
                  <c:v>2.6116637230615948E-2</c:v>
                </c:pt>
                <c:pt idx="25">
                  <c:v>1.1524644876577008E-2</c:v>
                </c:pt>
                <c:pt idx="26">
                  <c:v>0</c:v>
                </c:pt>
                <c:pt idx="27">
                  <c:v>1.8706689239763194E-2</c:v>
                </c:pt>
                <c:pt idx="28">
                  <c:v>3.8889356036451023E-2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extLst>
                      <c:ext uri="{02D57815-91ED-43cb-92C2-25804820EDAC}">
                        <c15:formulaRef>
                          <c15:sqref>排出量比較シート!$BW$21:$BW$50</c15:sqref>
                        </c15:formulaRef>
                      </c:ext>
                    </c:extLst>
                    <c:numCache>
                      <c:formatCode>0%</c:formatCode>
                      <c:ptCount val="30"/>
                      <c:pt idx="0">
                        <c:v>0.6869188335728722</c:v>
                      </c:pt>
                      <c:pt idx="1">
                        <c:v>0.21254312710711534</c:v>
                      </c:pt>
                      <c:pt idx="2">
                        <c:v>0.39498513243268907</c:v>
                      </c:pt>
                      <c:pt idx="3">
                        <c:v>0.19798469192143511</c:v>
                      </c:pt>
                      <c:pt idx="4">
                        <c:v>0.14042384231200941</c:v>
                      </c:pt>
                      <c:pt idx="5">
                        <c:v>0.42282693307194197</c:v>
                      </c:pt>
                      <c:pt idx="6">
                        <c:v>0.52746432122666786</c:v>
                      </c:pt>
                      <c:pt idx="7">
                        <c:v>0.67540923743634762</c:v>
                      </c:pt>
                      <c:pt idx="8">
                        <c:v>0.42255266724730428</c:v>
                      </c:pt>
                      <c:pt idx="9">
                        <c:v>0.23793443074398832</c:v>
                      </c:pt>
                      <c:pt idx="10">
                        <c:v>0.33895829988415332</c:v>
                      </c:pt>
                      <c:pt idx="11">
                        <c:v>0.53187971733188999</c:v>
                      </c:pt>
                      <c:pt idx="12">
                        <c:v>0.24241107222063926</c:v>
                      </c:pt>
                      <c:pt idx="13">
                        <c:v>0.15187931539096886</c:v>
                      </c:pt>
                      <c:pt idx="14">
                        <c:v>0.23379272704777473</c:v>
                      </c:pt>
                      <c:pt idx="15">
                        <c:v>0.18412439608386527</c:v>
                      </c:pt>
                      <c:pt idx="16">
                        <c:v>0.36252078953296846</c:v>
                      </c:pt>
                      <c:pt idx="17">
                        <c:v>0.5903626855918811</c:v>
                      </c:pt>
                      <c:pt idx="18">
                        <c:v>0.12728813737639441</c:v>
                      </c:pt>
                      <c:pt idx="19">
                        <c:v>0.45301968734074471</c:v>
                      </c:pt>
                      <c:pt idx="20">
                        <c:v>0.19467974204759414</c:v>
                      </c:pt>
                      <c:pt idx="21">
                        <c:v>0.56597024189881795</c:v>
                      </c:pt>
                      <c:pt idx="22">
                        <c:v>0.26518273766720624</c:v>
                      </c:pt>
                      <c:pt idx="23">
                        <c:v>0.74777414368630846</c:v>
                      </c:pt>
                      <c:pt idx="24">
                        <c:v>0.21186987629892282</c:v>
                      </c:pt>
                      <c:pt idx="25">
                        <c:v>0.47688097622793341</c:v>
                      </c:pt>
                      <c:pt idx="26">
                        <c:v>0.44847639450698279</c:v>
                      </c:pt>
                      <c:pt idx="27">
                        <c:v>0.38495752093381391</c:v>
                      </c:pt>
                      <c:pt idx="28">
                        <c:v>0.19350475919998378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2.6577675257331481E-3</c:v>
                      </c:pt>
                      <c:pt idx="1">
                        <c:v>1.391361255416388E-2</c:v>
                      </c:pt>
                      <c:pt idx="2">
                        <c:v>7.3334513598030974E-3</c:v>
                      </c:pt>
                      <c:pt idx="3">
                        <c:v>4.8034098728706089E-3</c:v>
                      </c:pt>
                      <c:pt idx="4">
                        <c:v>1.1634514189096973E-2</c:v>
                      </c:pt>
                      <c:pt idx="5">
                        <c:v>1.3621852145045812E-2</c:v>
                      </c:pt>
                      <c:pt idx="6">
                        <c:v>4.3570940418992633E-3</c:v>
                      </c:pt>
                      <c:pt idx="7">
                        <c:v>3.8622192170672722E-3</c:v>
                      </c:pt>
                      <c:pt idx="8">
                        <c:v>5.1530045966246569E-3</c:v>
                      </c:pt>
                      <c:pt idx="9">
                        <c:v>5.9902034473561967E-3</c:v>
                      </c:pt>
                      <c:pt idx="10">
                        <c:v>7.97675547244793E-3</c:v>
                      </c:pt>
                      <c:pt idx="11">
                        <c:v>5.1578123978163973E-3</c:v>
                      </c:pt>
                      <c:pt idx="12">
                        <c:v>1.1356048712129026E-2</c:v>
                      </c:pt>
                      <c:pt idx="13">
                        <c:v>1.0668938537039398E-2</c:v>
                      </c:pt>
                      <c:pt idx="14">
                        <c:v>5.7130287170724259E-3</c:v>
                      </c:pt>
                      <c:pt idx="15">
                        <c:v>1.2988079793943449E-2</c:v>
                      </c:pt>
                      <c:pt idx="16">
                        <c:v>1.0525453962560334E-2</c:v>
                      </c:pt>
                      <c:pt idx="17">
                        <c:v>4.3073565303808755E-3</c:v>
                      </c:pt>
                      <c:pt idx="18">
                        <c:v>8.7232629237986841E-3</c:v>
                      </c:pt>
                      <c:pt idx="19">
                        <c:v>6.3890454197169377E-3</c:v>
                      </c:pt>
                      <c:pt idx="20">
                        <c:v>8.1686609495968694E-3</c:v>
                      </c:pt>
                      <c:pt idx="21">
                        <c:v>6.8639666511716609E-3</c:v>
                      </c:pt>
                      <c:pt idx="22">
                        <c:v>9.7750186065704604E-3</c:v>
                      </c:pt>
                      <c:pt idx="23">
                        <c:v>2.5454682534822777E-3</c:v>
                      </c:pt>
                      <c:pt idx="24">
                        <c:v>5.5501433457759873E-3</c:v>
                      </c:pt>
                      <c:pt idx="25">
                        <c:v>9.0811961724786994E-3</c:v>
                      </c:pt>
                      <c:pt idx="26">
                        <c:v>7.8119274767288905E-3</c:v>
                      </c:pt>
                      <c:pt idx="27">
                        <c:v>6.4038922335391416E-3</c:v>
                      </c:pt>
                      <c:pt idx="28">
                        <c:v>5.9283598815041546E-3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1.7592130816958398E-2</c:v>
                      </c:pt>
                      <c:pt idx="1">
                        <c:v>1.4983304483001732E-2</c:v>
                      </c:pt>
                      <c:pt idx="2">
                        <c:v>4.5585617615208948E-2</c:v>
                      </c:pt>
                      <c:pt idx="3">
                        <c:v>9.0821273326446102E-4</c:v>
                      </c:pt>
                      <c:pt idx="4">
                        <c:v>1.1017095979667288E-2</c:v>
                      </c:pt>
                      <c:pt idx="5">
                        <c:v>4.6398964939954254E-2</c:v>
                      </c:pt>
                      <c:pt idx="6">
                        <c:v>7.8127342486309318E-3</c:v>
                      </c:pt>
                      <c:pt idx="7">
                        <c:v>7.8281423347322399E-3</c:v>
                      </c:pt>
                      <c:pt idx="8">
                        <c:v>1.5927725604242961E-2</c:v>
                      </c:pt>
                      <c:pt idx="9">
                        <c:v>4.0260068284413645E-3</c:v>
                      </c:pt>
                      <c:pt idx="10">
                        <c:v>0.12243393650793205</c:v>
                      </c:pt>
                      <c:pt idx="11">
                        <c:v>2.0067506481565859E-2</c:v>
                      </c:pt>
                      <c:pt idx="12">
                        <c:v>1.0735901879933479E-2</c:v>
                      </c:pt>
                      <c:pt idx="13">
                        <c:v>1.1093607650392946E-4</c:v>
                      </c:pt>
                      <c:pt idx="14">
                        <c:v>2.1653160384547572E-3</c:v>
                      </c:pt>
                      <c:pt idx="15">
                        <c:v>2.6411824830418489E-3</c:v>
                      </c:pt>
                      <c:pt idx="16">
                        <c:v>8.4515253494388924E-3</c:v>
                      </c:pt>
                      <c:pt idx="17">
                        <c:v>2.7226462709589606E-3</c:v>
                      </c:pt>
                      <c:pt idx="18">
                        <c:v>3.3312711118199637E-3</c:v>
                      </c:pt>
                      <c:pt idx="19">
                        <c:v>2.9705677774832726E-2</c:v>
                      </c:pt>
                      <c:pt idx="20">
                        <c:v>0.10616322535781253</c:v>
                      </c:pt>
                      <c:pt idx="21">
                        <c:v>1.7492144402713183E-2</c:v>
                      </c:pt>
                      <c:pt idx="22">
                        <c:v>6.9703316746656072E-2</c:v>
                      </c:pt>
                      <c:pt idx="23">
                        <c:v>5.9224394432877501E-3</c:v>
                      </c:pt>
                      <c:pt idx="24">
                        <c:v>1.4462239929256035E-2</c:v>
                      </c:pt>
                      <c:pt idx="25">
                        <c:v>3.6042552282292944E-2</c:v>
                      </c:pt>
                      <c:pt idx="26">
                        <c:v>5.3663854955119641E-4</c:v>
                      </c:pt>
                      <c:pt idx="27">
                        <c:v>9.9880984293586848E-3</c:v>
                      </c:pt>
                      <c:pt idx="28">
                        <c:v>6.6248738065036285E-3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0.12949213153570976</c:v>
                      </c:pt>
                      <c:pt idx="1">
                        <c:v>0.34400633364587346</c:v>
                      </c:pt>
                      <c:pt idx="2">
                        <c:v>0.23650596883816302</c:v>
                      </c:pt>
                      <c:pt idx="3">
                        <c:v>0.1997845506539622</c:v>
                      </c:pt>
                      <c:pt idx="4">
                        <c:v>0.29370284548059045</c:v>
                      </c:pt>
                      <c:pt idx="5">
                        <c:v>0.19561248607074441</c:v>
                      </c:pt>
                      <c:pt idx="6">
                        <c:v>0.16987864185774287</c:v>
                      </c:pt>
                      <c:pt idx="7">
                        <c:v>0.12886915918583375</c:v>
                      </c:pt>
                      <c:pt idx="8">
                        <c:v>0.24290338550244581</c:v>
                      </c:pt>
                      <c:pt idx="9">
                        <c:v>0.26380903899108665</c:v>
                      </c:pt>
                      <c:pt idx="10">
                        <c:v>0.26498668572798961</c:v>
                      </c:pt>
                      <c:pt idx="11">
                        <c:v>0.19503479266284135</c:v>
                      </c:pt>
                      <c:pt idx="12">
                        <c:v>0.36665205071315415</c:v>
                      </c:pt>
                      <c:pt idx="13">
                        <c:v>0.31255248472755409</c:v>
                      </c:pt>
                      <c:pt idx="14">
                        <c:v>0.24456982026941917</c:v>
                      </c:pt>
                      <c:pt idx="15">
                        <c:v>0.31750846477271571</c:v>
                      </c:pt>
                      <c:pt idx="16">
                        <c:v>0.24367351487474992</c:v>
                      </c:pt>
                      <c:pt idx="17">
                        <c:v>0.12195642779551882</c:v>
                      </c:pt>
                      <c:pt idx="18">
                        <c:v>0.27754358095493581</c:v>
                      </c:pt>
                      <c:pt idx="19">
                        <c:v>0.13108273678428103</c:v>
                      </c:pt>
                      <c:pt idx="20">
                        <c:v>0.24087105293215491</c:v>
                      </c:pt>
                      <c:pt idx="21">
                        <c:v>0.1574353729216677</c:v>
                      </c:pt>
                      <c:pt idx="22">
                        <c:v>0.29183736716115194</c:v>
                      </c:pt>
                      <c:pt idx="23">
                        <c:v>9.6504311693705297E-2</c:v>
                      </c:pt>
                      <c:pt idx="24">
                        <c:v>0.27988528838738158</c:v>
                      </c:pt>
                      <c:pt idx="25">
                        <c:v>0.20951961864108484</c:v>
                      </c:pt>
                      <c:pt idx="26">
                        <c:v>0.20626919638978555</c:v>
                      </c:pt>
                      <c:pt idx="27">
                        <c:v>0.20828975274397066</c:v>
                      </c:pt>
                      <c:pt idx="28">
                        <c:v>0.30216290408874213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6.9468559745146152E-2</c:v>
                      </c:pt>
                      <c:pt idx="1">
                        <c:v>0.17500299281264678</c:v>
                      </c:pt>
                      <c:pt idx="2">
                        <c:v>0.12557728688248415</c:v>
                      </c:pt>
                      <c:pt idx="3">
                        <c:v>0.10815868983824765</c:v>
                      </c:pt>
                      <c:pt idx="4">
                        <c:v>0.16475726563511656</c:v>
                      </c:pt>
                      <c:pt idx="5">
                        <c:v>9.7526350413626853E-2</c:v>
                      </c:pt>
                      <c:pt idx="6">
                        <c:v>0.1101210199967806</c:v>
                      </c:pt>
                      <c:pt idx="7">
                        <c:v>7.6470127162871576E-2</c:v>
                      </c:pt>
                      <c:pt idx="8">
                        <c:v>0.14577276581736962</c:v>
                      </c:pt>
                      <c:pt idx="9">
                        <c:v>0.18128211715326328</c:v>
                      </c:pt>
                      <c:pt idx="10">
                        <c:v>0.12251715751076016</c:v>
                      </c:pt>
                      <c:pt idx="11">
                        <c:v>9.9859100306290208E-2</c:v>
                      </c:pt>
                      <c:pt idx="12">
                        <c:v>0.17909740672003011</c:v>
                      </c:pt>
                      <c:pt idx="13">
                        <c:v>0.20303819179422194</c:v>
                      </c:pt>
                      <c:pt idx="14">
                        <c:v>0.14825418605085397</c:v>
                      </c:pt>
                      <c:pt idx="15">
                        <c:v>0.16715857049981186</c:v>
                      </c:pt>
                      <c:pt idx="16">
                        <c:v>0.13981284612783898</c:v>
                      </c:pt>
                      <c:pt idx="17">
                        <c:v>8.6331495525694663E-2</c:v>
                      </c:pt>
                      <c:pt idx="18">
                        <c:v>0.18488349267202064</c:v>
                      </c:pt>
                      <c:pt idx="19">
                        <c:v>8.1755460519629383E-2</c:v>
                      </c:pt>
                      <c:pt idx="20">
                        <c:v>0.10597299074931502</c:v>
                      </c:pt>
                      <c:pt idx="21">
                        <c:v>7.9272482843495848E-2</c:v>
                      </c:pt>
                      <c:pt idx="22">
                        <c:v>0.12737071957977092</c:v>
                      </c:pt>
                      <c:pt idx="23">
                        <c:v>5.3994349818018685E-2</c:v>
                      </c:pt>
                      <c:pt idx="24">
                        <c:v>0.13780459739575637</c:v>
                      </c:pt>
                      <c:pt idx="25">
                        <c:v>0.11071853566214981</c:v>
                      </c:pt>
                      <c:pt idx="26">
                        <c:v>0.11734857169588268</c:v>
                      </c:pt>
                      <c:pt idx="27">
                        <c:v>0.13021263612483033</c:v>
                      </c:pt>
                      <c:pt idx="28">
                        <c:v>0.20432633162537045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6.0023571790563612E-2</c:v>
                      </c:pt>
                      <c:pt idx="1">
                        <c:v>0.16900334083322671</c:v>
                      </c:pt>
                      <c:pt idx="2">
                        <c:v>0.11092868195567884</c:v>
                      </c:pt>
                      <c:pt idx="3">
                        <c:v>9.1625860815714555E-2</c:v>
                      </c:pt>
                      <c:pt idx="4">
                        <c:v>0.12894557984547389</c:v>
                      </c:pt>
                      <c:pt idx="5">
                        <c:v>9.8086135657117546E-2</c:v>
                      </c:pt>
                      <c:pt idx="6">
                        <c:v>5.9757621860962264E-2</c:v>
                      </c:pt>
                      <c:pt idx="7">
                        <c:v>5.2399032022962186E-2</c:v>
                      </c:pt>
                      <c:pt idx="8">
                        <c:v>9.7130619685076192E-2</c:v>
                      </c:pt>
                      <c:pt idx="9">
                        <c:v>8.2526921837823369E-2</c:v>
                      </c:pt>
                      <c:pt idx="10">
                        <c:v>0.14246952821722947</c:v>
                      </c:pt>
                      <c:pt idx="11">
                        <c:v>9.5175692356551142E-2</c:v>
                      </c:pt>
                      <c:pt idx="12">
                        <c:v>0.18755464399312408</c:v>
                      </c:pt>
                      <c:pt idx="13">
                        <c:v>0.10951429293333213</c:v>
                      </c:pt>
                      <c:pt idx="14">
                        <c:v>9.6315634218565205E-2</c:v>
                      </c:pt>
                      <c:pt idx="15">
                        <c:v>0.15034989427290388</c:v>
                      </c:pt>
                      <c:pt idx="16">
                        <c:v>0.10386066874691095</c:v>
                      </c:pt>
                      <c:pt idx="17">
                        <c:v>3.5624932269824161E-2</c:v>
                      </c:pt>
                      <c:pt idx="18">
                        <c:v>9.2660088282915179E-2</c:v>
                      </c:pt>
                      <c:pt idx="19">
                        <c:v>4.9327276264651665E-2</c:v>
                      </c:pt>
                      <c:pt idx="20">
                        <c:v>0.1348980621828399</c:v>
                      </c:pt>
                      <c:pt idx="21">
                        <c:v>7.8162890078171857E-2</c:v>
                      </c:pt>
                      <c:pt idx="22">
                        <c:v>0.16446664758138099</c:v>
                      </c:pt>
                      <c:pt idx="23">
                        <c:v>4.2509961875686626E-2</c:v>
                      </c:pt>
                      <c:pt idx="24">
                        <c:v>0.14208069099162524</c:v>
                      </c:pt>
                      <c:pt idx="25">
                        <c:v>9.8801082978935056E-2</c:v>
                      </c:pt>
                      <c:pt idx="26">
                        <c:v>8.8920624693902869E-2</c:v>
                      </c:pt>
                      <c:pt idx="27">
                        <c:v>7.8077116619140297E-2</c:v>
                      </c:pt>
                      <c:pt idx="28">
                        <c:v>9.7836572463371643E-2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4.3730178594861167E-3</c:v>
                      </c:pt>
                      <c:pt idx="1">
                        <c:v>9.6422158654132246E-3</c:v>
                      </c:pt>
                      <c:pt idx="2">
                        <c:v>7.2927828397315935E-3</c:v>
                      </c:pt>
                      <c:pt idx="3">
                        <c:v>1.1523516708444028E-2</c:v>
                      </c:pt>
                      <c:pt idx="4">
                        <c:v>1.5327486919933672E-2</c:v>
                      </c:pt>
                      <c:pt idx="5">
                        <c:v>6.4270274932267495E-3</c:v>
                      </c:pt>
                      <c:pt idx="6">
                        <c:v>7.7875961551363638E-3</c:v>
                      </c:pt>
                      <c:pt idx="7">
                        <c:v>4.9313695891965697E-3</c:v>
                      </c:pt>
                      <c:pt idx="8">
                        <c:v>9.6402349803855168E-3</c:v>
                      </c:pt>
                      <c:pt idx="9">
                        <c:v>1.2680781793069319E-2</c:v>
                      </c:pt>
                      <c:pt idx="10">
                        <c:v>6.913725943969236E-3</c:v>
                      </c:pt>
                      <c:pt idx="11">
                        <c:v>5.7415682692189976E-3</c:v>
                      </c:pt>
                      <c:pt idx="12">
                        <c:v>1.0260571003966754E-2</c:v>
                      </c:pt>
                      <c:pt idx="13">
                        <c:v>1.6594021196818041E-2</c:v>
                      </c:pt>
                      <c:pt idx="14">
                        <c:v>1.3638585042145119E-2</c:v>
                      </c:pt>
                      <c:pt idx="15">
                        <c:v>1.4155359216102802E-2</c:v>
                      </c:pt>
                      <c:pt idx="16">
                        <c:v>9.5248476550998124E-3</c:v>
                      </c:pt>
                      <c:pt idx="17">
                        <c:v>6.6272041783579433E-3</c:v>
                      </c:pt>
                      <c:pt idx="18">
                        <c:v>1.5371468608580919E-2</c:v>
                      </c:pt>
                      <c:pt idx="19">
                        <c:v>6.1482365868709664E-3</c:v>
                      </c:pt>
                      <c:pt idx="20">
                        <c:v>8.1936305953396512E-3</c:v>
                      </c:pt>
                      <c:pt idx="21">
                        <c:v>5.0598462160514664E-3</c:v>
                      </c:pt>
                      <c:pt idx="22">
                        <c:v>8.9520234770658451E-3</c:v>
                      </c:pt>
                      <c:pt idx="23">
                        <c:v>3.6244846125709231E-3</c:v>
                      </c:pt>
                      <c:pt idx="24">
                        <c:v>1.2504819073333695E-2</c:v>
                      </c:pt>
                      <c:pt idx="25">
                        <c:v>6.30324865281893E-3</c:v>
                      </c:pt>
                      <c:pt idx="26">
                        <c:v>9.4103998372542484E-3</c:v>
                      </c:pt>
                      <c:pt idx="27">
                        <c:v>8.2240914050695137E-3</c:v>
                      </c:pt>
                      <c:pt idx="28">
                        <c:v>1.6257633497057018E-2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2.5893754907232468E-2</c:v>
                      </c:pt>
                      <c:pt idx="1">
                        <c:v>0</c:v>
                      </c:pt>
                      <c:pt idx="2">
                        <c:v>0</c:v>
                      </c:pt>
                      <c:pt idx="3">
                        <c:v>0.16167840543464881</c:v>
                      </c:pt>
                      <c:pt idx="4">
                        <c:v>0</c:v>
                      </c:pt>
                      <c:pt idx="5">
                        <c:v>2.3764503395178573E-6</c:v>
                      </c:pt>
                      <c:pt idx="6">
                        <c:v>0</c:v>
                      </c:pt>
                      <c:pt idx="7">
                        <c:v>5.3424584487998319E-3</c:v>
                      </c:pt>
                      <c:pt idx="8">
                        <c:v>0</c:v>
                      </c:pt>
                      <c:pt idx="9">
                        <c:v>0</c:v>
                      </c:pt>
                      <c:pt idx="10">
                        <c:v>0</c:v>
                      </c:pt>
                      <c:pt idx="11">
                        <c:v>0</c:v>
                      </c:pt>
                      <c:pt idx="12">
                        <c:v>0</c:v>
                      </c:pt>
                      <c:pt idx="13">
                        <c:v>0</c:v>
                      </c:pt>
                      <c:pt idx="14">
                        <c:v>0</c:v>
                      </c:pt>
                      <c:pt idx="15">
                        <c:v>0</c:v>
                      </c:pt>
                      <c:pt idx="16">
                        <c:v>0</c:v>
                      </c:pt>
                      <c:pt idx="17">
                        <c:v>0</c:v>
                      </c:pt>
                      <c:pt idx="18">
                        <c:v>0</c:v>
                      </c:pt>
                      <c:pt idx="19">
                        <c:v>0</c:v>
                      </c:pt>
                      <c:pt idx="20">
                        <c:v>7.114530325663752E-3</c:v>
                      </c:pt>
                      <c:pt idx="21">
                        <c:v>7.8059301478755052E-3</c:v>
                      </c:pt>
                      <c:pt idx="22">
                        <c:v>1.9649102901710277E-3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排出量比較シート!$BE$21:$BE$50</c:f>
              <c:numCache>
                <c:formatCode>#,##0_);[Red]\(#,##0\)</c:formatCode>
                <c:ptCount val="30"/>
                <c:pt idx="0">
                  <c:v>720.41059688538689</c:v>
                </c:pt>
                <c:pt idx="1">
                  <c:v>111.98289516826142</c:v>
                </c:pt>
                <c:pt idx="2">
                  <c:v>271.54467493169403</c:v>
                </c:pt>
                <c:pt idx="3">
                  <c:v>77.493590149187071</c:v>
                </c:pt>
                <c:pt idx="4">
                  <c:v>45.950923172669491</c:v>
                </c:pt>
                <c:pt idx="5">
                  <c:v>332.40971786433744</c:v>
                </c:pt>
                <c:pt idx="6">
                  <c:v>299.88936266113842</c:v>
                </c:pt>
                <c:pt idx="7">
                  <c:v>598.26772815810614</c:v>
                </c:pt>
                <c:pt idx="8">
                  <c:v>198.20195709875986</c:v>
                </c:pt>
                <c:pt idx="9">
                  <c:v>83.381646285673241</c:v>
                </c:pt>
                <c:pt idx="10">
                  <c:v>297.54126122893996</c:v>
                </c:pt>
                <c:pt idx="11">
                  <c:v>421.36090460131078</c:v>
                </c:pt>
                <c:pt idx="12">
                  <c:v>108.5574885192113</c:v>
                </c:pt>
                <c:pt idx="13">
                  <c:v>41.568997641894079</c:v>
                </c:pt>
                <c:pt idx="14">
                  <c:v>73.672494722196802</c:v>
                </c:pt>
                <c:pt idx="15">
                  <c:v>59.927462146894236</c:v>
                </c:pt>
                <c:pt idx="16">
                  <c:v>166.18666615618599</c:v>
                </c:pt>
                <c:pt idx="17">
                  <c:v>368.82452230091997</c:v>
                </c:pt>
                <c:pt idx="18">
                  <c:v>37.381489373717805</c:v>
                </c:pt>
                <c:pt idx="19">
                  <c:v>328.80631569161324</c:v>
                </c:pt>
                <c:pt idx="20">
                  <c:v>162.48023955487423</c:v>
                </c:pt>
                <c:pt idx="21">
                  <c:v>493.85520896780622</c:v>
                </c:pt>
                <c:pt idx="22">
                  <c:v>163.32946703959885</c:v>
                </c:pt>
                <c:pt idx="23">
                  <c:v>856.28258942007039</c:v>
                </c:pt>
                <c:pt idx="24">
                  <c:v>76.971732907837335</c:v>
                </c:pt>
                <c:pt idx="25">
                  <c:v>344.16685656251616</c:v>
                </c:pt>
                <c:pt idx="26">
                  <c:v>198.70999024980952</c:v>
                </c:pt>
                <c:pt idx="27">
                  <c:v>199.50872735826385</c:v>
                </c:pt>
                <c:pt idx="28">
                  <c:v>50.263237684374602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排出量比較シート!$BI$21:$BI$50</c:f>
              <c:numCache>
                <c:formatCode>#,##0_);[Red]\(#,##0\)</c:formatCode>
                <c:ptCount val="30"/>
                <c:pt idx="0">
                  <c:v>67.403832420999748</c:v>
                </c:pt>
                <c:pt idx="1">
                  <c:v>87.391772173867452</c:v>
                </c:pt>
                <c:pt idx="2">
                  <c:v>83.045798351939027</c:v>
                </c:pt>
                <c:pt idx="3">
                  <c:v>68.295633198982159</c:v>
                </c:pt>
                <c:pt idx="4">
                  <c:v>59.83263564143553</c:v>
                </c:pt>
                <c:pt idx="5">
                  <c:v>84.052072812679825</c:v>
                </c:pt>
                <c:pt idx="6">
                  <c:v>68.353796806987432</c:v>
                </c:pt>
                <c:pt idx="7">
                  <c:v>64.830438945346501</c:v>
                </c:pt>
                <c:pt idx="8">
                  <c:v>73.028024166020998</c:v>
                </c:pt>
                <c:pt idx="9">
                  <c:v>65.262271106661814</c:v>
                </c:pt>
                <c:pt idx="10">
                  <c:v>83.652706017035996</c:v>
                </c:pt>
                <c:pt idx="11">
                  <c:v>77.763719684792022</c:v>
                </c:pt>
                <c:pt idx="12">
                  <c:v>58.889583416467552</c:v>
                </c:pt>
                <c:pt idx="13">
                  <c:v>62.458936542531632</c:v>
                </c:pt>
                <c:pt idx="14">
                  <c:v>69.904676422720669</c:v>
                </c:pt>
                <c:pt idx="15">
                  <c:v>60.549621807162282</c:v>
                </c:pt>
                <c:pt idx="16">
                  <c:v>84.646487532655044</c:v>
                </c:pt>
                <c:pt idx="17">
                  <c:v>77.137032385300017</c:v>
                </c:pt>
                <c:pt idx="18">
                  <c:v>64.374531959909859</c:v>
                </c:pt>
                <c:pt idx="19">
                  <c:v>92.592397395987263</c:v>
                </c:pt>
                <c:pt idx="20">
                  <c:v>103.0862281708838</c:v>
                </c:pt>
                <c:pt idx="21">
                  <c:v>78.743407987533132</c:v>
                </c:pt>
                <c:pt idx="22">
                  <c:v>81.485587189038938</c:v>
                </c:pt>
                <c:pt idx="23">
                  <c:v>62.561117416037305</c:v>
                </c:pt>
                <c:pt idx="24">
                  <c:v>67.401476085966038</c:v>
                </c:pt>
                <c:pt idx="25">
                  <c:v>78.593604843801586</c:v>
                </c:pt>
                <c:pt idx="26">
                  <c:v>64.974382999118276</c:v>
                </c:pt>
                <c:pt idx="27">
                  <c:v>67.42035904064835</c:v>
                </c:pt>
                <c:pt idx="28">
                  <c:v>52.316814305563469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排出量比較シート!$BJ$21:$BJ$50</c:f>
              <c:numCache>
                <c:formatCode>#,##0_);[Red]\(#,##0\)</c:formatCode>
                <c:ptCount val="30"/>
                <c:pt idx="0">
                  <c:v>60.557377630564822</c:v>
                </c:pt>
                <c:pt idx="1">
                  <c:v>84.866947274046552</c:v>
                </c:pt>
                <c:pt idx="2">
                  <c:v>97.088517267800455</c:v>
                </c:pt>
                <c:pt idx="3">
                  <c:v>82.144636206674818</c:v>
                </c:pt>
                <c:pt idx="4">
                  <c:v>78.293046582287701</c:v>
                </c:pt>
                <c:pt idx="5">
                  <c:v>124.85570579406787</c:v>
                </c:pt>
                <c:pt idx="6">
                  <c:v>81.225289806565868</c:v>
                </c:pt>
                <c:pt idx="7">
                  <c:v>75.904901221111245</c:v>
                </c:pt>
                <c:pt idx="8">
                  <c:v>62.710876475903021</c:v>
                </c:pt>
                <c:pt idx="9">
                  <c:v>84.525277663366836</c:v>
                </c:pt>
                <c:pt idx="10">
                  <c:v>72.982387162974689</c:v>
                </c:pt>
                <c:pt idx="11">
                  <c:v>95.606296390997301</c:v>
                </c:pt>
                <c:pt idx="12">
                  <c:v>80.915242008695131</c:v>
                </c:pt>
                <c:pt idx="13">
                  <c:v>61.007043784726712</c:v>
                </c:pt>
                <c:pt idx="14">
                  <c:v>73.849707711954991</c:v>
                </c:pt>
                <c:pt idx="15">
                  <c:v>73.67056049172929</c:v>
                </c:pt>
                <c:pt idx="16">
                  <c:v>66.636075438403992</c:v>
                </c:pt>
                <c:pt idx="17">
                  <c:v>87.350387103947739</c:v>
                </c:pt>
                <c:pt idx="18">
                  <c:v>80.572003856626935</c:v>
                </c:pt>
                <c:pt idx="19">
                  <c:v>151.74910079998386</c:v>
                </c:pt>
                <c:pt idx="20">
                  <c:v>115.52773627098006</c:v>
                </c:pt>
                <c:pt idx="21">
                  <c:v>117.86633602627938</c:v>
                </c:pt>
                <c:pt idx="22">
                  <c:v>75.152446773823613</c:v>
                </c:pt>
                <c:pt idx="23">
                  <c:v>88.901905443004694</c:v>
                </c:pt>
                <c:pt idx="24">
                  <c:v>81.843824264756975</c:v>
                </c:pt>
                <c:pt idx="25">
                  <c:v>86.662854854144797</c:v>
                </c:pt>
                <c:pt idx="26">
                  <c:v>77.47977768652332</c:v>
                </c:pt>
                <c:pt idx="27">
                  <c:v>113.23875655251743</c:v>
                </c:pt>
                <c:pt idx="28">
                  <c:v>54.189821973749375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排出量比較シート!$BK$21:$BK$50</c:f>
              <c:numCache>
                <c:formatCode>#,##0_);[Red]\(#,##0\)</c:formatCode>
                <c:ptCount val="30"/>
                <c:pt idx="0">
                  <c:v>162.75041925921838</c:v>
                </c:pt>
                <c:pt idx="1">
                  <c:v>164.0265954501906</c:v>
                </c:pt>
                <c:pt idx="2">
                  <c:v>147.80449159677923</c:v>
                </c:pt>
                <c:pt idx="3">
                  <c:v>141.89780959543941</c:v>
                </c:pt>
                <c:pt idx="4">
                  <c:v>87.077661574081361</c:v>
                </c:pt>
                <c:pt idx="5">
                  <c:v>139.09288721880756</c:v>
                </c:pt>
                <c:pt idx="6">
                  <c:v>98.733956944262005</c:v>
                </c:pt>
                <c:pt idx="7">
                  <c:v>121.15384578614675</c:v>
                </c:pt>
                <c:pt idx="8">
                  <c:v>112.82883597227671</c:v>
                </c:pt>
                <c:pt idx="9">
                  <c:v>92.978894280712964</c:v>
                </c:pt>
                <c:pt idx="10">
                  <c:v>172.36245431588287</c:v>
                </c:pt>
                <c:pt idx="11">
                  <c:v>151.8552222041113</c:v>
                </c:pt>
                <c:pt idx="12">
                  <c:v>154.69270320504373</c:v>
                </c:pt>
                <c:pt idx="13">
                  <c:v>84.116306789849077</c:v>
                </c:pt>
                <c:pt idx="14">
                  <c:v>78.713837099319591</c:v>
                </c:pt>
                <c:pt idx="15">
                  <c:v>99.501412993793437</c:v>
                </c:pt>
                <c:pt idx="16">
                  <c:v>110.29734688210127</c:v>
                </c:pt>
                <c:pt idx="17">
                  <c:v>79.386302443772209</c:v>
                </c:pt>
                <c:pt idx="18">
                  <c:v>78.580385331385529</c:v>
                </c:pt>
                <c:pt idx="19">
                  <c:v>92.253284264431542</c:v>
                </c:pt>
                <c:pt idx="20">
                  <c:v>134.7006268256718</c:v>
                </c:pt>
                <c:pt idx="21">
                  <c:v>142.47053218481912</c:v>
                </c:pt>
                <c:pt idx="22">
                  <c:v>143.47050620262118</c:v>
                </c:pt>
                <c:pt idx="23">
                  <c:v>113.37447424385776</c:v>
                </c:pt>
                <c:pt idx="24">
                  <c:v>97.056899901314821</c:v>
                </c:pt>
                <c:pt idx="25">
                  <c:v>142.29579599303756</c:v>
                </c:pt>
                <c:pt idx="26">
                  <c:v>93.816437729954842</c:v>
                </c:pt>
                <c:pt idx="27">
                  <c:v>107.6278910363433</c:v>
                </c:pt>
                <c:pt idx="28">
                  <c:v>77.671566824205811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排出量比較シート!$BQ$21:$BQ$50</c:f>
              <c:numCache>
                <c:formatCode>#,##0_);[Red]\(#,##0\)</c:formatCode>
                <c:ptCount val="30"/>
                <c:pt idx="0">
                  <c:v>7.6029582926210022</c:v>
                </c:pt>
                <c:pt idx="1">
                  <c:v>15.54422653732402</c:v>
                </c:pt>
                <c:pt idx="2">
                  <c:v>6.7726638719999999</c:v>
                </c:pt>
                <c:pt idx="3">
                  <c:v>10.605209783519509</c:v>
                </c:pt>
                <c:pt idx="4">
                  <c:v>10.622802929650989</c:v>
                </c:pt>
                <c:pt idx="5">
                  <c:v>8.0255006158600022</c:v>
                </c:pt>
                <c:pt idx="6">
                  <c:v>7.5247710352000006</c:v>
                </c:pt>
                <c:pt idx="7">
                  <c:v>10.557796011579139</c:v>
                </c:pt>
                <c:pt idx="8">
                  <c:v>0</c:v>
                </c:pt>
                <c:pt idx="9">
                  <c:v>10.13515616251329</c:v>
                </c:pt>
                <c:pt idx="10">
                  <c:v>7.3787835877295871</c:v>
                </c:pt>
                <c:pt idx="11">
                  <c:v>9.7540034346029181</c:v>
                </c:pt>
                <c:pt idx="12">
                  <c:v>7.3655798056588537</c:v>
                </c:pt>
                <c:pt idx="13">
                  <c:v>6.4075781662408193</c:v>
                </c:pt>
                <c:pt idx="14">
                  <c:v>8.7054295608000007</c:v>
                </c:pt>
                <c:pt idx="15">
                  <c:v>6.357774168163238</c:v>
                </c:pt>
                <c:pt idx="16">
                  <c:v>7.8497754554000014</c:v>
                </c:pt>
                <c:pt idx="17">
                  <c:v>4.6921749439880527</c:v>
                </c:pt>
                <c:pt idx="18">
                  <c:v>7.3618113344269966</c:v>
                </c:pt>
                <c:pt idx="19">
                  <c:v>6.8471705746458236</c:v>
                </c:pt>
                <c:pt idx="20">
                  <c:v>10.011399900439001</c:v>
                </c:pt>
                <c:pt idx="21">
                  <c:v>3.644495547</c:v>
                </c:pt>
                <c:pt idx="22">
                  <c:v>10.44628035969296</c:v>
                </c:pt>
                <c:pt idx="23">
                  <c:v>11.166312856738431</c:v>
                </c:pt>
                <c:pt idx="24">
                  <c:v>8.6692394194335485</c:v>
                </c:pt>
                <c:pt idx="25">
                  <c:v>7.5984001918406952</c:v>
                </c:pt>
                <c:pt idx="26">
                  <c:v>0</c:v>
                </c:pt>
                <c:pt idx="27">
                  <c:v>9.2989966487410598</c:v>
                </c:pt>
                <c:pt idx="28">
                  <c:v>9.4861884193686166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排出量比較シート!$BR$21:$BR$50</c:f>
              <c:numCache>
                <c:formatCode>#,##0_);[Red]\(#,##0\)</c:formatCode>
                <c:ptCount val="30"/>
                <c:pt idx="0">
                  <c:v>1018.7251844887908</c:v>
                </c:pt>
                <c:pt idx="1">
                  <c:v>463.81243660369</c:v>
                </c:pt>
                <c:pt idx="2">
                  <c:v>606.25614602021267</c:v>
                </c:pt>
                <c:pt idx="3">
                  <c:v>380.43687893380297</c:v>
                </c:pt>
                <c:pt idx="4">
                  <c:v>281.77706990012507</c:v>
                </c:pt>
                <c:pt idx="5">
                  <c:v>688.43588430575255</c:v>
                </c:pt>
                <c:pt idx="6">
                  <c:v>555.72717725415373</c:v>
                </c:pt>
                <c:pt idx="7">
                  <c:v>870.71471012228983</c:v>
                </c:pt>
                <c:pt idx="8">
                  <c:v>446.76969371296059</c:v>
                </c:pt>
                <c:pt idx="9">
                  <c:v>336.28324549892812</c:v>
                </c:pt>
                <c:pt idx="10">
                  <c:v>633.9175923125631</c:v>
                </c:pt>
                <c:pt idx="11">
                  <c:v>756.34014631581442</c:v>
                </c:pt>
                <c:pt idx="12">
                  <c:v>410.42059695507658</c:v>
                </c:pt>
                <c:pt idx="13">
                  <c:v>255.55886292524232</c:v>
                </c:pt>
                <c:pt idx="14">
                  <c:v>304.84614551699201</c:v>
                </c:pt>
                <c:pt idx="15">
                  <c:v>300.00683160774253</c:v>
                </c:pt>
                <c:pt idx="16">
                  <c:v>435.61635146474629</c:v>
                </c:pt>
                <c:pt idx="17">
                  <c:v>617.39041917792804</c:v>
                </c:pt>
                <c:pt idx="18">
                  <c:v>268.27022185606711</c:v>
                </c:pt>
                <c:pt idx="19">
                  <c:v>672.24826872666165</c:v>
                </c:pt>
                <c:pt idx="20">
                  <c:v>525.80623072284891</c:v>
                </c:pt>
                <c:pt idx="21">
                  <c:v>836.57998071343798</c:v>
                </c:pt>
                <c:pt idx="22">
                  <c:v>473.88428756477555</c:v>
                </c:pt>
                <c:pt idx="23">
                  <c:v>1132.2863993797084</c:v>
                </c:pt>
                <c:pt idx="24">
                  <c:v>331.94317257930868</c:v>
                </c:pt>
                <c:pt idx="25">
                  <c:v>659.31751244534087</c:v>
                </c:pt>
                <c:pt idx="26">
                  <c:v>434.98058866540595</c:v>
                </c:pt>
                <c:pt idx="27">
                  <c:v>497.09473063651399</c:v>
                </c:pt>
                <c:pt idx="28">
                  <c:v>243.92762920726187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extLst>
                      <c:ext uri="{02D57815-91ED-43cb-92C2-25804820EDAC}">
                        <c15:formulaRef>
                          <c15:sqref>排出量比較シート!$BF$21:$BF$68</c15:sqref>
                        </c15:formulaRef>
                      </c:ext>
                    </c:extLst>
                    <c:numCache>
                      <c:formatCode>#,##0_);[Red]\(#,##0\)</c:formatCode>
                      <c:ptCount val="48"/>
                      <c:pt idx="0">
                        <c:v>699.78151546034917</c:v>
                      </c:pt>
                      <c:pt idx="1">
                        <c:v>98.580145666918966</c:v>
                      </c:pt>
                      <c:pt idx="2">
                        <c:v>239.46216412392539</c:v>
                      </c:pt>
                      <c:pt idx="3">
                        <c:v>75.320678271261286</c:v>
                      </c:pt>
                      <c:pt idx="4">
                        <c:v>39.568218830795217</c:v>
                      </c:pt>
                      <c:pt idx="5">
                        <c:v>291.08923357767162</c:v>
                      </c:pt>
                      <c:pt idx="6">
                        <c:v>293.12625833757431</c:v>
                      </c:pt>
                      <c:pt idx="7">
                        <c:v>588.08875838830625</c:v>
                      </c:pt>
                      <c:pt idx="8">
                        <c:v>188.78372572367269</c:v>
                      </c:pt>
                      <c:pt idx="9">
                        <c:v>80.013362586528331</c:v>
                      </c:pt>
                      <c:pt idx="10">
                        <c:v>214.8716293569222</c:v>
                      </c:pt>
                      <c:pt idx="11">
                        <c:v>402.28198322921571</c:v>
                      </c:pt>
                      <c:pt idx="12">
                        <c:v>99.490496969314947</c:v>
                      </c:pt>
                      <c:pt idx="13">
                        <c:v>38.814105143180257</c:v>
                      </c:pt>
                      <c:pt idx="14">
                        <c:v>71.270811690420331</c:v>
                      </c:pt>
                      <c:pt idx="15">
                        <c:v>55.23857669080946</c:v>
                      </c:pt>
                      <c:pt idx="16">
                        <c:v>157.9199836664709</c:v>
                      </c:pt>
                      <c:pt idx="17">
                        <c:v>364.48426592457878</c:v>
                      </c:pt>
                      <c:pt idx="18">
                        <c:v>34.147616853610877</c:v>
                      </c:pt>
                      <c:pt idx="19">
                        <c:v>304.54170051390918</c:v>
                      </c:pt>
                      <c:pt idx="20">
                        <c:v>102.363821364142</c:v>
                      </c:pt>
                      <c:pt idx="21">
                        <c:v>473.47937405209291</c:v>
                      </c:pt>
                      <c:pt idx="22">
                        <c:v>125.6659327139008</c:v>
                      </c:pt>
                      <c:pt idx="23">
                        <c:v>846.69449270381494</c:v>
                      </c:pt>
                      <c:pt idx="24">
                        <c:v>70.328758912650116</c:v>
                      </c:pt>
                      <c:pt idx="25">
                        <c:v>314.4159789791068</c:v>
                      </c:pt>
                      <c:pt idx="26">
                        <c:v>195.07852608518621</c:v>
                      </c:pt>
                      <c:pt idx="27">
                        <c:v>191.36035517509441</c:v>
                      </c:pt>
                      <c:pt idx="28">
                        <c:v>47.201157151974137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2.7075347129808183</c:v>
                      </c:pt>
                      <c:pt idx="1">
                        <c:v>6.4533065407064401</c:v>
                      </c:pt>
                      <c:pt idx="2">
                        <c:v>4.4459499584209139</c:v>
                      </c:pt>
                      <c:pt idx="3">
                        <c:v>1.8273942602747097</c:v>
                      </c:pt>
                      <c:pt idx="4">
                        <c:v>3.2783393179151745</c:v>
                      </c:pt>
                      <c:pt idx="5">
                        <c:v>9.3777718273568258</c:v>
                      </c:pt>
                      <c:pt idx="6">
                        <c:v>2.4213555729355689</c:v>
                      </c:pt>
                      <c:pt idx="7">
                        <c:v>3.3628910860174672</c:v>
                      </c:pt>
                      <c:pt idx="8">
                        <c:v>2.3022062853354761</c:v>
                      </c:pt>
                      <c:pt idx="9">
                        <c:v>2.0144050564758094</c:v>
                      </c:pt>
                      <c:pt idx="10">
                        <c:v>5.0566056235602534</c:v>
                      </c:pt>
                      <c:pt idx="11">
                        <c:v>3.9010605836339756</c:v>
                      </c:pt>
                      <c:pt idx="12">
                        <c:v>4.6607562914829233</c:v>
                      </c:pt>
                      <c:pt idx="13">
                        <c:v>2.7265418011450868</c:v>
                      </c:pt>
                      <c:pt idx="14">
                        <c:v>1.7415947836274148</c:v>
                      </c:pt>
                      <c:pt idx="15">
                        <c:v>3.8965126676495156</c:v>
                      </c:pt>
                      <c:pt idx="16">
                        <c:v>4.5850598526806889</c:v>
                      </c:pt>
                      <c:pt idx="17">
                        <c:v>2.6593206538406347</c:v>
                      </c:pt>
                      <c:pt idx="18">
                        <c:v>2.3401916798762774</c:v>
                      </c:pt>
                      <c:pt idx="19">
                        <c:v>4.2950247222207185</c:v>
                      </c:pt>
                      <c:pt idx="20">
                        <c:v>4.2951328239604578</c:v>
                      </c:pt>
                      <c:pt idx="21">
                        <c:v>5.7422570886548696</c:v>
                      </c:pt>
                      <c:pt idx="22">
                        <c:v>4.6322277283070674</c:v>
                      </c:pt>
                      <c:pt idx="23">
                        <c:v>2.8821990834708031</c:v>
                      </c:pt>
                      <c:pt idx="24">
                        <c:v>1.8423321904668202</c:v>
                      </c:pt>
                      <c:pt idx="25">
                        <c:v>5.9873916704668062</c:v>
                      </c:pt>
                      <c:pt idx="26">
                        <c:v>3.3980368124389919</c:v>
                      </c:pt>
                      <c:pt idx="27">
                        <c:v>3.1833410848564037</c:v>
                      </c:pt>
                      <c:pt idx="28">
                        <c:v>1.4460907709827524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17.921546712056884</c:v>
                      </c:pt>
                      <c:pt idx="1">
                        <c:v>6.9494429606360253</c:v>
                      </c:pt>
                      <c:pt idx="2">
                        <c:v>27.636560849347696</c:v>
                      </c:pt>
                      <c:pt idx="3">
                        <c:v>0.34551761765107003</c:v>
                      </c:pt>
                      <c:pt idx="4">
                        <c:v>3.1043650239590961</c:v>
                      </c:pt>
                      <c:pt idx="5">
                        <c:v>31.942712459309014</c:v>
                      </c:pt>
                      <c:pt idx="6">
                        <c:v>4.3417487506285193</c:v>
                      </c:pt>
                      <c:pt idx="7">
                        <c:v>6.8160786837824077</c:v>
                      </c:pt>
                      <c:pt idx="8">
                        <c:v>7.1160250897517079</c:v>
                      </c:pt>
                      <c:pt idx="9">
                        <c:v>1.3538786426691083</c:v>
                      </c:pt>
                      <c:pt idx="10">
                        <c:v>77.613026248457501</c:v>
                      </c:pt>
                      <c:pt idx="11">
                        <c:v>15.177860788461077</c:v>
                      </c:pt>
                      <c:pt idx="12">
                        <c:v>4.4062352584134272</c:v>
                      </c:pt>
                      <c:pt idx="13">
                        <c:v>2.8350697568731906E-2</c:v>
                      </c:pt>
                      <c:pt idx="14">
                        <c:v>0.66008824814905565</c:v>
                      </c:pt>
                      <c:pt idx="15">
                        <c:v>0.79237278843525527</c:v>
                      </c:pt>
                      <c:pt idx="16">
                        <c:v>3.6816226370343852</c:v>
                      </c:pt>
                      <c:pt idx="17">
                        <c:v>1.6809357225005754</c:v>
                      </c:pt>
                      <c:pt idx="18">
                        <c:v>0.89368084023064898</c:v>
                      </c:pt>
                      <c:pt idx="19">
                        <c:v>19.96959045548337</c:v>
                      </c:pt>
                      <c:pt idx="20">
                        <c:v>55.821285366771775</c:v>
                      </c:pt>
                      <c:pt idx="21">
                        <c:v>14.633577827058467</c:v>
                      </c:pt>
                      <c:pt idx="22">
                        <c:v>33.031306597391001</c:v>
                      </c:pt>
                      <c:pt idx="23">
                        <c:v>6.7058976327846516</c:v>
                      </c:pt>
                      <c:pt idx="24">
                        <c:v>4.8006418047204047</c:v>
                      </c:pt>
                      <c:pt idx="25">
                        <c:v>23.763485912942528</c:v>
                      </c:pt>
                      <c:pt idx="26">
                        <c:v>0.23342735218432903</c:v>
                      </c:pt>
                      <c:pt idx="27">
                        <c:v>4.9650310983130437</c:v>
                      </c:pt>
                      <c:pt idx="28">
                        <c:v>1.6159897614177186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131.91689558856268</c:v>
                      </c:pt>
                      <c:pt idx="1">
                        <c:v>159.55441581539452</c:v>
                      </c:pt>
                      <c:pt idx="2">
                        <c:v>143.38319717860122</c:v>
                      </c:pt>
                      <c:pt idx="3">
                        <c:v>76.005410909985642</c:v>
                      </c:pt>
                      <c:pt idx="4">
                        <c:v>82.758727220849963</c:v>
                      </c:pt>
                      <c:pt idx="5">
                        <c:v>134.66665482935963</c:v>
                      </c:pt>
                      <c:pt idx="6">
                        <c:v>94.406178115372768</c:v>
                      </c:pt>
                      <c:pt idx="7">
                        <c:v>112.20827258419646</c:v>
                      </c:pt>
                      <c:pt idx="8">
                        <c:v>108.5218711427689</c:v>
                      </c:pt>
                      <c:pt idx="9">
                        <c:v>88.714559823875902</c:v>
                      </c:pt>
                      <c:pt idx="10">
                        <c:v>167.979721811573</c:v>
                      </c:pt>
                      <c:pt idx="11">
                        <c:v>147.51264361928796</c:v>
                      </c:pt>
                      <c:pt idx="12">
                        <c:v>150.48155352849574</c:v>
                      </c:pt>
                      <c:pt idx="13">
                        <c:v>79.875557601432888</c:v>
                      </c:pt>
                      <c:pt idx="14">
                        <c:v>74.556167018915943</c:v>
                      </c:pt>
                      <c:pt idx="15">
                        <c:v>95.25470852510098</c:v>
                      </c:pt>
                      <c:pt idx="16">
                        <c:v>106.14816749832914</c:v>
                      </c:pt>
                      <c:pt idx="17">
                        <c:v>75.294730078118079</c:v>
                      </c:pt>
                      <c:pt idx="18">
                        <c:v>74.456678037507956</c:v>
                      </c:pt>
                      <c:pt idx="19">
                        <c:v>88.12014286318562</c:v>
                      </c:pt>
                      <c:pt idx="20">
                        <c:v>126.6515004325002</c:v>
                      </c:pt>
                      <c:pt idx="21">
                        <c:v>131.70728124242169</c:v>
                      </c:pt>
                      <c:pt idx="22">
                        <c:v>138.29714282194232</c:v>
                      </c:pt>
                      <c:pt idx="23">
                        <c:v>109.27051961228267</c:v>
                      </c:pt>
                      <c:pt idx="24">
                        <c:v>92.90601058558218</c:v>
                      </c:pt>
                      <c:pt idx="25">
                        <c:v>138.13995377093653</c:v>
                      </c:pt>
                      <c:pt idx="26">
                        <c:v>89.72309646916915</c:v>
                      </c:pt>
                      <c:pt idx="27">
                        <c:v>103.53973853461019</c:v>
                      </c:pt>
                      <c:pt idx="28">
                        <c:v>73.705880828748121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99.328642839280135</c:v>
                </c:pt>
                <c:pt idx="2">
                  <c:v>4.8761883980879484</c:v>
                </c:pt>
                <c:pt idx="3">
                  <c:v>3.9975954892487584</c:v>
                </c:pt>
                <c:pt idx="4">
                  <c:v>65.635579831093708</c:v>
                </c:pt>
                <c:pt idx="5">
                  <c:v>77.649521394137835</c:v>
                </c:pt>
                <c:pt idx="7">
                  <c:v>151.91128458999128</c:v>
                </c:pt>
                <c:pt idx="8">
                  <c:v>4.2662218665239919</c:v>
                </c:pt>
                <c:pt idx="9">
                  <c:v>0</c:v>
                </c:pt>
                <c:pt idx="10">
                  <c:v>7.2871349591554093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108.20242672661684</c:v>
                </c:pt>
                <c:pt idx="4">
                  <c:v>65.635579831093708</c:v>
                </c:pt>
                <c:pt idx="5">
                  <c:v>77.649521394137835</c:v>
                </c:pt>
                <c:pt idx="6">
                  <c:v>156.17750645651529</c:v>
                </c:pt>
                <c:pt idx="10">
                  <c:v>7.2871349591554093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-121389.12897817977</c:v>
                </c:pt>
                <c:pt idx="4">
                  <c:v>0</c:v>
                </c:pt>
                <c:pt idx="5">
                  <c:v>0</c:v>
                </c:pt>
                <c:pt idx="6">
                  <c:v>0</c:v>
                </c:pt>
                <c:pt idx="7">
                  <c:v>0</c:v>
                </c:pt>
                <c:pt idx="8">
                  <c:v>-19054.813820409938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280178.71252434811</c:v>
                </c:pt>
                <c:pt idx="1">
                  <c:v>225180.23241280124</c:v>
                </c:pt>
                <c:pt idx="2">
                  <c:v>389075.92667220597</c:v>
                </c:pt>
                <c:pt idx="3">
                  <c:v>0</c:v>
                </c:pt>
                <c:pt idx="4">
                  <c:v>546591.84798922576</c:v>
                </c:pt>
                <c:pt idx="5">
                  <c:v>1386068.8023545542</c:v>
                </c:pt>
                <c:pt idx="6">
                  <c:v>611573.29766788636</c:v>
                </c:pt>
                <c:pt idx="7">
                  <c:v>25425.546096660957</c:v>
                </c:pt>
                <c:pt idx="8">
                  <c:v>0</c:v>
                </c:pt>
                <c:pt idx="9">
                  <c:v>45568.048515879927</c:v>
                </c:pt>
                <c:pt idx="10">
                  <c:v>303435.6272901973</c:v>
                </c:pt>
                <c:pt idx="11">
                  <c:v>236938.38904831448</c:v>
                </c:pt>
                <c:pt idx="12">
                  <c:v>104676.99238690046</c:v>
                </c:pt>
                <c:pt idx="13">
                  <c:v>109910.43177259318</c:v>
                </c:pt>
                <c:pt idx="14">
                  <c:v>210968.90648610322</c:v>
                </c:pt>
                <c:pt idx="15">
                  <c:v>40838.137050358622</c:v>
                </c:pt>
                <c:pt idx="16">
                  <c:v>908417.45116645319</c:v>
                </c:pt>
                <c:pt idx="17">
                  <c:v>176761.59396445908</c:v>
                </c:pt>
                <c:pt idx="18">
                  <c:v>1882484.6413657558</c:v>
                </c:pt>
                <c:pt idx="19">
                  <c:v>510859.09758525342</c:v>
                </c:pt>
                <c:pt idx="20">
                  <c:v>252134.69138382995</c:v>
                </c:pt>
                <c:pt idx="21">
                  <c:v>208463.99081769737</c:v>
                </c:pt>
                <c:pt idx="22">
                  <c:v>3576135.9561397214</c:v>
                </c:pt>
                <c:pt idx="23">
                  <c:v>1479097.9280164437</c:v>
                </c:pt>
                <c:pt idx="24">
                  <c:v>331670.388972655</c:v>
                </c:pt>
                <c:pt idx="25">
                  <c:v>111637.71810847866</c:v>
                </c:pt>
                <c:pt idx="26">
                  <c:v>1296466.1763776285</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280178.71252434811</c:v>
                </c:pt>
                <c:pt idx="1">
                  <c:v>225180.23241280124</c:v>
                </c:pt>
                <c:pt idx="2">
                  <c:v>389075.92667220597</c:v>
                </c:pt>
                <c:pt idx="3">
                  <c:v>-121389.12897817977</c:v>
                </c:pt>
                <c:pt idx="4">
                  <c:v>546591.84798922576</c:v>
                </c:pt>
                <c:pt idx="5">
                  <c:v>1386068.8023545542</c:v>
                </c:pt>
                <c:pt idx="6">
                  <c:v>611573.29766788636</c:v>
                </c:pt>
                <c:pt idx="7">
                  <c:v>25425.546096660957</c:v>
                </c:pt>
                <c:pt idx="8">
                  <c:v>-19054.813820409938</c:v>
                </c:pt>
                <c:pt idx="9">
                  <c:v>45568.048515879927</c:v>
                </c:pt>
                <c:pt idx="10">
                  <c:v>303435.6272901973</c:v>
                </c:pt>
                <c:pt idx="11">
                  <c:v>236938.38904831448</c:v>
                </c:pt>
                <c:pt idx="12">
                  <c:v>104676.99238690046</c:v>
                </c:pt>
                <c:pt idx="13">
                  <c:v>109910.43177259318</c:v>
                </c:pt>
                <c:pt idx="14">
                  <c:v>210968.90648610322</c:v>
                </c:pt>
                <c:pt idx="15">
                  <c:v>40838.137050358622</c:v>
                </c:pt>
                <c:pt idx="16">
                  <c:v>908417.45116645319</c:v>
                </c:pt>
                <c:pt idx="17">
                  <c:v>176761.59396445908</c:v>
                </c:pt>
                <c:pt idx="18">
                  <c:v>1882484.6413657558</c:v>
                </c:pt>
                <c:pt idx="19">
                  <c:v>510859.09758525342</c:v>
                </c:pt>
                <c:pt idx="20">
                  <c:v>252134.69138382995</c:v>
                </c:pt>
                <c:pt idx="21">
                  <c:v>208463.99081769737</c:v>
                </c:pt>
                <c:pt idx="22">
                  <c:v>3576135.9561397214</c:v>
                </c:pt>
                <c:pt idx="23">
                  <c:v>1479097.9280164437</c:v>
                </c:pt>
                <c:pt idx="24">
                  <c:v>331670.388972655</c:v>
                </c:pt>
                <c:pt idx="25">
                  <c:v>111637.71810847866</c:v>
                </c:pt>
                <c:pt idx="26">
                  <c:v>1296466.1763776285</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67754.069475651966</c:v>
                </c:pt>
                <c:pt idx="1">
                  <c:v>135363.04858719872</c:v>
                </c:pt>
                <c:pt idx="2">
                  <c:v>111155.42132779401</c:v>
                </c:pt>
                <c:pt idx="3">
                  <c:v>308949.05597817973</c:v>
                </c:pt>
                <c:pt idx="4">
                  <c:v>295176.12490620429</c:v>
                </c:pt>
                <c:pt idx="5">
                  <c:v>130954.07362193611</c:v>
                </c:pt>
                <c:pt idx="6">
                  <c:v>1170748.7563321136</c:v>
                </c:pt>
                <c:pt idx="7">
                  <c:v>3461.2529033390419</c:v>
                </c:pt>
                <c:pt idx="8">
                  <c:v>247361.10382040992</c:v>
                </c:pt>
                <c:pt idx="9">
                  <c:v>2555.9064841200761</c:v>
                </c:pt>
                <c:pt idx="10">
                  <c:v>234189.1447098027</c:v>
                </c:pt>
                <c:pt idx="11">
                  <c:v>160697.55095168558</c:v>
                </c:pt>
                <c:pt idx="12">
                  <c:v>6670.6816130995385</c:v>
                </c:pt>
                <c:pt idx="13">
                  <c:v>31466.778227406809</c:v>
                </c:pt>
                <c:pt idx="14">
                  <c:v>44539.430513896717</c:v>
                </c:pt>
                <c:pt idx="15">
                  <c:v>14191.315949641379</c:v>
                </c:pt>
                <c:pt idx="16">
                  <c:v>282114.07610673702</c:v>
                </c:pt>
                <c:pt idx="17">
                  <c:v>5578.4830355409076</c:v>
                </c:pt>
                <c:pt idx="18">
                  <c:v>355893.23115574464</c:v>
                </c:pt>
                <c:pt idx="19">
                  <c:v>178483.30341474665</c:v>
                </c:pt>
                <c:pt idx="20">
                  <c:v>70821.543616170035</c:v>
                </c:pt>
                <c:pt idx="21">
                  <c:v>275962.64018230257</c:v>
                </c:pt>
                <c:pt idx="22">
                  <c:v>358827.93428550876</c:v>
                </c:pt>
                <c:pt idx="23">
                  <c:v>385165.94890418655</c:v>
                </c:pt>
                <c:pt idx="24">
                  <c:v>63656.616027344993</c:v>
                </c:pt>
                <c:pt idx="25">
                  <c:v>37209.898891521341</c:v>
                </c:pt>
                <c:pt idx="26">
                  <c:v>154811.19345117142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67754.069475651966</c:v>
                </c:pt>
                <c:pt idx="1">
                  <c:v>135363.04858719872</c:v>
                </c:pt>
                <c:pt idx="2">
                  <c:v>111155.42132779401</c:v>
                </c:pt>
                <c:pt idx="3">
                  <c:v>308949.05597817973</c:v>
                </c:pt>
                <c:pt idx="4">
                  <c:v>295176.12490620429</c:v>
                </c:pt>
                <c:pt idx="5">
                  <c:v>130954.07362193611</c:v>
                </c:pt>
                <c:pt idx="6">
                  <c:v>1170748.7563321136</c:v>
                </c:pt>
                <c:pt idx="7">
                  <c:v>3461.2529033390419</c:v>
                </c:pt>
                <c:pt idx="8">
                  <c:v>247361.10382040992</c:v>
                </c:pt>
                <c:pt idx="9">
                  <c:v>2555.9064841200761</c:v>
                </c:pt>
                <c:pt idx="10">
                  <c:v>234189.1447098027</c:v>
                </c:pt>
                <c:pt idx="11">
                  <c:v>160697.55095168558</c:v>
                </c:pt>
                <c:pt idx="12">
                  <c:v>6670.6816130995385</c:v>
                </c:pt>
                <c:pt idx="13">
                  <c:v>31466.778227406809</c:v>
                </c:pt>
                <c:pt idx="14">
                  <c:v>44539.430513896717</c:v>
                </c:pt>
                <c:pt idx="15">
                  <c:v>14191.315949641379</c:v>
                </c:pt>
                <c:pt idx="16">
                  <c:v>282114.07610673702</c:v>
                </c:pt>
                <c:pt idx="17">
                  <c:v>5578.4830355409076</c:v>
                </c:pt>
                <c:pt idx="18">
                  <c:v>355893.23115574464</c:v>
                </c:pt>
                <c:pt idx="19">
                  <c:v>178483.30341474665</c:v>
                </c:pt>
                <c:pt idx="20">
                  <c:v>70821.543616170035</c:v>
                </c:pt>
                <c:pt idx="21">
                  <c:v>275962.64018230257</c:v>
                </c:pt>
                <c:pt idx="22">
                  <c:v>358827.93428550876</c:v>
                </c:pt>
                <c:pt idx="23">
                  <c:v>385165.94890418655</c:v>
                </c:pt>
                <c:pt idx="24">
                  <c:v>63656.616027344993</c:v>
                </c:pt>
                <c:pt idx="25">
                  <c:v>37209.898891521341</c:v>
                </c:pt>
                <c:pt idx="26">
                  <c:v>154811.19345117142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26089.404895430001</c:v>
                </c:pt>
                <c:pt idx="5">
                  <c:v>177336.64697649004</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63736.729273189994</c:v>
                </c:pt>
                <c:pt idx="17">
                  <c:v>110401.159</c:v>
                </c:pt>
                <c:pt idx="18">
                  <c:v>74363.949521500006</c:v>
                </c:pt>
                <c:pt idx="19">
                  <c:v>26386.560000000005</c:v>
                </c:pt>
                <c:pt idx="20">
                  <c:v>35004.218000000001</c:v>
                </c:pt>
                <c:pt idx="21">
                  <c:v>76709.36</c:v>
                </c:pt>
                <c:pt idx="22">
                  <c:v>291099.60342523002</c:v>
                </c:pt>
                <c:pt idx="23">
                  <c:v>53879.139920629998</c:v>
                </c:pt>
                <c:pt idx="24">
                  <c:v>48155.870999999999</c:v>
                </c:pt>
                <c:pt idx="25">
                  <c:v>1511.751</c:v>
                </c:pt>
                <c:pt idx="26">
                  <c:v>210043.40682880004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841767.97289543005</c:v>
                </c:pt>
                <c:pt idx="5">
                  <c:v>1517022.8759764903</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1190531.5272731902</c:v>
                </c:pt>
                <c:pt idx="17">
                  <c:v>182340.07699999999</c:v>
                </c:pt>
                <c:pt idx="18">
                  <c:v>2238377.8725215006</c:v>
                </c:pt>
                <c:pt idx="19">
                  <c:v>689342.40100000007</c:v>
                </c:pt>
                <c:pt idx="20">
                  <c:v>322956.23499999999</c:v>
                </c:pt>
                <c:pt idx="21">
                  <c:v>484426.63099999994</c:v>
                </c:pt>
                <c:pt idx="22">
                  <c:v>3934963.8904252304</c:v>
                </c:pt>
                <c:pt idx="23">
                  <c:v>1864263.8769206302</c:v>
                </c:pt>
                <c:pt idx="24">
                  <c:v>395327.005</c:v>
                </c:pt>
                <c:pt idx="25">
                  <c:v>148847.617</c:v>
                </c:pt>
                <c:pt idx="26">
                  <c:v>1451277.3698288</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再エネ比較シート!$CO$13:$CO$42</c:f>
              <c:numCache>
                <c:formatCode>0.0%</c:formatCode>
                <c:ptCount val="30"/>
                <c:pt idx="0">
                  <c:v>0.10331151452616645</c:v>
                </c:pt>
                <c:pt idx="1">
                  <c:v>8.2603484834516461E-2</c:v>
                </c:pt>
                <c:pt idx="2">
                  <c:v>8.0268498282859813E-2</c:v>
                </c:pt>
                <c:pt idx="3">
                  <c:v>3.8486870364537101E-2</c:v>
                </c:pt>
                <c:pt idx="4">
                  <c:v>8.7420722185040003E-2</c:v>
                </c:pt>
                <c:pt idx="5">
                  <c:v>2.7311744049941473E-2</c:v>
                </c:pt>
                <c:pt idx="6">
                  <c:v>8.9891214453845666E-2</c:v>
                </c:pt>
                <c:pt idx="7">
                  <c:v>0.11360183653489078</c:v>
                </c:pt>
                <c:pt idx="8">
                  <c:v>9.5989952453574959E-2</c:v>
                </c:pt>
                <c:pt idx="9">
                  <c:v>8.1048867699642438E-2</c:v>
                </c:pt>
                <c:pt idx="10">
                  <c:v>6.6280566280566278E-2</c:v>
                </c:pt>
                <c:pt idx="11">
                  <c:v>6.7260579064587975E-2</c:v>
                </c:pt>
                <c:pt idx="12">
                  <c:v>0.13794057625125386</c:v>
                </c:pt>
                <c:pt idx="13">
                  <c:v>6.7657832363714712E-2</c:v>
                </c:pt>
                <c:pt idx="14">
                  <c:v>0.10901205769293952</c:v>
                </c:pt>
                <c:pt idx="15">
                  <c:v>6.3602384703302137E-2</c:v>
                </c:pt>
                <c:pt idx="16">
                  <c:v>0.10928267143053456</c:v>
                </c:pt>
                <c:pt idx="17">
                  <c:v>0.10956134338588074</c:v>
                </c:pt>
                <c:pt idx="18">
                  <c:v>5.0687840457944791E-2</c:v>
                </c:pt>
                <c:pt idx="19">
                  <c:v>2.6747896721787061E-2</c:v>
                </c:pt>
                <c:pt idx="20">
                  <c:v>4.4541484716157202E-2</c:v>
                </c:pt>
                <c:pt idx="21">
                  <c:v>8.3790108023207355E-2</c:v>
                </c:pt>
                <c:pt idx="22">
                  <c:v>5.6921935631134443E-2</c:v>
                </c:pt>
                <c:pt idx="23">
                  <c:v>0.11736766021890273</c:v>
                </c:pt>
                <c:pt idx="24">
                  <c:v>5.2615844544095666E-2</c:v>
                </c:pt>
                <c:pt idx="25">
                  <c:v>9.2539430578540305E-2</c:v>
                </c:pt>
                <c:pt idx="26">
                  <c:v>7.7799489948001191E-2</c:v>
                </c:pt>
                <c:pt idx="27">
                  <c:v>5.7408721709644353E-2</c:v>
                </c:pt>
                <c:pt idx="28">
                  <c:v>0.12160955847009544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再エネ比較シート!$CC$13:$CC$42</c:f>
              <c:numCache>
                <c:formatCode>0.0%</c:formatCode>
                <c:ptCount val="30"/>
                <c:pt idx="0">
                  <c:v>3.1017764230080045E-2</c:v>
                </c:pt>
                <c:pt idx="1">
                  <c:v>3.2858930967925075E-2</c:v>
                </c:pt>
                <c:pt idx="2">
                  <c:v>3.0856498931447887E-2</c:v>
                </c:pt>
                <c:pt idx="3">
                  <c:v>1.6900596183394206E-2</c:v>
                </c:pt>
                <c:pt idx="4">
                  <c:v>4.4190614859898503E-2</c:v>
                </c:pt>
                <c:pt idx="5">
                  <c:v>6.1096968673440034E-3</c:v>
                </c:pt>
                <c:pt idx="6">
                  <c:v>2.9522583749369717E-2</c:v>
                </c:pt>
                <c:pt idx="7">
                  <c:v>2.8185454806102087E-2</c:v>
                </c:pt>
                <c:pt idx="8">
                  <c:v>4.6002349339318259E-2</c:v>
                </c:pt>
                <c:pt idx="9">
                  <c:v>4.5220028644374702E-2</c:v>
                </c:pt>
                <c:pt idx="10">
                  <c:v>3.2621204493624739E-2</c:v>
                </c:pt>
                <c:pt idx="11">
                  <c:v>2.0818528051700397E-2</c:v>
                </c:pt>
                <c:pt idx="12">
                  <c:v>6.058742589886891E-2</c:v>
                </c:pt>
                <c:pt idx="13">
                  <c:v>4.4641127438077334E-2</c:v>
                </c:pt>
                <c:pt idx="14">
                  <c:v>4.3710540582863312E-2</c:v>
                </c:pt>
                <c:pt idx="15">
                  <c:v>2.9438690588498927E-2</c:v>
                </c:pt>
                <c:pt idx="16">
                  <c:v>3.0869574361551421E-2</c:v>
                </c:pt>
                <c:pt idx="17">
                  <c:v>2.9078356851677426E-2</c:v>
                </c:pt>
                <c:pt idx="18">
                  <c:v>2.9008378056414277E-2</c:v>
                </c:pt>
                <c:pt idx="19">
                  <c:v>1.3914707244976147E-2</c:v>
                </c:pt>
                <c:pt idx="20">
                  <c:v>2.260091598218196E-2</c:v>
                </c:pt>
                <c:pt idx="21">
                  <c:v>2.18278146437118E-2</c:v>
                </c:pt>
                <c:pt idx="22">
                  <c:v>2.8326721812290047E-2</c:v>
                </c:pt>
                <c:pt idx="23">
                  <c:v>3.6296437489449447E-2</c:v>
                </c:pt>
                <c:pt idx="24">
                  <c:v>2.254449834031896E-2</c:v>
                </c:pt>
                <c:pt idx="25">
                  <c:v>2.1594889822224114E-2</c:v>
                </c:pt>
                <c:pt idx="26">
                  <c:v>3.256422973607654E-2</c:v>
                </c:pt>
                <c:pt idx="27">
                  <c:v>1.4991111358656292E-2</c:v>
                </c:pt>
                <c:pt idx="28">
                  <c:v>7.7373979365485721E-2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再エネ比較シート!$CD$13:$CD$42</c:f>
              <c:numCache>
                <c:formatCode>0.0%</c:formatCode>
                <c:ptCount val="30"/>
                <c:pt idx="0">
                  <c:v>0.16331862458779281</c:v>
                </c:pt>
                <c:pt idx="1">
                  <c:v>0.28233580586157514</c:v>
                </c:pt>
                <c:pt idx="2">
                  <c:v>0.5653121075316897</c:v>
                </c:pt>
                <c:pt idx="3">
                  <c:v>8.4560047877792463E-2</c:v>
                </c:pt>
                <c:pt idx="4">
                  <c:v>2.1553687704148883E-2</c:v>
                </c:pt>
                <c:pt idx="5">
                  <c:v>6.0551036012253819E-2</c:v>
                </c:pt>
                <c:pt idx="6">
                  <c:v>4.6914518312332731E-2</c:v>
                </c:pt>
                <c:pt idx="7">
                  <c:v>2.5309597911800218E-2</c:v>
                </c:pt>
                <c:pt idx="8">
                  <c:v>0.12226921379053007</c:v>
                </c:pt>
                <c:pt idx="9">
                  <c:v>2.948375921542044E-2</c:v>
                </c:pt>
                <c:pt idx="10">
                  <c:v>0.60877575176400689</c:v>
                </c:pt>
                <c:pt idx="11">
                  <c:v>0.19033425891720909</c:v>
                </c:pt>
                <c:pt idx="12">
                  <c:v>0.1972601149716382</c:v>
                </c:pt>
                <c:pt idx="13">
                  <c:v>2.3698627302232707E-2</c:v>
                </c:pt>
                <c:pt idx="14">
                  <c:v>4.1685622313413891E-2</c:v>
                </c:pt>
                <c:pt idx="15">
                  <c:v>1.0899503684828693E-2</c:v>
                </c:pt>
                <c:pt idx="16">
                  <c:v>4.2797231906857629E-2</c:v>
                </c:pt>
                <c:pt idx="17">
                  <c:v>2.9405102259656851E-2</c:v>
                </c:pt>
                <c:pt idx="18">
                  <c:v>2.9617241075820817E-2</c:v>
                </c:pt>
                <c:pt idx="19">
                  <c:v>5.8928845973532998E-2</c:v>
                </c:pt>
                <c:pt idx="20">
                  <c:v>7.0838420761585905E-2</c:v>
                </c:pt>
                <c:pt idx="21">
                  <c:v>0.14027623626185462</c:v>
                </c:pt>
                <c:pt idx="22">
                  <c:v>9.0447059756206108E-2</c:v>
                </c:pt>
                <c:pt idx="23">
                  <c:v>8.938041086402064E-2</c:v>
                </c:pt>
                <c:pt idx="24">
                  <c:v>2.0929403410472912E-2</c:v>
                </c:pt>
                <c:pt idx="25">
                  <c:v>0.34500227352551371</c:v>
                </c:pt>
                <c:pt idx="26">
                  <c:v>2.0263761017471058E-2</c:v>
                </c:pt>
                <c:pt idx="27">
                  <c:v>2.5892963503680456E-2</c:v>
                </c:pt>
                <c:pt idx="28">
                  <c:v>0.17775625447562143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再エネ比較シート!$CE$13:$CE$42</c:f>
              <c:numCache>
                <c:formatCode>0.0%</c:formatCode>
                <c:ptCount val="30"/>
                <c:pt idx="0">
                  <c:v>0</c:v>
                </c:pt>
                <c:pt idx="1">
                  <c:v>0</c:v>
                </c:pt>
                <c:pt idx="2">
                  <c:v>0</c:v>
                </c:pt>
                <c:pt idx="3">
                  <c:v>0</c:v>
                </c:pt>
                <c:pt idx="4">
                  <c:v>0</c:v>
                </c:pt>
                <c:pt idx="5">
                  <c:v>0.48901645491713913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0.14960773197039237</c:v>
                </c:pt>
                <c:pt idx="21">
                  <c:v>0</c:v>
                </c:pt>
                <c:pt idx="22">
                  <c:v>1.0610230645893726E-4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再エネ比較シート!$CF$13:$CF$42</c:f>
              <c:numCache>
                <c:formatCode>0.0%</c:formatCode>
                <c:ptCount val="30"/>
                <c:pt idx="0">
                  <c:v>0</c:v>
                </c:pt>
                <c:pt idx="1">
                  <c:v>0</c:v>
                </c:pt>
                <c:pt idx="2">
                  <c:v>0</c:v>
                </c:pt>
                <c:pt idx="3">
                  <c:v>0</c:v>
                </c:pt>
                <c:pt idx="4">
                  <c:v>0</c:v>
                </c:pt>
                <c:pt idx="5">
                  <c:v>2.0631612395422487E-2</c:v>
                </c:pt>
                <c:pt idx="6">
                  <c:v>0</c:v>
                </c:pt>
                <c:pt idx="7">
                  <c:v>0</c:v>
                </c:pt>
                <c:pt idx="8">
                  <c:v>0</c:v>
                </c:pt>
                <c:pt idx="9">
                  <c:v>0</c:v>
                </c:pt>
                <c:pt idx="10">
                  <c:v>0</c:v>
                </c:pt>
                <c:pt idx="11">
                  <c:v>0</c:v>
                </c:pt>
                <c:pt idx="12">
                  <c:v>1.3646066104632414E-3</c:v>
                </c:pt>
                <c:pt idx="13">
                  <c:v>0</c:v>
                </c:pt>
                <c:pt idx="14">
                  <c:v>0</c:v>
                </c:pt>
                <c:pt idx="15">
                  <c:v>0</c:v>
                </c:pt>
                <c:pt idx="16">
                  <c:v>0</c:v>
                </c:pt>
                <c:pt idx="17">
                  <c:v>0</c:v>
                </c:pt>
                <c:pt idx="18">
                  <c:v>0</c:v>
                </c:pt>
                <c:pt idx="19">
                  <c:v>5.4527641595799065E-2</c:v>
                </c:pt>
                <c:pt idx="20">
                  <c:v>0</c:v>
                </c:pt>
                <c:pt idx="21">
                  <c:v>7.4411166221944735E-4</c:v>
                </c:pt>
                <c:pt idx="22">
                  <c:v>2.6750751288883166E-4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再エネ比較シート!$CH$13:$CH$42</c:f>
              <c:numCache>
                <c:formatCode>0.0%</c:formatCode>
                <c:ptCount val="30"/>
                <c:pt idx="0">
                  <c:v>5.7885612910499535E-3</c:v>
                </c:pt>
                <c:pt idx="1">
                  <c:v>6.0763344176126353E-4</c:v>
                </c:pt>
                <c:pt idx="2">
                  <c:v>6.8884374184216826E-3</c:v>
                </c:pt>
                <c:pt idx="3">
                  <c:v>0</c:v>
                </c:pt>
                <c:pt idx="4">
                  <c:v>0</c:v>
                </c:pt>
                <c:pt idx="5">
                  <c:v>0</c:v>
                </c:pt>
                <c:pt idx="6">
                  <c:v>0</c:v>
                </c:pt>
                <c:pt idx="7">
                  <c:v>0.80083975008331321</c:v>
                </c:pt>
                <c:pt idx="8">
                  <c:v>0</c:v>
                </c:pt>
                <c:pt idx="9">
                  <c:v>0</c:v>
                </c:pt>
                <c:pt idx="10">
                  <c:v>0</c:v>
                </c:pt>
                <c:pt idx="11">
                  <c:v>0</c:v>
                </c:pt>
                <c:pt idx="12">
                  <c:v>8.91542985502651E-4</c:v>
                </c:pt>
                <c:pt idx="13">
                  <c:v>0</c:v>
                </c:pt>
                <c:pt idx="14">
                  <c:v>0</c:v>
                </c:pt>
                <c:pt idx="15">
                  <c:v>0</c:v>
                </c:pt>
                <c:pt idx="16">
                  <c:v>7.827468550467823E-3</c:v>
                </c:pt>
                <c:pt idx="17">
                  <c:v>2.5918077065752481E-2</c:v>
                </c:pt>
                <c:pt idx="18">
                  <c:v>0</c:v>
                </c:pt>
                <c:pt idx="19">
                  <c:v>8.7135307419004757E-3</c:v>
                </c:pt>
                <c:pt idx="20">
                  <c:v>2.1357837254211278E-2</c:v>
                </c:pt>
                <c:pt idx="21">
                  <c:v>7.1997678205108384E-2</c:v>
                </c:pt>
                <c:pt idx="22">
                  <c:v>0</c:v>
                </c:pt>
                <c:pt idx="23">
                  <c:v>0</c:v>
                </c:pt>
                <c:pt idx="24">
                  <c:v>0</c:v>
                </c:pt>
                <c:pt idx="25">
                  <c:v>6.9495815292767108E-3</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再エネ比較シート!$CI$13:$CI$42</c:f>
              <c:numCache>
                <c:formatCode>0.0%</c:formatCode>
                <c:ptCount val="30"/>
                <c:pt idx="0">
                  <c:v>0.20012495010892281</c:v>
                </c:pt>
                <c:pt idx="1">
                  <c:v>0.31580237027126151</c:v>
                </c:pt>
                <c:pt idx="2">
                  <c:v>0.60305704388155923</c:v>
                </c:pt>
                <c:pt idx="3">
                  <c:v>0.10146064406118667</c:v>
                </c:pt>
                <c:pt idx="4">
                  <c:v>6.5744302564047383E-2</c:v>
                </c:pt>
                <c:pt idx="5">
                  <c:v>0.57630880019215946</c:v>
                </c:pt>
                <c:pt idx="6">
                  <c:v>7.6437102061702455E-2</c:v>
                </c:pt>
                <c:pt idx="7">
                  <c:v>0.85433480280121565</c:v>
                </c:pt>
                <c:pt idx="8">
                  <c:v>0.16827156312984834</c:v>
                </c:pt>
                <c:pt idx="9">
                  <c:v>7.4703787859795145E-2</c:v>
                </c:pt>
                <c:pt idx="10">
                  <c:v>0.64139695625763171</c:v>
                </c:pt>
                <c:pt idx="11">
                  <c:v>0.21115278696890949</c:v>
                </c:pt>
                <c:pt idx="12">
                  <c:v>0.26010369046647303</c:v>
                </c:pt>
                <c:pt idx="13">
                  <c:v>6.8339754740310038E-2</c:v>
                </c:pt>
                <c:pt idx="14">
                  <c:v>8.5396162896277203E-2</c:v>
                </c:pt>
                <c:pt idx="15">
                  <c:v>4.0338194273327625E-2</c:v>
                </c:pt>
                <c:pt idx="16">
                  <c:v>8.1494274818876875E-2</c:v>
                </c:pt>
                <c:pt idx="17">
                  <c:v>8.4401536177086761E-2</c:v>
                </c:pt>
                <c:pt idx="18">
                  <c:v>5.8625619132235102E-2</c:v>
                </c:pt>
                <c:pt idx="19">
                  <c:v>0.13608472555620868</c:v>
                </c:pt>
                <c:pt idx="20">
                  <c:v>0.26440490596837152</c:v>
                </c:pt>
                <c:pt idx="21">
                  <c:v>0.23484584077289422</c:v>
                </c:pt>
                <c:pt idx="22">
                  <c:v>0.11914739138784392</c:v>
                </c:pt>
                <c:pt idx="23">
                  <c:v>0.12567684835347009</c:v>
                </c:pt>
                <c:pt idx="24">
                  <c:v>4.3473901750791875E-2</c:v>
                </c:pt>
                <c:pt idx="25">
                  <c:v>0.3735467448770145</c:v>
                </c:pt>
                <c:pt idx="26">
                  <c:v>5.2827990753547591E-2</c:v>
                </c:pt>
                <c:pt idx="27">
                  <c:v>4.088407486233675E-2</c:v>
                </c:pt>
                <c:pt idx="28">
                  <c:v>0.25513023384110717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再エネ比較シート!$BE$13:$BE$42</c:f>
              <c:numCache>
                <c:formatCode>#,##0_);[Red]\(#,##0\)</c:formatCode>
                <c:ptCount val="30"/>
                <c:pt idx="0">
                  <c:v>14628.199999999968</c:v>
                </c:pt>
                <c:pt idx="1">
                  <c:v>12631.099999999966</c:v>
                </c:pt>
                <c:pt idx="2">
                  <c:v>12293.999999999973</c:v>
                </c:pt>
                <c:pt idx="3">
                  <c:v>5563.8000000000075</c:v>
                </c:pt>
                <c:pt idx="4">
                  <c:v>10717.19999999995</c:v>
                </c:pt>
                <c:pt idx="5">
                  <c:v>3952.400000000006</c:v>
                </c:pt>
                <c:pt idx="6">
                  <c:v>12979.099999999973</c:v>
                </c:pt>
                <c:pt idx="7">
                  <c:v>15908.69999999995</c:v>
                </c:pt>
                <c:pt idx="8">
                  <c:v>14902.699999999963</c:v>
                </c:pt>
                <c:pt idx="9">
                  <c:v>12098.099999999991</c:v>
                </c:pt>
                <c:pt idx="10">
                  <c:v>9888.0999999999749</c:v>
                </c:pt>
                <c:pt idx="11">
                  <c:v>9909.4999999999873</c:v>
                </c:pt>
                <c:pt idx="12">
                  <c:v>19444.899999999943</c:v>
                </c:pt>
                <c:pt idx="13">
                  <c:v>10043.597999999982</c:v>
                </c:pt>
                <c:pt idx="14">
                  <c:v>13466.100000000006</c:v>
                </c:pt>
                <c:pt idx="15">
                  <c:v>7509.0000000000073</c:v>
                </c:pt>
                <c:pt idx="16">
                  <c:v>14278.099999999969</c:v>
                </c:pt>
                <c:pt idx="17">
                  <c:v>12546.000000000091</c:v>
                </c:pt>
                <c:pt idx="18">
                  <c:v>6918.5000000000073</c:v>
                </c:pt>
                <c:pt idx="19">
                  <c:v>4476.0050000000074</c:v>
                </c:pt>
                <c:pt idx="20">
                  <c:v>7793.7769999999946</c:v>
                </c:pt>
                <c:pt idx="21">
                  <c:v>13360.913999999979</c:v>
                </c:pt>
                <c:pt idx="22">
                  <c:v>9182.3999999999978</c:v>
                </c:pt>
                <c:pt idx="23">
                  <c:v>16074.887999999941</c:v>
                </c:pt>
                <c:pt idx="24">
                  <c:v>7459.1</c:v>
                </c:pt>
                <c:pt idx="25">
                  <c:v>13248.499999999973</c:v>
                </c:pt>
                <c:pt idx="26">
                  <c:v>10964.499999999993</c:v>
                </c:pt>
                <c:pt idx="27">
                  <c:v>6870.8639999999923</c:v>
                </c:pt>
                <c:pt idx="28">
                  <c:v>15586.422999999975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再エネ比較シート!$BF$13:$BF$42</c:f>
              <c:numCache>
                <c:formatCode>#,##0_);[Red]\(#,##0\)</c:formatCode>
                <c:ptCount val="30"/>
                <c:pt idx="0">
                  <c:v>69881.099999999875</c:v>
                </c:pt>
                <c:pt idx="1">
                  <c:v>98468.499999999869</c:v>
                </c:pt>
                <c:pt idx="2">
                  <c:v>204351.79999999996</c:v>
                </c:pt>
                <c:pt idx="3">
                  <c:v>25256.799999999992</c:v>
                </c:pt>
                <c:pt idx="4">
                  <c:v>4742.6000000000004</c:v>
                </c:pt>
                <c:pt idx="5">
                  <c:v>35539.100000000013</c:v>
                </c:pt>
                <c:pt idx="6">
                  <c:v>18712.900000000009</c:v>
                </c:pt>
                <c:pt idx="7">
                  <c:v>12961.000000000015</c:v>
                </c:pt>
                <c:pt idx="8">
                  <c:v>35937.320000000036</c:v>
                </c:pt>
                <c:pt idx="9">
                  <c:v>7156.6999999999989</c:v>
                </c:pt>
                <c:pt idx="10">
                  <c:v>167422.50000000052</c:v>
                </c:pt>
                <c:pt idx="11">
                  <c:v>82198.199999999953</c:v>
                </c:pt>
                <c:pt idx="12">
                  <c:v>57438.89999999998</c:v>
                </c:pt>
                <c:pt idx="13">
                  <c:v>4837.5000000000009</c:v>
                </c:pt>
                <c:pt idx="14">
                  <c:v>11651.600000000002</c:v>
                </c:pt>
                <c:pt idx="15">
                  <c:v>2522.4000000000005</c:v>
                </c:pt>
                <c:pt idx="16">
                  <c:v>17959.700000000004</c:v>
                </c:pt>
                <c:pt idx="17">
                  <c:v>11510.699999999993</c:v>
                </c:pt>
                <c:pt idx="18">
                  <c:v>6408.7999999999975</c:v>
                </c:pt>
                <c:pt idx="19">
                  <c:v>17198.400000000001</c:v>
                </c:pt>
                <c:pt idx="20">
                  <c:v>22163.30000000001</c:v>
                </c:pt>
                <c:pt idx="21">
                  <c:v>77902.901999999842</c:v>
                </c:pt>
                <c:pt idx="22">
                  <c:v>26601.000000000029</c:v>
                </c:pt>
                <c:pt idx="23">
                  <c:v>35914.50799999998</c:v>
                </c:pt>
                <c:pt idx="24">
                  <c:v>6282.7000000000025</c:v>
                </c:pt>
                <c:pt idx="25">
                  <c:v>192035.40000000023</c:v>
                </c:pt>
                <c:pt idx="26">
                  <c:v>6190.2999999999956</c:v>
                </c:pt>
                <c:pt idx="27">
                  <c:v>10767.203000000003</c:v>
                </c:pt>
                <c:pt idx="28">
                  <c:v>32487.779999999992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再エネ比較シート!$BG$13:$BG$42</c:f>
              <c:numCache>
                <c:formatCode>#,##0_);[Red]\(#,##0\)</c:formatCode>
                <c:ptCount val="30"/>
                <c:pt idx="0">
                  <c:v>0</c:v>
                </c:pt>
                <c:pt idx="1">
                  <c:v>0</c:v>
                </c:pt>
                <c:pt idx="2">
                  <c:v>0</c:v>
                </c:pt>
                <c:pt idx="3">
                  <c:v>0</c:v>
                </c:pt>
                <c:pt idx="4">
                  <c:v>0</c:v>
                </c:pt>
                <c:pt idx="5">
                  <c:v>174756.6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28500</c:v>
                </c:pt>
                <c:pt idx="21">
                  <c:v>0</c:v>
                </c:pt>
                <c:pt idx="22">
                  <c:v>19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再エネ比較シート!$BH$13:$BH$42</c:f>
              <c:numCache>
                <c:formatCode>#,##0_);[Red]\(#,##0\)</c:formatCode>
                <c:ptCount val="30"/>
                <c:pt idx="0">
                  <c:v>0</c:v>
                </c:pt>
                <c:pt idx="1">
                  <c:v>0</c:v>
                </c:pt>
                <c:pt idx="2">
                  <c:v>0</c:v>
                </c:pt>
                <c:pt idx="3">
                  <c:v>0</c:v>
                </c:pt>
                <c:pt idx="4">
                  <c:v>0</c:v>
                </c:pt>
                <c:pt idx="5">
                  <c:v>3047.5</c:v>
                </c:pt>
                <c:pt idx="6">
                  <c:v>0</c:v>
                </c:pt>
                <c:pt idx="7">
                  <c:v>0</c:v>
                </c:pt>
                <c:pt idx="8">
                  <c:v>0</c:v>
                </c:pt>
                <c:pt idx="9">
                  <c:v>0</c:v>
                </c:pt>
                <c:pt idx="10">
                  <c:v>0</c:v>
                </c:pt>
                <c:pt idx="11">
                  <c:v>0</c:v>
                </c:pt>
                <c:pt idx="12">
                  <c:v>100</c:v>
                </c:pt>
                <c:pt idx="13">
                  <c:v>0</c:v>
                </c:pt>
                <c:pt idx="14">
                  <c:v>0</c:v>
                </c:pt>
                <c:pt idx="15">
                  <c:v>0</c:v>
                </c:pt>
                <c:pt idx="16">
                  <c:v>0</c:v>
                </c:pt>
                <c:pt idx="17">
                  <c:v>0</c:v>
                </c:pt>
                <c:pt idx="18">
                  <c:v>0</c:v>
                </c:pt>
                <c:pt idx="19">
                  <c:v>4005</c:v>
                </c:pt>
                <c:pt idx="20">
                  <c:v>0</c:v>
                </c:pt>
                <c:pt idx="21">
                  <c:v>104</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再エネ比較シート!$BJ$13:$BJ$42</c:f>
              <c:numCache>
                <c:formatCode>#,##0_);[Red]\(#,##0\)</c:formatCode>
                <c:ptCount val="30"/>
                <c:pt idx="0">
                  <c:v>467.5</c:v>
                </c:pt>
                <c:pt idx="1">
                  <c:v>40</c:v>
                </c:pt>
                <c:pt idx="2">
                  <c:v>470</c:v>
                </c:pt>
                <c:pt idx="3">
                  <c:v>0</c:v>
                </c:pt>
                <c:pt idx="4">
                  <c:v>0</c:v>
                </c:pt>
                <c:pt idx="5">
                  <c:v>0</c:v>
                </c:pt>
                <c:pt idx="6">
                  <c:v>0</c:v>
                </c:pt>
                <c:pt idx="7">
                  <c:v>77408</c:v>
                </c:pt>
                <c:pt idx="8">
                  <c:v>0</c:v>
                </c:pt>
                <c:pt idx="9">
                  <c:v>0</c:v>
                </c:pt>
                <c:pt idx="10">
                  <c:v>0</c:v>
                </c:pt>
                <c:pt idx="11">
                  <c:v>0</c:v>
                </c:pt>
                <c:pt idx="12">
                  <c:v>49</c:v>
                </c:pt>
                <c:pt idx="13">
                  <c:v>0</c:v>
                </c:pt>
                <c:pt idx="14">
                  <c:v>0</c:v>
                </c:pt>
                <c:pt idx="15">
                  <c:v>0</c:v>
                </c:pt>
                <c:pt idx="16">
                  <c:v>620</c:v>
                </c:pt>
                <c:pt idx="17">
                  <c:v>1915</c:v>
                </c:pt>
                <c:pt idx="18">
                  <c:v>0</c:v>
                </c:pt>
                <c:pt idx="19">
                  <c:v>480</c:v>
                </c:pt>
                <c:pt idx="20">
                  <c:v>1261.2750000000001</c:v>
                </c:pt>
                <c:pt idx="21">
                  <c:v>7547.0110000000004</c:v>
                </c:pt>
                <c:pt idx="22">
                  <c:v>0</c:v>
                </c:pt>
                <c:pt idx="23">
                  <c:v>0</c:v>
                </c:pt>
                <c:pt idx="24">
                  <c:v>0</c:v>
                </c:pt>
                <c:pt idx="25">
                  <c:v>730.13800000000003</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再エネ比較シート!$BK$13:$BK$42</c:f>
              <c:numCache>
                <c:formatCode>#,##0_);[Red]\(#,##0\)</c:formatCode>
                <c:ptCount val="30"/>
                <c:pt idx="0">
                  <c:v>84976.799999999843</c:v>
                </c:pt>
                <c:pt idx="1">
                  <c:v>111139.59999999983</c:v>
                </c:pt>
                <c:pt idx="2">
                  <c:v>217115.79999999993</c:v>
                </c:pt>
                <c:pt idx="3">
                  <c:v>30820.6</c:v>
                </c:pt>
                <c:pt idx="4">
                  <c:v>15459.79999999995</c:v>
                </c:pt>
                <c:pt idx="5">
                  <c:v>217295.60000000003</c:v>
                </c:pt>
                <c:pt idx="6">
                  <c:v>31691.999999999982</c:v>
                </c:pt>
                <c:pt idx="7">
                  <c:v>106277.69999999997</c:v>
                </c:pt>
                <c:pt idx="8">
                  <c:v>50840.02</c:v>
                </c:pt>
                <c:pt idx="9">
                  <c:v>19254.799999999988</c:v>
                </c:pt>
                <c:pt idx="10">
                  <c:v>177310.6000000005</c:v>
                </c:pt>
                <c:pt idx="11">
                  <c:v>92107.699999999939</c:v>
                </c:pt>
                <c:pt idx="12">
                  <c:v>77032.79999999993</c:v>
                </c:pt>
                <c:pt idx="13">
                  <c:v>14881.097999999984</c:v>
                </c:pt>
                <c:pt idx="14">
                  <c:v>25117.700000000008</c:v>
                </c:pt>
                <c:pt idx="15">
                  <c:v>10031.400000000009</c:v>
                </c:pt>
                <c:pt idx="16">
                  <c:v>32857.799999999974</c:v>
                </c:pt>
                <c:pt idx="17">
                  <c:v>25971.700000000084</c:v>
                </c:pt>
                <c:pt idx="18">
                  <c:v>13327.300000000005</c:v>
                </c:pt>
                <c:pt idx="19">
                  <c:v>26159.40500000001</c:v>
                </c:pt>
                <c:pt idx="20">
                  <c:v>59718.352000000006</c:v>
                </c:pt>
                <c:pt idx="21">
                  <c:v>98914.826999999816</c:v>
                </c:pt>
                <c:pt idx="22">
                  <c:v>35822.200000000026</c:v>
                </c:pt>
                <c:pt idx="23">
                  <c:v>51989.395999999921</c:v>
                </c:pt>
                <c:pt idx="24">
                  <c:v>13741.800000000003</c:v>
                </c:pt>
                <c:pt idx="25">
                  <c:v>206014.0380000002</c:v>
                </c:pt>
                <c:pt idx="26">
                  <c:v>17154.799999999988</c:v>
                </c:pt>
                <c:pt idx="27">
                  <c:v>17638.066999999995</c:v>
                </c:pt>
                <c:pt idx="28">
                  <c:v>48074.202999999965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再エネ比較シート!$BO$13:$BO$42</c:f>
              <c:numCache>
                <c:formatCode>#,##0_);[Red]\(#,##0\)</c:formatCode>
                <c:ptCount val="30"/>
                <c:pt idx="0">
                  <c:v>17555.595383999964</c:v>
                </c:pt>
                <c:pt idx="1">
                  <c:v>15158.835731999956</c:v>
                </c:pt>
                <c:pt idx="2">
                  <c:v>14754.275279999965</c:v>
                </c:pt>
                <c:pt idx="3">
                  <c:v>6677.2276560000091</c:v>
                </c:pt>
                <c:pt idx="4">
                  <c:v>12861.926063999939</c:v>
                </c:pt>
                <c:pt idx="5">
                  <c:v>4743.3542880000068</c:v>
                </c:pt>
                <c:pt idx="6">
                  <c:v>15576.477491999969</c:v>
                </c:pt>
                <c:pt idx="7">
                  <c:v>19092.34904399994</c:v>
                </c:pt>
                <c:pt idx="8">
                  <c:v>17885.028323999952</c:v>
                </c:pt>
                <c:pt idx="9">
                  <c:v>14519.171771999989</c:v>
                </c:pt>
                <c:pt idx="10">
                  <c:v>11866.906571999969</c:v>
                </c:pt>
                <c:pt idx="11">
                  <c:v>11892.589139999984</c:v>
                </c:pt>
                <c:pt idx="12">
                  <c:v>23336.213387999931</c:v>
                </c:pt>
                <c:pt idx="13">
                  <c:v>12053.522831759979</c:v>
                </c:pt>
                <c:pt idx="14">
                  <c:v>16160.935932000008</c:v>
                </c:pt>
                <c:pt idx="15">
                  <c:v>9011.701080000008</c:v>
                </c:pt>
                <c:pt idx="16">
                  <c:v>17135.433371999959</c:v>
                </c:pt>
                <c:pt idx="17">
                  <c:v>15056.705520000109</c:v>
                </c:pt>
                <c:pt idx="18">
                  <c:v>8303.0302200000078</c:v>
                </c:pt>
                <c:pt idx="19">
                  <c:v>5371.7431206000083</c:v>
                </c:pt>
                <c:pt idx="20">
                  <c:v>9353.4676532399935</c:v>
                </c:pt>
                <c:pt idx="21">
                  <c:v>16034.700109679972</c:v>
                </c:pt>
                <c:pt idx="22">
                  <c:v>11019.981887999997</c:v>
                </c:pt>
                <c:pt idx="23">
                  <c:v>19291.794586559929</c:v>
                </c:pt>
                <c:pt idx="24">
                  <c:v>8951.8150920000007</c:v>
                </c:pt>
                <c:pt idx="25">
                  <c:v>15899.789819999967</c:v>
                </c:pt>
                <c:pt idx="26">
                  <c:v>13158.715739999992</c:v>
                </c:pt>
                <c:pt idx="27">
                  <c:v>8245.8613036799889</c:v>
                </c:pt>
                <c:pt idx="28">
                  <c:v>18705.577970759969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再エネ比較シート!$BP$13:$BP$42</c:f>
              <c:numCache>
                <c:formatCode>#,##0_);[Red]\(#,##0\)</c:formatCode>
                <c:ptCount val="30"/>
                <c:pt idx="0">
                  <c:v>92435.923835999813</c:v>
                </c:pt>
                <c:pt idx="1">
                  <c:v>130250.19305999983</c:v>
                </c:pt>
                <c:pt idx="2">
                  <c:v>270308.38696799992</c:v>
                </c:pt>
                <c:pt idx="3">
                  <c:v>33408.684767999985</c:v>
                </c:pt>
                <c:pt idx="4">
                  <c:v>6273.3215760000012</c:v>
                </c:pt>
                <c:pt idx="5">
                  <c:v>47009.69991600002</c:v>
                </c:pt>
                <c:pt idx="6">
                  <c:v>24752.675604000018</c:v>
                </c:pt>
                <c:pt idx="7">
                  <c:v>17144.292360000018</c:v>
                </c:pt>
                <c:pt idx="8">
                  <c:v>47536.449403200051</c:v>
                </c:pt>
                <c:pt idx="9">
                  <c:v>9466.5964919999988</c:v>
                </c:pt>
                <c:pt idx="10">
                  <c:v>221459.7861000007</c:v>
                </c:pt>
                <c:pt idx="11">
                  <c:v>108728.49103199995</c:v>
                </c:pt>
                <c:pt idx="12">
                  <c:v>75977.879363999964</c:v>
                </c:pt>
                <c:pt idx="13">
                  <c:v>6398.8515000000007</c:v>
                </c:pt>
                <c:pt idx="14">
                  <c:v>15412.270416000003</c:v>
                </c:pt>
                <c:pt idx="15">
                  <c:v>3336.5298240000006</c:v>
                </c:pt>
                <c:pt idx="16">
                  <c:v>23756.372772000006</c:v>
                </c:pt>
                <c:pt idx="17">
                  <c:v>15225.893531999991</c:v>
                </c:pt>
                <c:pt idx="18">
                  <c:v>8477.3042879999975</c:v>
                </c:pt>
                <c:pt idx="19">
                  <c:v>22749.355584000001</c:v>
                </c:pt>
                <c:pt idx="20">
                  <c:v>29316.726708000013</c:v>
                </c:pt>
                <c:pt idx="21">
                  <c:v>103046.84264951981</c:v>
                </c:pt>
                <c:pt idx="22">
                  <c:v>35186.738760000037</c:v>
                </c:pt>
                <c:pt idx="23">
                  <c:v>47506.274602079968</c:v>
                </c:pt>
                <c:pt idx="24">
                  <c:v>8310.5042520000025</c:v>
                </c:pt>
                <c:pt idx="25">
                  <c:v>254016.74570400029</c:v>
                </c:pt>
                <c:pt idx="26">
                  <c:v>8188.2812279999935</c:v>
                </c:pt>
                <c:pt idx="27">
                  <c:v>14242.425440280003</c:v>
                </c:pt>
                <c:pt idx="28">
                  <c:v>42973.535872799992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再エネ比較シート!$BQ$13:$BQ$42</c:f>
              <c:numCache>
                <c:formatCode>#,##0_);[Red]\(#,##0\)</c:formatCode>
                <c:ptCount val="30"/>
                <c:pt idx="0">
                  <c:v>0</c:v>
                </c:pt>
                <c:pt idx="1">
                  <c:v>0</c:v>
                </c:pt>
                <c:pt idx="2">
                  <c:v>0</c:v>
                </c:pt>
                <c:pt idx="3">
                  <c:v>0</c:v>
                </c:pt>
                <c:pt idx="4">
                  <c:v>0</c:v>
                </c:pt>
                <c:pt idx="5">
                  <c:v>379655.21836800012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61915.68</c:v>
                </c:pt>
                <c:pt idx="21">
                  <c:v>0</c:v>
                </c:pt>
                <c:pt idx="22">
                  <c:v>41.277119999999996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再エネ比較シート!$BR$13:$BR$42</c:f>
              <c:numCache>
                <c:formatCode>#,##0_);[Red]\(#,##0\)</c:formatCode>
                <c:ptCount val="30"/>
                <c:pt idx="0">
                  <c:v>0</c:v>
                </c:pt>
                <c:pt idx="1">
                  <c:v>0</c:v>
                </c:pt>
                <c:pt idx="2">
                  <c:v>0</c:v>
                </c:pt>
                <c:pt idx="3">
                  <c:v>0</c:v>
                </c:pt>
                <c:pt idx="4">
                  <c:v>0</c:v>
                </c:pt>
                <c:pt idx="5">
                  <c:v>16017.66</c:v>
                </c:pt>
                <c:pt idx="6">
                  <c:v>0</c:v>
                </c:pt>
                <c:pt idx="7">
                  <c:v>0</c:v>
                </c:pt>
                <c:pt idx="8">
                  <c:v>0</c:v>
                </c:pt>
                <c:pt idx="9">
                  <c:v>0</c:v>
                </c:pt>
                <c:pt idx="10">
                  <c:v>0</c:v>
                </c:pt>
                <c:pt idx="11">
                  <c:v>0</c:v>
                </c:pt>
                <c:pt idx="12">
                  <c:v>525.6</c:v>
                </c:pt>
                <c:pt idx="13">
                  <c:v>0</c:v>
                </c:pt>
                <c:pt idx="14">
                  <c:v>0</c:v>
                </c:pt>
                <c:pt idx="15">
                  <c:v>0</c:v>
                </c:pt>
                <c:pt idx="16">
                  <c:v>0</c:v>
                </c:pt>
                <c:pt idx="17">
                  <c:v>0</c:v>
                </c:pt>
                <c:pt idx="18">
                  <c:v>0</c:v>
                </c:pt>
                <c:pt idx="19">
                  <c:v>21050.28</c:v>
                </c:pt>
                <c:pt idx="20">
                  <c:v>0</c:v>
                </c:pt>
                <c:pt idx="21">
                  <c:v>546.62400000000002</c:v>
                </c:pt>
                <c:pt idx="22">
                  <c:v>104.0688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再エネ比較シート!$BT$13:$BT$42</c:f>
              <c:numCache>
                <c:formatCode>#,##0_);[Red]\(#,##0\)</c:formatCode>
                <c:ptCount val="30"/>
                <c:pt idx="0">
                  <c:v>3276.24</c:v>
                </c:pt>
                <c:pt idx="1">
                  <c:v>280.32</c:v>
                </c:pt>
                <c:pt idx="2">
                  <c:v>3293.76</c:v>
                </c:pt>
                <c:pt idx="3">
                  <c:v>0</c:v>
                </c:pt>
                <c:pt idx="4">
                  <c:v>0</c:v>
                </c:pt>
                <c:pt idx="5">
                  <c:v>0</c:v>
                </c:pt>
                <c:pt idx="6">
                  <c:v>0</c:v>
                </c:pt>
                <c:pt idx="7">
                  <c:v>542475.26399999997</c:v>
                </c:pt>
                <c:pt idx="8">
                  <c:v>0</c:v>
                </c:pt>
                <c:pt idx="9">
                  <c:v>0</c:v>
                </c:pt>
                <c:pt idx="10">
                  <c:v>0</c:v>
                </c:pt>
                <c:pt idx="11">
                  <c:v>0</c:v>
                </c:pt>
                <c:pt idx="12">
                  <c:v>343.392</c:v>
                </c:pt>
                <c:pt idx="13">
                  <c:v>0</c:v>
                </c:pt>
                <c:pt idx="14">
                  <c:v>0</c:v>
                </c:pt>
                <c:pt idx="15">
                  <c:v>0</c:v>
                </c:pt>
                <c:pt idx="16">
                  <c:v>4344.96</c:v>
                </c:pt>
                <c:pt idx="17">
                  <c:v>13420.32</c:v>
                </c:pt>
                <c:pt idx="18">
                  <c:v>0</c:v>
                </c:pt>
                <c:pt idx="19">
                  <c:v>3363.84</c:v>
                </c:pt>
                <c:pt idx="20">
                  <c:v>8839.0151999999998</c:v>
                </c:pt>
                <c:pt idx="21">
                  <c:v>52889.453088000002</c:v>
                </c:pt>
                <c:pt idx="22">
                  <c:v>0</c:v>
                </c:pt>
                <c:pt idx="23">
                  <c:v>0</c:v>
                </c:pt>
                <c:pt idx="24">
                  <c:v>0</c:v>
                </c:pt>
                <c:pt idx="25">
                  <c:v>5116.8071040000004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渋川市</c:v>
                </c:pt>
                <c:pt idx="2">
                  <c:v>笠間市</c:v>
                </c:pt>
                <c:pt idx="3">
                  <c:v>泉大津市</c:v>
                </c:pt>
                <c:pt idx="4">
                  <c:v>吉川市</c:v>
                </c:pt>
                <c:pt idx="5">
                  <c:v>由利本荘市</c:v>
                </c:pt>
                <c:pt idx="6">
                  <c:v>犬山市</c:v>
                </c:pt>
                <c:pt idx="7">
                  <c:v>碧南市</c:v>
                </c:pt>
                <c:pt idx="8">
                  <c:v>行橋市</c:v>
                </c:pt>
                <c:pt idx="9">
                  <c:v>知立市</c:v>
                </c:pt>
                <c:pt idx="10">
                  <c:v>香取市</c:v>
                </c:pt>
                <c:pt idx="11">
                  <c:v>石岡市</c:v>
                </c:pt>
                <c:pt idx="12">
                  <c:v>南アルプス市</c:v>
                </c:pt>
                <c:pt idx="13">
                  <c:v>太宰府市</c:v>
                </c:pt>
                <c:pt idx="14">
                  <c:v>京田辺市</c:v>
                </c:pt>
                <c:pt idx="15">
                  <c:v>武蔵村山市</c:v>
                </c:pt>
                <c:pt idx="16">
                  <c:v>栗東市</c:v>
                </c:pt>
                <c:pt idx="17">
                  <c:v>守谷市</c:v>
                </c:pt>
                <c:pt idx="18">
                  <c:v>鶴ヶ島市</c:v>
                </c:pt>
                <c:pt idx="19">
                  <c:v>恵庭市</c:v>
                </c:pt>
                <c:pt idx="20">
                  <c:v>宇和島市</c:v>
                </c:pt>
                <c:pt idx="21">
                  <c:v>阿南市</c:v>
                </c:pt>
                <c:pt idx="22">
                  <c:v>田辺市</c:v>
                </c:pt>
                <c:pt idx="23">
                  <c:v>総社市</c:v>
                </c:pt>
                <c:pt idx="24">
                  <c:v>八幡市</c:v>
                </c:pt>
                <c:pt idx="25">
                  <c:v>大田原市</c:v>
                </c:pt>
                <c:pt idx="26">
                  <c:v>清須市</c:v>
                </c:pt>
                <c:pt idx="27">
                  <c:v>鯖江市</c:v>
                </c:pt>
                <c:pt idx="28">
                  <c:v>福津市</c:v>
                </c:pt>
              </c:strCache>
            </c:strRef>
          </c:cat>
          <c:val>
            <c:numRef>
              <c:f>再エネ比較シート!$BU$13:$BU$42</c:f>
              <c:numCache>
                <c:formatCode>#,##0_);[Red]\(#,##0\)</c:formatCode>
                <c:ptCount val="30"/>
                <c:pt idx="0">
                  <c:v>113267.75921999979</c:v>
                </c:pt>
                <c:pt idx="1">
                  <c:v>145689.3487919998</c:v>
                </c:pt>
                <c:pt idx="2">
                  <c:v>288356.42224799987</c:v>
                </c:pt>
                <c:pt idx="3">
                  <c:v>40085.912423999995</c:v>
                </c:pt>
                <c:pt idx="4">
                  <c:v>19135.24763999994</c:v>
                </c:pt>
                <c:pt idx="5">
                  <c:v>447425.93257200014</c:v>
                </c:pt>
                <c:pt idx="6">
                  <c:v>40329.153095999987</c:v>
                </c:pt>
                <c:pt idx="7">
                  <c:v>578711.90540399996</c:v>
                </c:pt>
                <c:pt idx="8">
                  <c:v>65421.477727200006</c:v>
                </c:pt>
                <c:pt idx="9">
                  <c:v>23985.768263999988</c:v>
                </c:pt>
                <c:pt idx="10">
                  <c:v>233326.69267200067</c:v>
                </c:pt>
                <c:pt idx="11">
                  <c:v>120621.08017199993</c:v>
                </c:pt>
                <c:pt idx="12">
                  <c:v>100183.08475199991</c:v>
                </c:pt>
                <c:pt idx="13">
                  <c:v>18452.37433175998</c:v>
                </c:pt>
                <c:pt idx="14">
                  <c:v>31573.206348000011</c:v>
                </c:pt>
                <c:pt idx="15">
                  <c:v>12348.230904000009</c:v>
                </c:pt>
                <c:pt idx="16">
                  <c:v>45236.766143999965</c:v>
                </c:pt>
                <c:pt idx="17">
                  <c:v>43702.919052000099</c:v>
                </c:pt>
                <c:pt idx="18">
                  <c:v>16780.334508000007</c:v>
                </c:pt>
                <c:pt idx="19">
                  <c:v>52535.218704600004</c:v>
                </c:pt>
                <c:pt idx="20">
                  <c:v>109424.88956124001</c:v>
                </c:pt>
                <c:pt idx="21">
                  <c:v>172517.61984719976</c:v>
                </c:pt>
                <c:pt idx="22">
                  <c:v>46352.066568000031</c:v>
                </c:pt>
                <c:pt idx="23">
                  <c:v>66798.0691886399</c:v>
                </c:pt>
                <c:pt idx="24">
                  <c:v>17262.319344000003</c:v>
                </c:pt>
                <c:pt idx="25">
                  <c:v>275033.34262800025</c:v>
                </c:pt>
                <c:pt idx="26">
                  <c:v>21346.996967999985</c:v>
                </c:pt>
                <c:pt idx="27">
                  <c:v>22488.286743959994</c:v>
                </c:pt>
                <c:pt idx="28">
                  <c:v>61679.113843559957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南アルプス市</c:v>
                </c:pt>
              </c:strCache>
            </c:strRef>
          </c:cat>
          <c:val>
            <c:numRef>
              <c:f>①CO2排出量の現状把握!$AX$43:$AX$45</c:f>
              <c:numCache>
                <c:formatCode>0%</c:formatCode>
                <c:ptCount val="3"/>
                <c:pt idx="0">
                  <c:v>0.44203583680298503</c:v>
                </c:pt>
                <c:pt idx="1">
                  <c:v>0.23023169707026961</c:v>
                </c:pt>
                <c:pt idx="2">
                  <c:v>0.26075879273397168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南アルプス市</c:v>
                </c:pt>
              </c:strCache>
            </c:strRef>
          </c:cat>
          <c:val>
            <c:numRef>
              <c:f>①CO2排出量の現状把握!$AY$43:$AY$45</c:f>
              <c:numCache>
                <c:formatCode>0%</c:formatCode>
                <c:ptCount val="3"/>
                <c:pt idx="0">
                  <c:v>0.19220740382343474</c:v>
                </c:pt>
                <c:pt idx="1">
                  <c:v>0.2394942015496706</c:v>
                </c:pt>
                <c:pt idx="2">
                  <c:v>0.15817625422018439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南アルプス市</c:v>
                </c:pt>
              </c:strCache>
            </c:strRef>
          </c:cat>
          <c:val>
            <c:numRef>
              <c:f>①CO2排出量の現状把握!$AZ$43:$AZ$45</c:f>
              <c:numCache>
                <c:formatCode>0%</c:formatCode>
                <c:ptCount val="3"/>
                <c:pt idx="0">
                  <c:v>0.1618007278049024</c:v>
                </c:pt>
                <c:pt idx="1">
                  <c:v>0.19350255880293782</c:v>
                </c:pt>
                <c:pt idx="2">
                  <c:v>0.18712884791635928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南アルプス市</c:v>
                </c:pt>
              </c:strCache>
            </c:strRef>
          </c:cat>
          <c:val>
            <c:numRef>
              <c:f>①CO2排出量の現状把握!$BA$43:$BA$45</c:f>
              <c:numCache>
                <c:formatCode>0%</c:formatCode>
                <c:ptCount val="3"/>
                <c:pt idx="0">
                  <c:v>0.18830241870300451</c:v>
                </c:pt>
                <c:pt idx="1">
                  <c:v>0.31515485457133052</c:v>
                </c:pt>
                <c:pt idx="2">
                  <c:v>0.37637471975279729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南アルプス市</c:v>
                </c:pt>
              </c:strCache>
            </c:strRef>
          </c:cat>
          <c:val>
            <c:numRef>
              <c:f>①CO2排出量の現状把握!$BB$43:$BB$45</c:f>
              <c:numCache>
                <c:formatCode>0%</c:formatCode>
                <c:ptCount val="3"/>
                <c:pt idx="0">
                  <c:v>1.5653612865673284E-2</c:v>
                </c:pt>
                <c:pt idx="1">
                  <c:v>2.1616688005791411E-2</c:v>
                </c:pt>
                <c:pt idx="2">
                  <c:v>1.756138537668727E-2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14398</c:v>
                </c:pt>
                <c:pt idx="1">
                  <c:v>16880</c:v>
                </c:pt>
                <c:pt idx="2">
                  <c:v>16880</c:v>
                </c:pt>
                <c:pt idx="3">
                  <c:v>16880</c:v>
                </c:pt>
                <c:pt idx="4">
                  <c:v>16880</c:v>
                </c:pt>
                <c:pt idx="5">
                  <c:v>16880</c:v>
                </c:pt>
                <c:pt idx="6">
                  <c:v>16203</c:v>
                </c:pt>
                <c:pt idx="7">
                  <c:v>16203</c:v>
                </c:pt>
                <c:pt idx="8">
                  <c:v>16203</c:v>
                </c:pt>
                <c:pt idx="9">
                  <c:v>16203</c:v>
                </c:pt>
                <c:pt idx="10">
                  <c:v>16203</c:v>
                </c:pt>
                <c:pt idx="11">
                  <c:v>16203</c:v>
                </c:pt>
                <c:pt idx="12">
                  <c:v>15831</c:v>
                </c:pt>
                <c:pt idx="13">
                  <c:v>15831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7.1440192088963537</c:v>
                </c:pt>
                <c:pt idx="1">
                  <c:v>7.5310117508431187</c:v>
                </c:pt>
                <c:pt idx="2">
                  <c:v>7.0816428689826036</c:v>
                </c:pt>
                <c:pt idx="3">
                  <c:v>8.7821840348083953</c:v>
                </c:pt>
                <c:pt idx="4">
                  <c:v>7.3343890548670396</c:v>
                </c:pt>
                <c:pt idx="5">
                  <c:v>7.5920554931580231</c:v>
                </c:pt>
                <c:pt idx="6">
                  <c:v>8.9162255949532661</c:v>
                </c:pt>
                <c:pt idx="7">
                  <c:v>7.7741523401563342</c:v>
                </c:pt>
                <c:pt idx="8">
                  <c:v>9.9485513193729567</c:v>
                </c:pt>
                <c:pt idx="9">
                  <c:v>8.4325991805447433</c:v>
                </c:pt>
                <c:pt idx="10">
                  <c:v>9.9945232454374278</c:v>
                </c:pt>
                <c:pt idx="11">
                  <c:v>7.4703441258500094</c:v>
                </c:pt>
                <c:pt idx="12">
                  <c:v>7.3655798056588537</c:v>
                </c:pt>
                <c:pt idx="13">
                  <c:v>7.2871349591554093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72931</c:v>
                </c:pt>
                <c:pt idx="1">
                  <c:v>73087</c:v>
                </c:pt>
                <c:pt idx="2">
                  <c:v>72925</c:v>
                </c:pt>
                <c:pt idx="3">
                  <c:v>72656</c:v>
                </c:pt>
                <c:pt idx="4">
                  <c:v>73261</c:v>
                </c:pt>
                <c:pt idx="5">
                  <c:v>73130</c:v>
                </c:pt>
                <c:pt idx="6">
                  <c:v>72900</c:v>
                </c:pt>
                <c:pt idx="7">
                  <c:v>72529</c:v>
                </c:pt>
                <c:pt idx="8">
                  <c:v>72236</c:v>
                </c:pt>
                <c:pt idx="9">
                  <c:v>72105</c:v>
                </c:pt>
                <c:pt idx="10">
                  <c:v>71858</c:v>
                </c:pt>
                <c:pt idx="11">
                  <c:v>71612</c:v>
                </c:pt>
                <c:pt idx="12">
                  <c:v>71420</c:v>
                </c:pt>
                <c:pt idx="13">
                  <c:v>71496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南アルプス市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1639</v>
      </c>
      <c r="C23" s="6" t="s">
        <v>1328</v>
      </c>
      <c r="D23" s="6" t="s">
        <v>1329</v>
      </c>
      <c r="E23" s="1101" t="s">
        <v>1640</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1643</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1644</v>
      </c>
    </row>
    <row r="46" spans="2:5" ht="33.6" customHeight="1">
      <c r="B46" s="967" t="s">
        <v>1470</v>
      </c>
      <c r="C46" s="6" t="s">
        <v>8</v>
      </c>
      <c r="D46" s="7" t="s">
        <v>9</v>
      </c>
      <c r="E46" s="1102" t="s">
        <v>1645</v>
      </c>
    </row>
    <row r="47" spans="2:5" ht="21.95" customHeight="1">
      <c r="B47" s="438" t="s">
        <v>1613</v>
      </c>
      <c r="C47" s="442"/>
      <c r="D47" s="440"/>
      <c r="E47" s="441"/>
    </row>
    <row r="48" spans="2:5" ht="33.6" customHeight="1">
      <c r="B48" s="967" t="s">
        <v>1471</v>
      </c>
      <c r="C48" s="6" t="s">
        <v>14</v>
      </c>
      <c r="D48" s="6" t="s">
        <v>9</v>
      </c>
      <c r="E48" s="1102" t="s">
        <v>1646</v>
      </c>
    </row>
    <row r="49" spans="2:5" ht="33.6" customHeight="1">
      <c r="B49" s="967" t="s">
        <v>1472</v>
      </c>
      <c r="C49" s="6" t="s">
        <v>14</v>
      </c>
      <c r="D49" s="6" t="s">
        <v>9</v>
      </c>
      <c r="E49" s="1102" t="s">
        <v>1647</v>
      </c>
    </row>
    <row r="50" spans="2:5" ht="21.6" customHeight="1">
      <c r="B50" s="438" t="s">
        <v>1477</v>
      </c>
      <c r="C50" s="439"/>
      <c r="D50" s="440"/>
      <c r="E50" s="441"/>
    </row>
    <row r="51" spans="2:5" ht="21" customHeight="1">
      <c r="B51" s="967" t="s">
        <v>1473</v>
      </c>
      <c r="C51" s="6" t="s">
        <v>12</v>
      </c>
      <c r="D51" s="6" t="s">
        <v>1401</v>
      </c>
      <c r="E51" s="968" t="s">
        <v>1648</v>
      </c>
    </row>
    <row r="52" spans="2:5" ht="21" customHeight="1">
      <c r="B52" s="967" t="s">
        <v>1474</v>
      </c>
      <c r="C52" s="6" t="s">
        <v>12</v>
      </c>
      <c r="D52" s="6" t="s">
        <v>1401</v>
      </c>
      <c r="E52" s="968" t="s">
        <v>1649</v>
      </c>
    </row>
    <row r="53" spans="2:5" ht="21" customHeight="1">
      <c r="B53" s="969" t="s">
        <v>1475</v>
      </c>
      <c r="C53" s="970" t="s">
        <v>8</v>
      </c>
      <c r="D53" s="970" t="s">
        <v>1401</v>
      </c>
      <c r="E53" s="971" t="s">
        <v>1650</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1651</v>
      </c>
    </row>
    <row r="58" spans="2:5" ht="21.95" customHeight="1">
      <c r="B58" s="967" t="s">
        <v>1479</v>
      </c>
      <c r="C58" s="6" t="s">
        <v>13</v>
      </c>
      <c r="D58" s="7" t="s">
        <v>1409</v>
      </c>
      <c r="E58" s="1102" t="s">
        <v>1652</v>
      </c>
    </row>
    <row r="59" spans="2:5" ht="33.6" customHeight="1">
      <c r="B59" s="979" t="s">
        <v>1612</v>
      </c>
      <c r="C59" s="8" t="s">
        <v>13</v>
      </c>
      <c r="D59" s="7" t="s">
        <v>1409</v>
      </c>
      <c r="E59" s="1103" t="s">
        <v>1653</v>
      </c>
    </row>
    <row r="60" spans="2:5" ht="51" customHeight="1">
      <c r="B60" s="980" t="s">
        <v>1629</v>
      </c>
      <c r="C60" s="494" t="s">
        <v>14</v>
      </c>
      <c r="D60" s="7" t="s">
        <v>1409</v>
      </c>
      <c r="E60" s="977" t="s">
        <v>1654</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1691</v>
      </c>
      <c r="B9" s="80">
        <v>358</v>
      </c>
      <c r="C9" s="80">
        <v>1</v>
      </c>
      <c r="D9" s="80">
        <v>22</v>
      </c>
      <c r="E9" s="80">
        <v>1990</v>
      </c>
      <c r="F9" s="80" t="s">
        <v>562</v>
      </c>
      <c r="G9" s="80" t="s">
        <v>1692</v>
      </c>
      <c r="H9" s="80" t="s">
        <v>1693</v>
      </c>
      <c r="I9" s="177"/>
      <c r="J9" s="81">
        <v>718.65296339545023</v>
      </c>
      <c r="K9" s="81">
        <v>5.7834206932251551</v>
      </c>
      <c r="L9" s="81">
        <v>7.2691517117080418</v>
      </c>
      <c r="M9" s="81">
        <v>43.620203355460809</v>
      </c>
      <c r="N9" s="81">
        <v>51.361537963495124</v>
      </c>
      <c r="O9" s="81">
        <v>64.773261751017102</v>
      </c>
      <c r="P9" s="81">
        <v>76.092075283988294</v>
      </c>
      <c r="Q9" s="81">
        <v>5.1146781737867313</v>
      </c>
      <c r="R9" s="81">
        <v>55.751158508405702</v>
      </c>
      <c r="S9" s="81">
        <v>6.454869995615204</v>
      </c>
      <c r="T9" s="82"/>
      <c r="U9" s="81">
        <v>30155465</v>
      </c>
      <c r="V9" s="81">
        <v>2561</v>
      </c>
      <c r="W9" s="81">
        <v>76</v>
      </c>
      <c r="X9" s="81">
        <v>16242</v>
      </c>
      <c r="Y9" s="81">
        <v>22107</v>
      </c>
      <c r="Z9" s="81">
        <v>26642</v>
      </c>
      <c r="AA9" s="81">
        <v>18476</v>
      </c>
      <c r="AB9" s="81">
        <v>83045</v>
      </c>
      <c r="AC9" s="81">
        <v>9656201</v>
      </c>
      <c r="AD9" s="81">
        <v>6.454869995615204</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1694</v>
      </c>
      <c r="B10" s="80">
        <v>359</v>
      </c>
      <c r="C10" s="80">
        <v>2</v>
      </c>
      <c r="D10" s="80">
        <v>22</v>
      </c>
      <c r="E10" s="80">
        <v>2005</v>
      </c>
      <c r="F10" s="80" t="s">
        <v>565</v>
      </c>
      <c r="G10" s="80" t="s">
        <v>1692</v>
      </c>
      <c r="H10" s="80" t="s">
        <v>1693</v>
      </c>
      <c r="I10" s="177"/>
      <c r="J10" s="81">
        <v>728.92706497797826</v>
      </c>
      <c r="K10" s="81">
        <v>5.3028427872670827</v>
      </c>
      <c r="L10" s="81">
        <v>4.5828891100949942</v>
      </c>
      <c r="M10" s="81">
        <v>78.713013206153931</v>
      </c>
      <c r="N10" s="81">
        <v>73.904540196827583</v>
      </c>
      <c r="O10" s="81">
        <v>96.313591195041624</v>
      </c>
      <c r="P10" s="81">
        <v>82.17841904829524</v>
      </c>
      <c r="Q10" s="81">
        <v>4.8598820906902169</v>
      </c>
      <c r="R10" s="81">
        <v>28.620622648207533</v>
      </c>
      <c r="S10" s="81">
        <v>8.1945348156501456</v>
      </c>
      <c r="T10" s="82"/>
      <c r="U10" s="81">
        <v>32323735</v>
      </c>
      <c r="V10" s="81">
        <v>2587</v>
      </c>
      <c r="W10" s="81">
        <v>41</v>
      </c>
      <c r="X10" s="81">
        <v>16008</v>
      </c>
      <c r="Y10" s="81">
        <v>27510</v>
      </c>
      <c r="Z10" s="81">
        <v>45842</v>
      </c>
      <c r="AA10" s="81">
        <v>16342</v>
      </c>
      <c r="AB10" s="81">
        <v>82490</v>
      </c>
      <c r="AC10" s="81">
        <v>5060964.5</v>
      </c>
      <c r="AD10" s="81">
        <v>8.1945348156501456</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1695</v>
      </c>
      <c r="B11" s="80">
        <v>360</v>
      </c>
      <c r="C11" s="80">
        <v>3</v>
      </c>
      <c r="D11" s="80">
        <v>22</v>
      </c>
      <c r="E11" s="80">
        <v>2006</v>
      </c>
      <c r="F11" s="80" t="s">
        <v>566</v>
      </c>
      <c r="G11" s="80" t="s">
        <v>1692</v>
      </c>
      <c r="H11" s="80" t="s">
        <v>1693</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1696</v>
      </c>
      <c r="B12" s="80">
        <v>361</v>
      </c>
      <c r="C12" s="80">
        <v>4</v>
      </c>
      <c r="D12" s="80">
        <v>22</v>
      </c>
      <c r="E12" s="80">
        <v>2007</v>
      </c>
      <c r="F12" s="80" t="s">
        <v>567</v>
      </c>
      <c r="G12" s="80" t="s">
        <v>1692</v>
      </c>
      <c r="H12" s="80" t="s">
        <v>1693</v>
      </c>
      <c r="I12" s="177"/>
      <c r="J12" s="81">
        <v>762.64702643768624</v>
      </c>
      <c r="K12" s="81">
        <v>6.5062192360263715</v>
      </c>
      <c r="L12" s="81">
        <v>12.831269109536445</v>
      </c>
      <c r="M12" s="81">
        <v>76.756946556855183</v>
      </c>
      <c r="N12" s="81">
        <v>80.422094509380344</v>
      </c>
      <c r="O12" s="81">
        <v>94.613631847292183</v>
      </c>
      <c r="P12" s="81">
        <v>83.552576076764936</v>
      </c>
      <c r="Q12" s="81">
        <v>5.0804908759866212</v>
      </c>
      <c r="R12" s="81">
        <v>29.486559029804667</v>
      </c>
      <c r="S12" s="81">
        <v>7.4729799518009639</v>
      </c>
      <c r="T12" s="82"/>
      <c r="U12" s="81">
        <v>36112662</v>
      </c>
      <c r="V12" s="81">
        <v>2393</v>
      </c>
      <c r="W12" s="81">
        <v>151</v>
      </c>
      <c r="X12" s="81">
        <v>19949</v>
      </c>
      <c r="Y12" s="81">
        <v>28173</v>
      </c>
      <c r="Z12" s="81">
        <v>46814</v>
      </c>
      <c r="AA12" s="81">
        <v>16362</v>
      </c>
      <c r="AB12" s="81">
        <v>81674</v>
      </c>
      <c r="AC12" s="81">
        <v>5363693</v>
      </c>
      <c r="AD12" s="81">
        <v>7.4729799518009639</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1697</v>
      </c>
      <c r="B13" s="80">
        <v>362</v>
      </c>
      <c r="C13" s="80">
        <v>5</v>
      </c>
      <c r="D13" s="80">
        <v>22</v>
      </c>
      <c r="E13" s="80">
        <v>2008</v>
      </c>
      <c r="F13" s="80" t="s">
        <v>84</v>
      </c>
      <c r="G13" s="80" t="s">
        <v>1692</v>
      </c>
      <c r="H13" s="80" t="s">
        <v>1693</v>
      </c>
      <c r="I13" s="177"/>
      <c r="J13" s="81">
        <v>722.56071617133807</v>
      </c>
      <c r="K13" s="81">
        <v>5.1045685773847023</v>
      </c>
      <c r="L13" s="81">
        <v>11.575610581918882</v>
      </c>
      <c r="M13" s="81">
        <v>84.056233304194237</v>
      </c>
      <c r="N13" s="81">
        <v>72.746872666721984</v>
      </c>
      <c r="O13" s="81">
        <v>92.221615423030428</v>
      </c>
      <c r="P13" s="81">
        <v>80.958021468676833</v>
      </c>
      <c r="Q13" s="81">
        <v>4.9818945513626858</v>
      </c>
      <c r="R13" s="81">
        <v>28.512566469012423</v>
      </c>
      <c r="S13" s="81">
        <v>8.4465801039491542</v>
      </c>
      <c r="T13" s="82"/>
      <c r="U13" s="81">
        <v>38596171</v>
      </c>
      <c r="V13" s="81">
        <v>2393</v>
      </c>
      <c r="W13" s="81">
        <v>151</v>
      </c>
      <c r="X13" s="81">
        <v>19949</v>
      </c>
      <c r="Y13" s="81">
        <v>28458</v>
      </c>
      <c r="Z13" s="81">
        <v>47232</v>
      </c>
      <c r="AA13" s="81">
        <v>15872</v>
      </c>
      <c r="AB13" s="81">
        <v>81405</v>
      </c>
      <c r="AC13" s="81">
        <v>5385631.5</v>
      </c>
      <c r="AD13" s="81">
        <v>8.4465801039491542</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1698</v>
      </c>
      <c r="B14" s="80">
        <v>363</v>
      </c>
      <c r="C14" s="80">
        <v>6</v>
      </c>
      <c r="D14" s="80">
        <v>22</v>
      </c>
      <c r="E14" s="80">
        <v>2009</v>
      </c>
      <c r="F14" s="80" t="s">
        <v>85</v>
      </c>
      <c r="G14" s="80" t="s">
        <v>1692</v>
      </c>
      <c r="H14" s="80" t="s">
        <v>1693</v>
      </c>
      <c r="I14" s="177"/>
      <c r="J14" s="81">
        <v>668.52676161850366</v>
      </c>
      <c r="K14" s="81">
        <v>3.4268368902806454</v>
      </c>
      <c r="L14" s="81">
        <v>11.263100272762911</v>
      </c>
      <c r="M14" s="81">
        <v>75.126253999768778</v>
      </c>
      <c r="N14" s="81">
        <v>64.199265719594052</v>
      </c>
      <c r="O14" s="81">
        <v>93.720496463609592</v>
      </c>
      <c r="P14" s="81">
        <v>76.693100374657817</v>
      </c>
      <c r="Q14" s="81">
        <v>4.7314250468848718</v>
      </c>
      <c r="R14" s="81">
        <v>24.644340367362073</v>
      </c>
      <c r="S14" s="81">
        <v>0</v>
      </c>
      <c r="T14" s="82"/>
      <c r="U14" s="81">
        <v>31561084</v>
      </c>
      <c r="V14" s="81">
        <v>2194</v>
      </c>
      <c r="W14" s="81">
        <v>176</v>
      </c>
      <c r="X14" s="81">
        <v>22002</v>
      </c>
      <c r="Y14" s="81">
        <v>28724</v>
      </c>
      <c r="Z14" s="81">
        <v>47378</v>
      </c>
      <c r="AA14" s="81">
        <v>15436</v>
      </c>
      <c r="AB14" s="81">
        <v>81159</v>
      </c>
      <c r="AC14" s="81">
        <v>4541303</v>
      </c>
      <c r="AD14" s="81">
        <v>0</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157.495</v>
      </c>
      <c r="BJ14" s="81">
        <v>0</v>
      </c>
      <c r="BK14" s="81">
        <v>25.155999999999999</v>
      </c>
      <c r="BL14" s="81">
        <v>0</v>
      </c>
      <c r="BM14" s="82"/>
      <c r="BN14" s="81">
        <v>0</v>
      </c>
      <c r="BO14" s="81">
        <v>0</v>
      </c>
      <c r="BP14" s="81">
        <v>18</v>
      </c>
      <c r="BQ14" s="81">
        <v>0</v>
      </c>
      <c r="BR14" s="81">
        <v>2</v>
      </c>
      <c r="BS14" s="81">
        <v>0</v>
      </c>
      <c r="BT14"/>
      <c r="BU14" s="80"/>
      <c r="BV14" s="80"/>
      <c r="BW14" s="80"/>
      <c r="BX14" s="80"/>
      <c r="BY14" s="80"/>
      <c r="BZ14" s="80"/>
      <c r="CA14" s="80"/>
      <c r="CB14" s="80"/>
      <c r="CC14" s="80"/>
    </row>
    <row r="15" spans="1:81">
      <c r="A15" s="80" t="s">
        <v>1699</v>
      </c>
      <c r="B15" s="80">
        <v>364</v>
      </c>
      <c r="C15" s="80">
        <v>7</v>
      </c>
      <c r="D15" s="80">
        <v>22</v>
      </c>
      <c r="E15" s="80">
        <v>2010</v>
      </c>
      <c r="F15" s="80" t="s">
        <v>86</v>
      </c>
      <c r="G15" s="80" t="s">
        <v>1692</v>
      </c>
      <c r="H15" s="80" t="s">
        <v>1693</v>
      </c>
      <c r="I15" s="177"/>
      <c r="J15" s="81">
        <v>717.18273047999924</v>
      </c>
      <c r="K15" s="81">
        <v>4.8026166815483</v>
      </c>
      <c r="L15" s="81">
        <v>10.476419248971151</v>
      </c>
      <c r="M15" s="81">
        <v>82.504723810034591</v>
      </c>
      <c r="N15" s="81">
        <v>70.071136657557588</v>
      </c>
      <c r="O15" s="81">
        <v>94.946872595011399</v>
      </c>
      <c r="P15" s="81">
        <v>77.026838522449495</v>
      </c>
      <c r="Q15" s="81">
        <v>4.913176206719938</v>
      </c>
      <c r="R15" s="81">
        <v>28.65223094763002</v>
      </c>
      <c r="S15" s="81">
        <v>8.4329975367374299</v>
      </c>
      <c r="T15" s="82"/>
      <c r="U15" s="81">
        <v>33050529</v>
      </c>
      <c r="V15" s="81">
        <v>2194</v>
      </c>
      <c r="W15" s="81">
        <v>176</v>
      </c>
      <c r="X15" s="81">
        <v>22002</v>
      </c>
      <c r="Y15" s="81">
        <v>28927</v>
      </c>
      <c r="Z15" s="81">
        <v>48221</v>
      </c>
      <c r="AA15" s="81">
        <v>15116</v>
      </c>
      <c r="AB15" s="81">
        <v>80754</v>
      </c>
      <c r="AC15" s="81">
        <v>5003498</v>
      </c>
      <c r="AD15" s="81">
        <v>8.4329975367374299</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152.30000000000001</v>
      </c>
      <c r="BJ15" s="81">
        <v>0</v>
      </c>
      <c r="BK15" s="81">
        <v>33.096000000000004</v>
      </c>
      <c r="BL15" s="81">
        <v>0</v>
      </c>
      <c r="BM15" s="82"/>
      <c r="BN15" s="81">
        <v>0</v>
      </c>
      <c r="BO15" s="81">
        <v>0</v>
      </c>
      <c r="BP15" s="81">
        <v>18</v>
      </c>
      <c r="BQ15" s="81">
        <v>0</v>
      </c>
      <c r="BR15" s="81">
        <v>2</v>
      </c>
      <c r="BS15" s="81">
        <v>0</v>
      </c>
      <c r="BT15"/>
      <c r="BU15" s="80">
        <v>185.39599999999999</v>
      </c>
      <c r="BV15" s="80">
        <v>0</v>
      </c>
      <c r="BW15" s="80">
        <v>0</v>
      </c>
      <c r="BX15" s="80">
        <v>0</v>
      </c>
      <c r="BY15" s="80">
        <v>0</v>
      </c>
      <c r="BZ15" s="80">
        <v>0</v>
      </c>
      <c r="CA15" s="80">
        <v>0</v>
      </c>
      <c r="CB15" s="80">
        <v>0</v>
      </c>
      <c r="CC15" s="80">
        <v>0</v>
      </c>
    </row>
    <row r="16" spans="1:81">
      <c r="A16" s="80" t="s">
        <v>1700</v>
      </c>
      <c r="B16" s="80">
        <v>365</v>
      </c>
      <c r="C16" s="80">
        <v>8</v>
      </c>
      <c r="D16" s="80">
        <v>22</v>
      </c>
      <c r="E16" s="80">
        <v>2011</v>
      </c>
      <c r="F16" s="80" t="s">
        <v>87</v>
      </c>
      <c r="G16" s="80" t="s">
        <v>1692</v>
      </c>
      <c r="H16" s="80" t="s">
        <v>1693</v>
      </c>
      <c r="I16" s="177"/>
      <c r="J16" s="81">
        <v>834.94001688035189</v>
      </c>
      <c r="K16" s="81">
        <v>5.0582492933056891</v>
      </c>
      <c r="L16" s="81">
        <v>7.9781640529284301</v>
      </c>
      <c r="M16" s="81">
        <v>103.46732229426624</v>
      </c>
      <c r="N16" s="81">
        <v>85.282284957187457</v>
      </c>
      <c r="O16" s="81">
        <v>94.69904129098596</v>
      </c>
      <c r="P16" s="81">
        <v>72.935314848967082</v>
      </c>
      <c r="Q16" s="81">
        <v>5.6374942842076718</v>
      </c>
      <c r="R16" s="81">
        <v>29.923622938205835</v>
      </c>
      <c r="S16" s="81">
        <v>6.2838704219138082</v>
      </c>
      <c r="T16" s="82"/>
      <c r="U16" s="81">
        <v>37492489</v>
      </c>
      <c r="V16" s="81">
        <v>2194</v>
      </c>
      <c r="W16" s="81">
        <v>176</v>
      </c>
      <c r="X16" s="81">
        <v>22002</v>
      </c>
      <c r="Y16" s="81">
        <v>29118</v>
      </c>
      <c r="Z16" s="81">
        <v>49140</v>
      </c>
      <c r="AA16" s="81">
        <v>14739</v>
      </c>
      <c r="AB16" s="81">
        <v>80331</v>
      </c>
      <c r="AC16" s="81">
        <v>5216877</v>
      </c>
      <c r="AD16" s="81">
        <v>6.2838704219138082</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152.786</v>
      </c>
      <c r="BJ16" s="81">
        <v>0</v>
      </c>
      <c r="BK16" s="81">
        <v>28.585999999999999</v>
      </c>
      <c r="BL16" s="81">
        <v>0</v>
      </c>
      <c r="BM16" s="82"/>
      <c r="BN16" s="81">
        <v>0</v>
      </c>
      <c r="BO16" s="81">
        <v>0</v>
      </c>
      <c r="BP16" s="81">
        <v>19</v>
      </c>
      <c r="BQ16" s="81">
        <v>0</v>
      </c>
      <c r="BR16" s="81">
        <v>2</v>
      </c>
      <c r="BS16" s="81">
        <v>0</v>
      </c>
      <c r="BT16"/>
      <c r="BU16" s="80">
        <v>181.37200000000001</v>
      </c>
      <c r="BV16" s="80">
        <v>0</v>
      </c>
      <c r="BW16" s="80">
        <v>0</v>
      </c>
      <c r="BX16" s="80">
        <v>0</v>
      </c>
      <c r="BY16" s="80">
        <v>0</v>
      </c>
      <c r="BZ16" s="80">
        <v>0</v>
      </c>
      <c r="CA16" s="80">
        <v>0</v>
      </c>
      <c r="CB16" s="80">
        <v>0</v>
      </c>
      <c r="CC16" s="80">
        <v>0</v>
      </c>
    </row>
    <row r="17" spans="1:81">
      <c r="A17" s="80" t="s">
        <v>1701</v>
      </c>
      <c r="B17" s="80">
        <v>366</v>
      </c>
      <c r="C17" s="80">
        <v>9</v>
      </c>
      <c r="D17" s="80">
        <v>22</v>
      </c>
      <c r="E17" s="80">
        <v>2012</v>
      </c>
      <c r="F17" s="80" t="s">
        <v>88</v>
      </c>
      <c r="G17" s="80" t="s">
        <v>1692</v>
      </c>
      <c r="H17" s="80" t="s">
        <v>1693</v>
      </c>
      <c r="I17" s="177"/>
      <c r="J17" s="81">
        <v>821.99240405433363</v>
      </c>
      <c r="K17" s="81">
        <v>4.7674682769323402</v>
      </c>
      <c r="L17" s="81">
        <v>7.8245742814231098</v>
      </c>
      <c r="M17" s="81">
        <v>109.98859483321117</v>
      </c>
      <c r="N17" s="81">
        <v>86.774503327898273</v>
      </c>
      <c r="O17" s="81">
        <v>95.617243700408665</v>
      </c>
      <c r="P17" s="81">
        <v>72.32510728384301</v>
      </c>
      <c r="Q17" s="81">
        <v>6.1145569453632529</v>
      </c>
      <c r="R17" s="81">
        <v>27.825767380583141</v>
      </c>
      <c r="S17" s="81">
        <v>6.4719577610082188</v>
      </c>
      <c r="T17" s="82"/>
      <c r="U17" s="81">
        <v>36089480</v>
      </c>
      <c r="V17" s="81">
        <v>2194</v>
      </c>
      <c r="W17" s="81">
        <v>176</v>
      </c>
      <c r="X17" s="81">
        <v>22002</v>
      </c>
      <c r="Y17" s="81">
        <v>29518</v>
      </c>
      <c r="Z17" s="81">
        <v>50010</v>
      </c>
      <c r="AA17" s="81">
        <v>14533</v>
      </c>
      <c r="AB17" s="81">
        <v>80194</v>
      </c>
      <c r="AC17" s="81">
        <v>4725489</v>
      </c>
      <c r="AD17" s="81">
        <v>6.4719577610082188</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173.38900000000001</v>
      </c>
      <c r="BJ17" s="81">
        <v>0</v>
      </c>
      <c r="BK17" s="81">
        <v>29.745000000000001</v>
      </c>
      <c r="BL17" s="81">
        <v>0</v>
      </c>
      <c r="BM17" s="82"/>
      <c r="BN17" s="81">
        <v>0</v>
      </c>
      <c r="BO17" s="81">
        <v>0</v>
      </c>
      <c r="BP17" s="81">
        <v>18</v>
      </c>
      <c r="BQ17" s="81">
        <v>0</v>
      </c>
      <c r="BR17" s="81">
        <v>2</v>
      </c>
      <c r="BS17" s="81">
        <v>0</v>
      </c>
      <c r="BT17"/>
      <c r="BU17" s="80">
        <v>203.13399999999999</v>
      </c>
      <c r="BV17" s="80">
        <v>0</v>
      </c>
      <c r="BW17" s="80">
        <v>0</v>
      </c>
      <c r="BX17" s="80">
        <v>0</v>
      </c>
      <c r="BY17" s="80">
        <v>0</v>
      </c>
      <c r="BZ17" s="80">
        <v>0</v>
      </c>
      <c r="CA17" s="80">
        <v>0</v>
      </c>
      <c r="CB17" s="80">
        <v>0</v>
      </c>
      <c r="CC17" s="80">
        <v>0</v>
      </c>
    </row>
    <row r="18" spans="1:81">
      <c r="A18" s="80" t="s">
        <v>1702</v>
      </c>
      <c r="B18" s="80">
        <v>367</v>
      </c>
      <c r="C18" s="80">
        <v>10</v>
      </c>
      <c r="D18" s="80">
        <v>22</v>
      </c>
      <c r="E18" s="80">
        <v>2013</v>
      </c>
      <c r="F18" s="80" t="s">
        <v>89</v>
      </c>
      <c r="G18" s="80" t="s">
        <v>1692</v>
      </c>
      <c r="H18" s="80" t="s">
        <v>1693</v>
      </c>
      <c r="I18" s="177"/>
      <c r="J18" s="81">
        <v>908.91324890659382</v>
      </c>
      <c r="K18" s="81">
        <v>4.0795987274947167</v>
      </c>
      <c r="L18" s="81">
        <v>7.8152486009052158</v>
      </c>
      <c r="M18" s="81">
        <v>107.51118898015979</v>
      </c>
      <c r="N18" s="81">
        <v>94.378252537754051</v>
      </c>
      <c r="O18" s="81">
        <v>92.059512910415293</v>
      </c>
      <c r="P18" s="81">
        <v>71.543598770365463</v>
      </c>
      <c r="Q18" s="81">
        <v>6.1784409424345634</v>
      </c>
      <c r="R18" s="81">
        <v>28.685411034693864</v>
      </c>
      <c r="S18" s="81">
        <v>7.2802899623995856</v>
      </c>
      <c r="T18" s="82"/>
      <c r="U18" s="81">
        <v>37165646</v>
      </c>
      <c r="V18" s="81">
        <v>2194</v>
      </c>
      <c r="W18" s="81">
        <v>176</v>
      </c>
      <c r="X18" s="81">
        <v>22002</v>
      </c>
      <c r="Y18" s="81">
        <v>29714</v>
      </c>
      <c r="Z18" s="81">
        <v>50299</v>
      </c>
      <c r="AA18" s="81">
        <v>14322</v>
      </c>
      <c r="AB18" s="81">
        <v>79870</v>
      </c>
      <c r="AC18" s="81">
        <v>4755232.5</v>
      </c>
      <c r="AD18" s="81">
        <v>7.2802899623995856</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190.78399999999999</v>
      </c>
      <c r="BJ18" s="81">
        <v>0</v>
      </c>
      <c r="BK18" s="81">
        <v>7.0140000000000002</v>
      </c>
      <c r="BL18" s="81">
        <v>0</v>
      </c>
      <c r="BM18" s="82"/>
      <c r="BN18" s="81">
        <v>0</v>
      </c>
      <c r="BO18" s="81">
        <v>0</v>
      </c>
      <c r="BP18" s="81">
        <v>18</v>
      </c>
      <c r="BQ18" s="81">
        <v>0</v>
      </c>
      <c r="BR18" s="81">
        <v>1</v>
      </c>
      <c r="BS18" s="81">
        <v>0</v>
      </c>
      <c r="BT18"/>
      <c r="BU18" s="80">
        <v>197.798</v>
      </c>
      <c r="BV18" s="80">
        <v>0</v>
      </c>
      <c r="BW18" s="80">
        <v>0</v>
      </c>
      <c r="BX18" s="80">
        <v>0</v>
      </c>
      <c r="BY18" s="80">
        <v>0</v>
      </c>
      <c r="BZ18" s="80">
        <v>0</v>
      </c>
      <c r="CA18" s="80">
        <v>0</v>
      </c>
      <c r="CB18" s="80">
        <v>0</v>
      </c>
      <c r="CC18" s="80">
        <v>0</v>
      </c>
    </row>
    <row r="19" spans="1:81">
      <c r="A19" s="80" t="s">
        <v>1703</v>
      </c>
      <c r="B19" s="80">
        <v>368</v>
      </c>
      <c r="C19" s="80">
        <v>11</v>
      </c>
      <c r="D19" s="80">
        <v>22</v>
      </c>
      <c r="E19" s="80">
        <v>2014</v>
      </c>
      <c r="F19" s="80" t="s">
        <v>90</v>
      </c>
      <c r="G19" s="80" t="s">
        <v>1692</v>
      </c>
      <c r="H19" s="80" t="s">
        <v>1693</v>
      </c>
      <c r="I19" s="177"/>
      <c r="J19" s="81">
        <v>844.8075788416885</v>
      </c>
      <c r="K19" s="81">
        <v>3.7136810542558636</v>
      </c>
      <c r="L19" s="81">
        <v>10.92060825209119</v>
      </c>
      <c r="M19" s="81">
        <v>116.41665447971532</v>
      </c>
      <c r="N19" s="81">
        <v>85.006697930879852</v>
      </c>
      <c r="O19" s="81">
        <v>88.108728770269153</v>
      </c>
      <c r="P19" s="81">
        <v>71.80021216438054</v>
      </c>
      <c r="Q19" s="81">
        <v>5.8888954794242867</v>
      </c>
      <c r="R19" s="81">
        <v>30.865662993608559</v>
      </c>
      <c r="S19" s="81">
        <v>9.0433490015636089</v>
      </c>
      <c r="T19" s="82"/>
      <c r="U19" s="81">
        <v>37322488</v>
      </c>
      <c r="V19" s="81">
        <v>1632</v>
      </c>
      <c r="W19" s="81">
        <v>237</v>
      </c>
      <c r="X19" s="81">
        <v>22097</v>
      </c>
      <c r="Y19" s="81">
        <v>29919</v>
      </c>
      <c r="Z19" s="81">
        <v>50702</v>
      </c>
      <c r="AA19" s="81">
        <v>14299</v>
      </c>
      <c r="AB19" s="81">
        <v>79344</v>
      </c>
      <c r="AC19" s="81">
        <v>5132745.5</v>
      </c>
      <c r="AD19" s="81">
        <v>9.0433490015636089</v>
      </c>
      <c r="AE19" s="82"/>
      <c r="AF19" s="81">
        <v>334616499.46855778</v>
      </c>
      <c r="AG19" s="81">
        <v>3168419.2837929595</v>
      </c>
      <c r="AH19" s="81">
        <v>2361667.4588802117</v>
      </c>
      <c r="AI19" s="81">
        <v>156015887.4743515</v>
      </c>
      <c r="AJ19" s="81">
        <v>117419945.13338129</v>
      </c>
      <c r="AK19" s="81">
        <v>0</v>
      </c>
      <c r="AL19" s="81">
        <v>0</v>
      </c>
      <c r="AM19" s="81">
        <v>10892745.545551617</v>
      </c>
      <c r="AN19" s="81">
        <v>0</v>
      </c>
      <c r="AO19" s="81">
        <v>0</v>
      </c>
      <c r="AP19" s="82"/>
      <c r="AQ19" s="81">
        <v>2140</v>
      </c>
      <c r="AR19" s="81">
        <v>438</v>
      </c>
      <c r="AS19" s="81">
        <v>0</v>
      </c>
      <c r="AT19" s="81">
        <v>0</v>
      </c>
      <c r="AU19" s="81">
        <v>0</v>
      </c>
      <c r="AV19" s="81">
        <v>1</v>
      </c>
      <c r="AW19" s="81" t="s">
        <v>564</v>
      </c>
      <c r="AX19" s="82"/>
      <c r="AY19" s="81">
        <v>8681.2999999999993</v>
      </c>
      <c r="AZ19" s="81">
        <v>21285.200000000001</v>
      </c>
      <c r="BA19" s="81">
        <v>0</v>
      </c>
      <c r="BB19" s="81">
        <v>0</v>
      </c>
      <c r="BC19" s="81">
        <v>0</v>
      </c>
      <c r="BD19" s="81">
        <v>467.5</v>
      </c>
      <c r="BE19" s="81" t="s">
        <v>564</v>
      </c>
      <c r="BF19" s="82"/>
      <c r="BG19" s="81">
        <v>0</v>
      </c>
      <c r="BH19" s="81">
        <v>0</v>
      </c>
      <c r="BI19" s="81">
        <v>185.97</v>
      </c>
      <c r="BJ19" s="81">
        <v>0</v>
      </c>
      <c r="BK19" s="81">
        <v>15.731999999999999</v>
      </c>
      <c r="BL19" s="81">
        <v>0</v>
      </c>
      <c r="BM19" s="82"/>
      <c r="BN19" s="81">
        <v>0</v>
      </c>
      <c r="BO19" s="81">
        <v>0</v>
      </c>
      <c r="BP19" s="81">
        <v>19</v>
      </c>
      <c r="BQ19" s="81">
        <v>0</v>
      </c>
      <c r="BR19" s="81">
        <v>2</v>
      </c>
      <c r="BS19" s="81">
        <v>0</v>
      </c>
      <c r="BT19"/>
      <c r="BU19" s="80">
        <v>201.702</v>
      </c>
      <c r="BV19" s="80">
        <v>0</v>
      </c>
      <c r="BW19" s="80">
        <v>0</v>
      </c>
      <c r="BX19" s="80">
        <v>0</v>
      </c>
      <c r="BY19" s="80">
        <v>0</v>
      </c>
      <c r="BZ19" s="80">
        <v>0</v>
      </c>
      <c r="CA19" s="80">
        <v>0</v>
      </c>
      <c r="CB19" s="80">
        <v>0</v>
      </c>
      <c r="CC19" s="80">
        <v>0</v>
      </c>
    </row>
    <row r="20" spans="1:81">
      <c r="A20" s="80" t="s">
        <v>1704</v>
      </c>
      <c r="B20" s="80">
        <v>369</v>
      </c>
      <c r="C20" s="80">
        <v>12</v>
      </c>
      <c r="D20" s="80">
        <v>22</v>
      </c>
      <c r="E20" s="80">
        <v>2015</v>
      </c>
      <c r="F20" s="80" t="s">
        <v>91</v>
      </c>
      <c r="G20" s="80" t="s">
        <v>1692</v>
      </c>
      <c r="H20" s="80" t="s">
        <v>1693</v>
      </c>
      <c r="I20" s="177"/>
      <c r="J20" s="81">
        <v>843.07377178772481</v>
      </c>
      <c r="K20" s="81">
        <v>3.5752579626703076</v>
      </c>
      <c r="L20" s="81">
        <v>12.78627835326073</v>
      </c>
      <c r="M20" s="81">
        <v>108.05510446572178</v>
      </c>
      <c r="N20" s="81">
        <v>78.0714868188319</v>
      </c>
      <c r="O20" s="81">
        <v>87.717154562400097</v>
      </c>
      <c r="P20" s="81">
        <v>70.555154143551903</v>
      </c>
      <c r="Q20" s="81">
        <v>5.7262825415883096</v>
      </c>
      <c r="R20" s="81">
        <v>30.208266646647864</v>
      </c>
      <c r="S20" s="81">
        <v>8.2102750919410834</v>
      </c>
      <c r="T20" s="82"/>
      <c r="U20" s="81">
        <v>39897105</v>
      </c>
      <c r="V20" s="81">
        <v>1632</v>
      </c>
      <c r="W20" s="81">
        <v>237</v>
      </c>
      <c r="X20" s="81">
        <v>22097</v>
      </c>
      <c r="Y20" s="81">
        <v>30101</v>
      </c>
      <c r="Z20" s="81">
        <v>50963</v>
      </c>
      <c r="AA20" s="81">
        <v>14040</v>
      </c>
      <c r="AB20" s="81">
        <v>78812</v>
      </c>
      <c r="AC20" s="81">
        <v>5174760.5</v>
      </c>
      <c r="AD20" s="81">
        <v>8.2102750919410834</v>
      </c>
      <c r="AE20" s="82"/>
      <c r="AF20" s="81">
        <v>335433487.17224377</v>
      </c>
      <c r="AG20" s="81">
        <v>2837146.0416704644</v>
      </c>
      <c r="AH20" s="81">
        <v>2462348.1473362138</v>
      </c>
      <c r="AI20" s="81">
        <v>147644766.0763326</v>
      </c>
      <c r="AJ20" s="81">
        <v>110186521.10315478</v>
      </c>
      <c r="AK20" s="81">
        <v>0</v>
      </c>
      <c r="AL20" s="81">
        <v>0</v>
      </c>
      <c r="AM20" s="81">
        <v>10800853.996094249</v>
      </c>
      <c r="AN20" s="81">
        <v>0</v>
      </c>
      <c r="AO20" s="81">
        <v>0</v>
      </c>
      <c r="AP20" s="82"/>
      <c r="AQ20" s="81">
        <v>2334</v>
      </c>
      <c r="AR20" s="81">
        <v>632</v>
      </c>
      <c r="AS20" s="81">
        <v>0</v>
      </c>
      <c r="AT20" s="81">
        <v>0</v>
      </c>
      <c r="AU20" s="81">
        <v>0</v>
      </c>
      <c r="AV20" s="81">
        <v>1</v>
      </c>
      <c r="AW20" s="81" t="s">
        <v>564</v>
      </c>
      <c r="AX20" s="82"/>
      <c r="AY20" s="81">
        <v>9662.1</v>
      </c>
      <c r="AZ20" s="81">
        <v>34300.1</v>
      </c>
      <c r="BA20" s="81">
        <v>0</v>
      </c>
      <c r="BB20" s="81">
        <v>0</v>
      </c>
      <c r="BC20" s="81">
        <v>0</v>
      </c>
      <c r="BD20" s="81">
        <v>467.5</v>
      </c>
      <c r="BE20" s="81" t="s">
        <v>564</v>
      </c>
      <c r="BF20" s="82"/>
      <c r="BG20" s="81">
        <v>0</v>
      </c>
      <c r="BH20" s="81">
        <v>0</v>
      </c>
      <c r="BI20" s="81">
        <v>191.429</v>
      </c>
      <c r="BJ20" s="81">
        <v>0</v>
      </c>
      <c r="BK20" s="81">
        <v>15.989000000000001</v>
      </c>
      <c r="BL20" s="81">
        <v>0</v>
      </c>
      <c r="BM20" s="82"/>
      <c r="BN20" s="81">
        <v>0</v>
      </c>
      <c r="BO20" s="81">
        <v>0</v>
      </c>
      <c r="BP20" s="81">
        <v>19</v>
      </c>
      <c r="BQ20" s="81">
        <v>0</v>
      </c>
      <c r="BR20" s="81">
        <v>2</v>
      </c>
      <c r="BS20" s="81">
        <v>0</v>
      </c>
      <c r="BT20"/>
      <c r="BU20" s="80">
        <v>207.41800000000001</v>
      </c>
      <c r="BV20" s="80">
        <v>0</v>
      </c>
      <c r="BW20" s="80">
        <v>0</v>
      </c>
      <c r="BX20" s="80">
        <v>0</v>
      </c>
      <c r="BY20" s="80">
        <v>0</v>
      </c>
      <c r="BZ20" s="80">
        <v>0</v>
      </c>
      <c r="CA20" s="80">
        <v>0</v>
      </c>
      <c r="CB20" s="80">
        <v>0</v>
      </c>
      <c r="CC20" s="80">
        <v>0</v>
      </c>
    </row>
    <row r="21" spans="1:81">
      <c r="A21" s="80" t="s">
        <v>1705</v>
      </c>
      <c r="B21" s="80">
        <v>370</v>
      </c>
      <c r="C21" s="80">
        <v>13</v>
      </c>
      <c r="D21" s="80">
        <v>22</v>
      </c>
      <c r="E21" s="80">
        <v>2016</v>
      </c>
      <c r="F21" s="80" t="s">
        <v>92</v>
      </c>
      <c r="G21" s="80" t="s">
        <v>1692</v>
      </c>
      <c r="H21" s="80" t="s">
        <v>1693</v>
      </c>
      <c r="I21" s="177"/>
      <c r="J21" s="81">
        <v>909.88011605916529</v>
      </c>
      <c r="K21" s="81">
        <v>3.4000126978112584</v>
      </c>
      <c r="L21" s="81">
        <v>12.614844752297575</v>
      </c>
      <c r="M21" s="81">
        <v>97.560584808275919</v>
      </c>
      <c r="N21" s="81">
        <v>71.87033643166022</v>
      </c>
      <c r="O21" s="81">
        <v>86.051762993586379</v>
      </c>
      <c r="P21" s="81">
        <v>69.246505004233356</v>
      </c>
      <c r="Q21" s="81">
        <v>5.5256141708355253</v>
      </c>
      <c r="R21" s="81">
        <v>29.747340590252016</v>
      </c>
      <c r="S21" s="81">
        <v>8.2621199552997311</v>
      </c>
      <c r="T21" s="82"/>
      <c r="U21" s="81">
        <v>43143583</v>
      </c>
      <c r="V21" s="81">
        <v>1632</v>
      </c>
      <c r="W21" s="81">
        <v>237</v>
      </c>
      <c r="X21" s="81">
        <v>22097</v>
      </c>
      <c r="Y21" s="81">
        <v>30274</v>
      </c>
      <c r="Z21" s="81">
        <v>50610</v>
      </c>
      <c r="AA21" s="81">
        <v>14252</v>
      </c>
      <c r="AB21" s="81">
        <v>78231</v>
      </c>
      <c r="AC21" s="81">
        <v>5080552.9554614797</v>
      </c>
      <c r="AD21" s="81">
        <v>8.2621199552997311</v>
      </c>
      <c r="AE21" s="82"/>
      <c r="AF21" s="81">
        <v>361723125.19507152</v>
      </c>
      <c r="AG21" s="81">
        <v>2563080.5038210391</v>
      </c>
      <c r="AH21" s="81">
        <v>1775138.513886732</v>
      </c>
      <c r="AI21" s="81">
        <v>146534210.7134304</v>
      </c>
      <c r="AJ21" s="81">
        <v>98005050.693627208</v>
      </c>
      <c r="AK21" s="81">
        <v>0</v>
      </c>
      <c r="AL21" s="81">
        <v>0</v>
      </c>
      <c r="AM21" s="81">
        <v>10729559.727347709</v>
      </c>
      <c r="AN21" s="81">
        <v>0</v>
      </c>
      <c r="AO21" s="81">
        <v>0</v>
      </c>
      <c r="AP21" s="82"/>
      <c r="AQ21" s="81">
        <v>2491</v>
      </c>
      <c r="AR21" s="81">
        <v>757</v>
      </c>
      <c r="AS21" s="81">
        <v>0</v>
      </c>
      <c r="AT21" s="81">
        <v>0</v>
      </c>
      <c r="AU21" s="81">
        <v>0</v>
      </c>
      <c r="AV21" s="81">
        <v>1</v>
      </c>
      <c r="AW21" s="81" t="s">
        <v>564</v>
      </c>
      <c r="AX21" s="82"/>
      <c r="AY21" s="81">
        <v>10504.3</v>
      </c>
      <c r="AZ21" s="81">
        <v>42314.8</v>
      </c>
      <c r="BA21" s="81">
        <v>0</v>
      </c>
      <c r="BB21" s="81">
        <v>0</v>
      </c>
      <c r="BC21" s="81">
        <v>0</v>
      </c>
      <c r="BD21" s="81">
        <v>467.5</v>
      </c>
      <c r="BE21" s="81" t="s">
        <v>564</v>
      </c>
      <c r="BF21" s="82"/>
      <c r="BG21" s="81">
        <v>0</v>
      </c>
      <c r="BH21" s="81">
        <v>0</v>
      </c>
      <c r="BI21" s="81">
        <v>182.47800000000001</v>
      </c>
      <c r="BJ21" s="81">
        <v>0</v>
      </c>
      <c r="BK21" s="81">
        <v>15.454000000000001</v>
      </c>
      <c r="BL21" s="81">
        <v>0</v>
      </c>
      <c r="BM21" s="82"/>
      <c r="BN21" s="81">
        <v>0</v>
      </c>
      <c r="BO21" s="81">
        <v>0</v>
      </c>
      <c r="BP21" s="81">
        <v>17</v>
      </c>
      <c r="BQ21" s="81">
        <v>0</v>
      </c>
      <c r="BR21" s="81">
        <v>2</v>
      </c>
      <c r="BS21" s="81">
        <v>0</v>
      </c>
      <c r="BT21"/>
      <c r="BU21" s="80">
        <v>197.93199999999999</v>
      </c>
      <c r="BV21" s="80">
        <v>0</v>
      </c>
      <c r="BW21" s="80">
        <v>0</v>
      </c>
      <c r="BX21" s="80">
        <v>0</v>
      </c>
      <c r="BY21" s="80">
        <v>0</v>
      </c>
      <c r="BZ21" s="80">
        <v>0</v>
      </c>
      <c r="CA21" s="80">
        <v>0</v>
      </c>
      <c r="CB21" s="80">
        <v>0</v>
      </c>
      <c r="CC21" s="80">
        <v>0</v>
      </c>
    </row>
    <row r="22" spans="1:81">
      <c r="A22" s="80" t="s">
        <v>1706</v>
      </c>
      <c r="B22" s="80">
        <v>371</v>
      </c>
      <c r="C22" s="80">
        <v>14</v>
      </c>
      <c r="D22" s="80">
        <v>22</v>
      </c>
      <c r="E22" s="80">
        <v>2017</v>
      </c>
      <c r="F22" s="80" t="s">
        <v>71</v>
      </c>
      <c r="G22" s="80" t="s">
        <v>1692</v>
      </c>
      <c r="H22" s="80" t="s">
        <v>1693</v>
      </c>
      <c r="I22" s="177"/>
      <c r="J22" s="81">
        <v>869.29929495113663</v>
      </c>
      <c r="K22" s="81">
        <v>3.3482654588119725</v>
      </c>
      <c r="L22" s="81">
        <v>10.141217623977148</v>
      </c>
      <c r="M22" s="81">
        <v>84.973727485272107</v>
      </c>
      <c r="N22" s="81">
        <v>70.449521586616854</v>
      </c>
      <c r="O22" s="81">
        <v>84.841618711899955</v>
      </c>
      <c r="P22" s="81">
        <v>67.668458416984379</v>
      </c>
      <c r="Q22" s="81">
        <v>5.2932327614134858</v>
      </c>
      <c r="R22" s="81">
        <v>29.41034698956706</v>
      </c>
      <c r="S22" s="81">
        <v>8.113355611174601</v>
      </c>
      <c r="T22" s="82"/>
      <c r="U22" s="81">
        <v>43925033</v>
      </c>
      <c r="V22" s="81">
        <v>1632</v>
      </c>
      <c r="W22" s="81">
        <v>237</v>
      </c>
      <c r="X22" s="81">
        <v>22097</v>
      </c>
      <c r="Y22" s="81">
        <v>30411</v>
      </c>
      <c r="Z22" s="81">
        <v>50726</v>
      </c>
      <c r="AA22" s="81">
        <v>14016</v>
      </c>
      <c r="AB22" s="81">
        <v>77499</v>
      </c>
      <c r="AC22" s="81">
        <v>5122664.4999999991</v>
      </c>
      <c r="AD22" s="81">
        <v>8.113355611174601</v>
      </c>
      <c r="AE22" s="82"/>
      <c r="AF22" s="81">
        <v>357025874.97635287</v>
      </c>
      <c r="AG22" s="81">
        <v>2709940.5407843729</v>
      </c>
      <c r="AH22" s="81">
        <v>1959760.324221978</v>
      </c>
      <c r="AI22" s="81">
        <v>148310813.556095</v>
      </c>
      <c r="AJ22" s="81">
        <v>109314341.8451798</v>
      </c>
      <c r="AK22" s="81">
        <v>0</v>
      </c>
      <c r="AL22" s="81">
        <v>0</v>
      </c>
      <c r="AM22" s="81">
        <v>10645796.00171358</v>
      </c>
      <c r="AN22" s="81">
        <v>0</v>
      </c>
      <c r="AO22" s="81">
        <v>0</v>
      </c>
      <c r="AP22" s="82"/>
      <c r="AQ22" s="81">
        <v>2596</v>
      </c>
      <c r="AR22" s="81">
        <v>864</v>
      </c>
      <c r="AS22" s="81">
        <v>0</v>
      </c>
      <c r="AT22" s="81">
        <v>0</v>
      </c>
      <c r="AU22" s="81">
        <v>0</v>
      </c>
      <c r="AV22" s="81">
        <v>1</v>
      </c>
      <c r="AW22" s="81" t="s">
        <v>564</v>
      </c>
      <c r="AX22" s="82"/>
      <c r="AY22" s="81">
        <v>11044.7</v>
      </c>
      <c r="AZ22" s="81">
        <v>52475.300000000017</v>
      </c>
      <c r="BA22" s="81">
        <v>0</v>
      </c>
      <c r="BB22" s="81">
        <v>0</v>
      </c>
      <c r="BC22" s="81">
        <v>0</v>
      </c>
      <c r="BD22" s="81">
        <v>467.5</v>
      </c>
      <c r="BE22" s="81" t="s">
        <v>564</v>
      </c>
      <c r="BF22" s="82"/>
      <c r="BG22" s="81">
        <v>0</v>
      </c>
      <c r="BH22" s="81">
        <v>0</v>
      </c>
      <c r="BI22" s="81">
        <v>180.91399999999999</v>
      </c>
      <c r="BJ22" s="81">
        <v>0</v>
      </c>
      <c r="BK22" s="81">
        <v>15.565000000000001</v>
      </c>
      <c r="BL22" s="81">
        <v>0</v>
      </c>
      <c r="BM22" s="82"/>
      <c r="BN22" s="81">
        <v>0</v>
      </c>
      <c r="BO22" s="81">
        <v>0</v>
      </c>
      <c r="BP22" s="81">
        <v>16</v>
      </c>
      <c r="BQ22" s="81">
        <v>0</v>
      </c>
      <c r="BR22" s="81">
        <v>2</v>
      </c>
      <c r="BS22" s="81">
        <v>0</v>
      </c>
      <c r="BT22"/>
      <c r="BU22" s="80">
        <v>196.47900000000001</v>
      </c>
      <c r="BV22" s="80">
        <v>0</v>
      </c>
      <c r="BW22" s="80">
        <v>0</v>
      </c>
      <c r="BX22" s="80">
        <v>0</v>
      </c>
      <c r="BY22" s="80">
        <v>0</v>
      </c>
      <c r="BZ22" s="80">
        <v>0</v>
      </c>
      <c r="CA22" s="80">
        <v>0</v>
      </c>
      <c r="CB22" s="80">
        <v>0</v>
      </c>
      <c r="CC22" s="80">
        <v>0</v>
      </c>
    </row>
    <row r="23" spans="1:81">
      <c r="A23" s="80" t="s">
        <v>1707</v>
      </c>
      <c r="B23" s="80">
        <v>372</v>
      </c>
      <c r="C23" s="80">
        <v>15</v>
      </c>
      <c r="D23" s="80">
        <v>22</v>
      </c>
      <c r="E23" s="80">
        <v>2018</v>
      </c>
      <c r="F23" s="80" t="s">
        <v>93</v>
      </c>
      <c r="G23" s="80" t="s">
        <v>1692</v>
      </c>
      <c r="H23" s="80" t="s">
        <v>1693</v>
      </c>
      <c r="I23" s="177"/>
      <c r="J23" s="81">
        <v>783.49313528781056</v>
      </c>
      <c r="K23" s="81">
        <v>2.9188657829746667</v>
      </c>
      <c r="L23" s="81">
        <v>9.1535749213938828</v>
      </c>
      <c r="M23" s="81">
        <v>70.955301360730843</v>
      </c>
      <c r="N23" s="81">
        <v>57.861736886147021</v>
      </c>
      <c r="O23" s="81">
        <v>83.762942632371121</v>
      </c>
      <c r="P23" s="81">
        <v>66.454743496296913</v>
      </c>
      <c r="Q23" s="81">
        <v>4.874458931840068</v>
      </c>
      <c r="R23" s="81">
        <v>29.085146691121853</v>
      </c>
      <c r="S23" s="81">
        <v>7.9209041903819983</v>
      </c>
      <c r="T23" s="82"/>
      <c r="U23" s="81">
        <v>44650739</v>
      </c>
      <c r="V23" s="81">
        <v>1632</v>
      </c>
      <c r="W23" s="81">
        <v>237</v>
      </c>
      <c r="X23" s="81">
        <v>22097</v>
      </c>
      <c r="Y23" s="81">
        <v>30559</v>
      </c>
      <c r="Z23" s="81">
        <v>51040</v>
      </c>
      <c r="AA23" s="81">
        <v>13903</v>
      </c>
      <c r="AB23" s="81">
        <v>76909</v>
      </c>
      <c r="AC23" s="81">
        <v>5046167</v>
      </c>
      <c r="AD23" s="81">
        <v>7.9209041903819983</v>
      </c>
      <c r="AE23" s="82"/>
      <c r="AF23" s="81">
        <v>348130557.65253818</v>
      </c>
      <c r="AG23" s="81">
        <v>2337948.6295798938</v>
      </c>
      <c r="AH23" s="81">
        <v>1843612.8153505351</v>
      </c>
      <c r="AI23" s="81">
        <v>138222325.73655799</v>
      </c>
      <c r="AJ23" s="81">
        <v>104825529.48201621</v>
      </c>
      <c r="AK23" s="81">
        <v>0</v>
      </c>
      <c r="AL23" s="81">
        <v>0</v>
      </c>
      <c r="AM23" s="81">
        <v>10586609.2737222</v>
      </c>
      <c r="AN23" s="81">
        <v>0</v>
      </c>
      <c r="AO23" s="81">
        <v>0</v>
      </c>
      <c r="AP23" s="82"/>
      <c r="AQ23" s="81">
        <v>2713</v>
      </c>
      <c r="AR23" s="81">
        <v>965</v>
      </c>
      <c r="AS23" s="81">
        <v>0</v>
      </c>
      <c r="AT23" s="81">
        <v>0</v>
      </c>
      <c r="AU23" s="81">
        <v>0</v>
      </c>
      <c r="AV23" s="81">
        <v>1</v>
      </c>
      <c r="AW23" s="81" t="s">
        <v>564</v>
      </c>
      <c r="AX23" s="82"/>
      <c r="AY23" s="81">
        <v>11668.20000000001</v>
      </c>
      <c r="AZ23" s="81">
        <v>58352.6</v>
      </c>
      <c r="BA23" s="81">
        <v>0</v>
      </c>
      <c r="BB23" s="81">
        <v>0</v>
      </c>
      <c r="BC23" s="81">
        <v>0</v>
      </c>
      <c r="BD23" s="81">
        <v>467.5</v>
      </c>
      <c r="BE23" s="81" t="s">
        <v>564</v>
      </c>
      <c r="BF23" s="82"/>
      <c r="BG23" s="81">
        <v>0</v>
      </c>
      <c r="BH23" s="81">
        <v>0</v>
      </c>
      <c r="BI23" s="81">
        <v>164.495</v>
      </c>
      <c r="BJ23" s="81">
        <v>0</v>
      </c>
      <c r="BK23" s="81">
        <v>14.676</v>
      </c>
      <c r="BL23" s="81">
        <v>0</v>
      </c>
      <c r="BM23" s="82"/>
      <c r="BN23" s="81">
        <v>0</v>
      </c>
      <c r="BO23" s="81">
        <v>0</v>
      </c>
      <c r="BP23" s="81">
        <v>16</v>
      </c>
      <c r="BQ23" s="81">
        <v>0</v>
      </c>
      <c r="BR23" s="81">
        <v>2</v>
      </c>
      <c r="BS23" s="81">
        <v>0</v>
      </c>
      <c r="BT23"/>
      <c r="BU23" s="80">
        <v>179.17099999999999</v>
      </c>
      <c r="BV23" s="80">
        <v>0</v>
      </c>
      <c r="BW23" s="80">
        <v>0</v>
      </c>
      <c r="BX23" s="80">
        <v>0</v>
      </c>
      <c r="BY23" s="80">
        <v>0</v>
      </c>
      <c r="BZ23" s="80">
        <v>0</v>
      </c>
      <c r="CA23" s="80">
        <v>0</v>
      </c>
      <c r="CB23" s="80">
        <v>0</v>
      </c>
      <c r="CC23" s="80">
        <v>0</v>
      </c>
    </row>
    <row r="24" spans="1:81">
      <c r="A24" s="80" t="s">
        <v>1708</v>
      </c>
      <c r="B24" s="80">
        <v>373</v>
      </c>
      <c r="C24" s="80">
        <v>16</v>
      </c>
      <c r="D24" s="80">
        <v>22</v>
      </c>
      <c r="E24" s="80">
        <v>2019</v>
      </c>
      <c r="F24" s="80" t="s">
        <v>73</v>
      </c>
      <c r="G24" s="80" t="s">
        <v>1692</v>
      </c>
      <c r="H24" s="80" t="s">
        <v>1693</v>
      </c>
      <c r="I24" s="177"/>
      <c r="J24" s="81">
        <v>689.78629195062706</v>
      </c>
      <c r="K24" s="81">
        <v>2.7231584076350788</v>
      </c>
      <c r="L24" s="81">
        <v>9.2341839094105449</v>
      </c>
      <c r="M24" s="81">
        <v>68.549731466081397</v>
      </c>
      <c r="N24" s="81">
        <v>60.683386838594636</v>
      </c>
      <c r="O24" s="81">
        <v>81.495871766258404</v>
      </c>
      <c r="P24" s="81">
        <v>65.015051571590746</v>
      </c>
      <c r="Q24" s="81">
        <v>4.706899659998304</v>
      </c>
      <c r="R24" s="81">
        <v>28.20802618429472</v>
      </c>
      <c r="S24" s="81">
        <v>8.0653635467809455</v>
      </c>
      <c r="T24" s="82"/>
      <c r="U24" s="81">
        <v>41164629</v>
      </c>
      <c r="V24" s="81">
        <v>1632</v>
      </c>
      <c r="W24" s="81">
        <v>237</v>
      </c>
      <c r="X24" s="81">
        <v>22097</v>
      </c>
      <c r="Y24" s="81">
        <v>30754</v>
      </c>
      <c r="Z24" s="81">
        <v>51022</v>
      </c>
      <c r="AA24" s="81">
        <v>13500</v>
      </c>
      <c r="AB24" s="81">
        <v>76276</v>
      </c>
      <c r="AC24" s="81">
        <v>4974147.5</v>
      </c>
      <c r="AD24" s="81">
        <v>8.0653635467809455</v>
      </c>
      <c r="AE24" s="82"/>
      <c r="AF24" s="81">
        <v>304171794.25057328</v>
      </c>
      <c r="AG24" s="81">
        <v>2357476.8548645522</v>
      </c>
      <c r="AH24" s="81">
        <v>1973312.5128850611</v>
      </c>
      <c r="AI24" s="81">
        <v>140892636.59708679</v>
      </c>
      <c r="AJ24" s="81">
        <v>112800160.28078124</v>
      </c>
      <c r="AK24" s="81">
        <v>0</v>
      </c>
      <c r="AL24" s="81">
        <v>0</v>
      </c>
      <c r="AM24" s="81">
        <v>10388216.994579429</v>
      </c>
      <c r="AN24" s="81">
        <v>0</v>
      </c>
      <c r="AO24" s="81">
        <v>0</v>
      </c>
      <c r="AP24" s="82"/>
      <c r="AQ24" s="81">
        <v>2834</v>
      </c>
      <c r="AR24" s="81">
        <v>1032</v>
      </c>
      <c r="AS24" s="81">
        <v>0</v>
      </c>
      <c r="AT24" s="81">
        <v>0</v>
      </c>
      <c r="AU24" s="81">
        <v>0</v>
      </c>
      <c r="AV24" s="81">
        <v>1</v>
      </c>
      <c r="AW24" s="81" t="s">
        <v>564</v>
      </c>
      <c r="AX24" s="82"/>
      <c r="AY24" s="81">
        <v>12358.799999999979</v>
      </c>
      <c r="AZ24" s="81">
        <v>61491.100000000028</v>
      </c>
      <c r="BA24" s="81">
        <v>0</v>
      </c>
      <c r="BB24" s="81">
        <v>0</v>
      </c>
      <c r="BC24" s="81">
        <v>0</v>
      </c>
      <c r="BD24" s="81">
        <v>467.5</v>
      </c>
      <c r="BE24" s="81" t="s">
        <v>564</v>
      </c>
      <c r="BF24" s="82"/>
      <c r="BG24" s="81">
        <v>0</v>
      </c>
      <c r="BH24" s="81">
        <v>0</v>
      </c>
      <c r="BI24" s="81">
        <v>141.887</v>
      </c>
      <c r="BJ24" s="81">
        <v>0</v>
      </c>
      <c r="BK24" s="81">
        <v>13.087999999999999</v>
      </c>
      <c r="BL24" s="81">
        <v>0</v>
      </c>
      <c r="BM24" s="82"/>
      <c r="BN24" s="81">
        <v>0</v>
      </c>
      <c r="BO24" s="81">
        <v>0</v>
      </c>
      <c r="BP24" s="81">
        <v>16</v>
      </c>
      <c r="BQ24" s="81">
        <v>0</v>
      </c>
      <c r="BR24" s="81">
        <v>2</v>
      </c>
      <c r="BS24" s="81">
        <v>0</v>
      </c>
      <c r="BT24"/>
      <c r="BU24" s="80">
        <v>154.97499999999999</v>
      </c>
      <c r="BV24" s="80">
        <v>0</v>
      </c>
      <c r="BW24" s="80">
        <v>0</v>
      </c>
      <c r="BX24" s="80">
        <v>0</v>
      </c>
      <c r="BY24" s="80">
        <v>0</v>
      </c>
      <c r="BZ24" s="80">
        <v>0</v>
      </c>
      <c r="CA24" s="80">
        <v>0</v>
      </c>
      <c r="CB24" s="80">
        <v>0</v>
      </c>
      <c r="CC24" s="80">
        <v>0</v>
      </c>
    </row>
    <row r="25" spans="1:81">
      <c r="A25" s="80" t="s">
        <v>1709</v>
      </c>
      <c r="B25" s="80">
        <v>374</v>
      </c>
      <c r="C25" s="80">
        <v>17</v>
      </c>
      <c r="D25" s="80">
        <v>22</v>
      </c>
      <c r="E25" s="80">
        <v>2020</v>
      </c>
      <c r="F25" s="80" t="s">
        <v>218</v>
      </c>
      <c r="G25" s="80" t="s">
        <v>1692</v>
      </c>
      <c r="H25" s="80" t="s">
        <v>1693</v>
      </c>
      <c r="I25" s="177"/>
      <c r="J25" s="81">
        <v>699.78151546034917</v>
      </c>
      <c r="K25" s="81">
        <v>2.7075347129808183</v>
      </c>
      <c r="L25" s="81">
        <v>17.921546712056884</v>
      </c>
      <c r="M25" s="81">
        <v>67.403832420999748</v>
      </c>
      <c r="N25" s="81">
        <v>60.557377630564822</v>
      </c>
      <c r="O25" s="81">
        <v>70.769371342544602</v>
      </c>
      <c r="P25" s="81">
        <v>61.147524246018094</v>
      </c>
      <c r="Q25" s="81">
        <v>4.4549034256777711</v>
      </c>
      <c r="R25" s="81">
        <v>26.378620244977927</v>
      </c>
      <c r="S25" s="81">
        <v>7.6029582926210022</v>
      </c>
      <c r="T25" s="82"/>
      <c r="U25" s="81">
        <v>40536020</v>
      </c>
      <c r="V25" s="81">
        <v>1436</v>
      </c>
      <c r="W25" s="81">
        <v>586</v>
      </c>
      <c r="X25" s="81">
        <v>22031</v>
      </c>
      <c r="Y25" s="81">
        <v>30904</v>
      </c>
      <c r="Z25" s="81">
        <v>50570</v>
      </c>
      <c r="AA25" s="81">
        <v>13795</v>
      </c>
      <c r="AB25" s="81">
        <v>75554</v>
      </c>
      <c r="AC25" s="81">
        <v>4675820.5</v>
      </c>
      <c r="AD25" s="81">
        <v>7.6029582926210022</v>
      </c>
      <c r="AE25" s="82"/>
      <c r="AF25" s="81">
        <v>319299452.34177792</v>
      </c>
      <c r="AG25" s="81">
        <v>2123323.5751151261</v>
      </c>
      <c r="AH25" s="81">
        <v>3917097.055168109</v>
      </c>
      <c r="AI25" s="81">
        <v>132090790.03341822</v>
      </c>
      <c r="AJ25" s="81">
        <v>107555217.61564995</v>
      </c>
      <c r="AK25" s="81"/>
      <c r="AL25" s="81"/>
      <c r="AM25" s="81">
        <v>9860636.4224478733</v>
      </c>
      <c r="AN25" s="81"/>
      <c r="AO25" s="81"/>
      <c r="AP25" s="82"/>
      <c r="AQ25" s="81">
        <v>2945</v>
      </c>
      <c r="AR25" s="81">
        <v>1074</v>
      </c>
      <c r="AS25" s="81">
        <v>0</v>
      </c>
      <c r="AT25" s="81">
        <v>0</v>
      </c>
      <c r="AU25" s="81">
        <v>0</v>
      </c>
      <c r="AV25" s="81">
        <v>1</v>
      </c>
      <c r="AW25" s="81">
        <v>0</v>
      </c>
      <c r="AX25" s="82"/>
      <c r="AY25" s="81">
        <v>13009.899999999991</v>
      </c>
      <c r="AZ25" s="81">
        <v>64713.599999999868</v>
      </c>
      <c r="BA25" s="81">
        <v>0</v>
      </c>
      <c r="BB25" s="81">
        <v>0</v>
      </c>
      <c r="BC25" s="81">
        <v>0</v>
      </c>
      <c r="BD25" s="81">
        <v>467.5</v>
      </c>
      <c r="BE25" s="81">
        <v>0</v>
      </c>
      <c r="BF25" s="82"/>
      <c r="BG25" s="81">
        <v>0</v>
      </c>
      <c r="BH25" s="81">
        <v>0</v>
      </c>
      <c r="BI25" s="81">
        <v>135.63499999999999</v>
      </c>
      <c r="BJ25" s="81">
        <v>0</v>
      </c>
      <c r="BK25" s="81">
        <v>12.641</v>
      </c>
      <c r="BL25" s="81">
        <v>0</v>
      </c>
      <c r="BM25" s="82"/>
      <c r="BN25" s="81">
        <v>0</v>
      </c>
      <c r="BO25" s="81">
        <v>0</v>
      </c>
      <c r="BP25" s="81">
        <v>16</v>
      </c>
      <c r="BQ25" s="81">
        <v>0</v>
      </c>
      <c r="BR25" s="81">
        <v>2</v>
      </c>
      <c r="BS25" s="81">
        <v>0</v>
      </c>
      <c r="BT25"/>
      <c r="BU25" s="80">
        <v>148.27600000000001</v>
      </c>
      <c r="BV25" s="80">
        <v>0</v>
      </c>
      <c r="BW25" s="80">
        <v>0</v>
      </c>
      <c r="BX25" s="80">
        <v>0</v>
      </c>
      <c r="BY25" s="80">
        <v>0</v>
      </c>
      <c r="BZ25" s="80">
        <v>0</v>
      </c>
      <c r="CA25" s="80">
        <v>0</v>
      </c>
      <c r="CB25" s="80">
        <v>0</v>
      </c>
      <c r="CC25" s="80">
        <v>0</v>
      </c>
    </row>
    <row r="26" spans="1:81">
      <c r="A26" s="80" t="s">
        <v>1710</v>
      </c>
      <c r="B26" s="80">
        <v>374</v>
      </c>
      <c r="C26" s="80">
        <v>18</v>
      </c>
      <c r="D26" s="80">
        <v>22</v>
      </c>
      <c r="E26" s="80">
        <v>2021</v>
      </c>
      <c r="F26" s="80" t="s">
        <v>75</v>
      </c>
      <c r="G26" s="174" t="s">
        <v>1692</v>
      </c>
      <c r="H26" s="80" t="s">
        <v>1693</v>
      </c>
      <c r="I26" s="177"/>
      <c r="J26" s="81">
        <v>648.04778558942394</v>
      </c>
      <c r="K26" s="81">
        <v>2.7651229654021372</v>
      </c>
      <c r="L26" s="81">
        <v>18.741606632747324</v>
      </c>
      <c r="M26" s="81">
        <v>63.238099090509856</v>
      </c>
      <c r="N26" s="81">
        <v>53.949502952229778</v>
      </c>
      <c r="O26" s="81">
        <v>67.848437178405334</v>
      </c>
      <c r="P26" s="81">
        <v>62.315952110512235</v>
      </c>
      <c r="Q26" s="81">
        <v>4.4603905746149213</v>
      </c>
      <c r="R26" s="81">
        <v>26.965345100172467</v>
      </c>
      <c r="S26" s="81">
        <v>8.3407998485514003</v>
      </c>
      <c r="T26" s="82"/>
      <c r="U26" s="81">
        <v>40057069</v>
      </c>
      <c r="V26" s="81">
        <v>1436</v>
      </c>
      <c r="W26" s="81">
        <v>586</v>
      </c>
      <c r="X26" s="81">
        <v>22031</v>
      </c>
      <c r="Y26" s="81">
        <v>31013</v>
      </c>
      <c r="Z26" s="81">
        <v>49922</v>
      </c>
      <c r="AA26" s="81">
        <v>13710</v>
      </c>
      <c r="AB26" s="81">
        <v>74750</v>
      </c>
      <c r="AC26" s="81">
        <v>4632908.4999999991</v>
      </c>
      <c r="AD26" s="81">
        <v>8.3407998485514003</v>
      </c>
      <c r="AE26" s="82"/>
      <c r="AF26" s="81">
        <v>297039197.21755612</v>
      </c>
      <c r="AG26" s="81">
        <v>2267503.4574179938</v>
      </c>
      <c r="AH26" s="81">
        <v>3961237.215599156</v>
      </c>
      <c r="AI26" s="81">
        <v>142577797.81795108</v>
      </c>
      <c r="AJ26" s="81">
        <v>110327485.2180593</v>
      </c>
      <c r="AK26" s="81">
        <v>0</v>
      </c>
      <c r="AL26" s="81">
        <v>0</v>
      </c>
      <c r="AM26" s="81">
        <v>9811975.6136332694</v>
      </c>
      <c r="AN26" s="81">
        <v>0</v>
      </c>
      <c r="AO26" s="81">
        <v>0</v>
      </c>
      <c r="AP26" s="82"/>
      <c r="AQ26" s="81">
        <v>3075</v>
      </c>
      <c r="AR26" s="81">
        <v>1119</v>
      </c>
      <c r="AS26" s="81">
        <v>0</v>
      </c>
      <c r="AT26" s="81">
        <v>0</v>
      </c>
      <c r="AU26" s="81">
        <v>0</v>
      </c>
      <c r="AV26" s="81">
        <v>1</v>
      </c>
      <c r="AW26" s="81"/>
      <c r="AX26" s="82"/>
      <c r="AY26" s="81">
        <v>13855.399999999991</v>
      </c>
      <c r="AZ26" s="81">
        <v>67204.799999999872</v>
      </c>
      <c r="BA26" s="81">
        <v>0</v>
      </c>
      <c r="BB26" s="81">
        <v>0</v>
      </c>
      <c r="BC26" s="81">
        <v>0</v>
      </c>
      <c r="BD26" s="81">
        <v>467.5</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1711</v>
      </c>
      <c r="B27" s="80">
        <v>374</v>
      </c>
      <c r="C27" s="80">
        <v>19</v>
      </c>
      <c r="D27" s="80">
        <v>22</v>
      </c>
      <c r="E27" s="80">
        <v>2022</v>
      </c>
      <c r="F27" s="80" t="s">
        <v>568</v>
      </c>
      <c r="G27" s="174" t="s">
        <v>1692</v>
      </c>
      <c r="H27" s="80" t="s">
        <v>1693</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3204</v>
      </c>
      <c r="AR27" s="81">
        <v>1157</v>
      </c>
      <c r="AS27" s="81">
        <v>0</v>
      </c>
      <c r="AT27" s="81">
        <v>0</v>
      </c>
      <c r="AU27" s="81">
        <v>0</v>
      </c>
      <c r="AV27" s="81">
        <v>1</v>
      </c>
      <c r="AW27" s="81"/>
      <c r="AX27" s="82"/>
      <c r="AY27" s="81">
        <v>14628.199999999968</v>
      </c>
      <c r="AZ27" s="81">
        <v>69881.099999999875</v>
      </c>
      <c r="BA27" s="81">
        <v>0</v>
      </c>
      <c r="BB27" s="81">
        <v>0</v>
      </c>
      <c r="BC27" s="81">
        <v>0</v>
      </c>
      <c r="BD27" s="81">
        <v>467.5</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1712</v>
      </c>
      <c r="B28" s="80">
        <v>273</v>
      </c>
      <c r="C28" s="80">
        <v>1</v>
      </c>
      <c r="D28" s="80">
        <v>17</v>
      </c>
      <c r="E28" s="80">
        <v>1990</v>
      </c>
      <c r="F28" s="80" t="s">
        <v>562</v>
      </c>
      <c r="G28" s="80" t="s">
        <v>1713</v>
      </c>
      <c r="H28" s="80" t="s">
        <v>1714</v>
      </c>
      <c r="I28" s="177"/>
      <c r="J28" s="81">
        <v>70.58817207989128</v>
      </c>
      <c r="K28" s="81">
        <v>16.090805371997167</v>
      </c>
      <c r="L28" s="81">
        <v>14.67031600193844</v>
      </c>
      <c r="M28" s="81">
        <v>62.341662887318343</v>
      </c>
      <c r="N28" s="81">
        <v>74.83792851211949</v>
      </c>
      <c r="O28" s="81">
        <v>87.607526234372429</v>
      </c>
      <c r="P28" s="81">
        <v>103.11719966229157</v>
      </c>
      <c r="Q28" s="81">
        <v>5.6104099411515262</v>
      </c>
      <c r="R28" s="81">
        <v>0</v>
      </c>
      <c r="S28" s="81">
        <v>5.9592200105377442</v>
      </c>
      <c r="T28" s="82"/>
      <c r="U28" s="81">
        <v>13670548</v>
      </c>
      <c r="V28" s="81">
        <v>5673</v>
      </c>
      <c r="W28" s="81">
        <v>201</v>
      </c>
      <c r="X28" s="81">
        <v>24786</v>
      </c>
      <c r="Y28" s="81">
        <v>26175</v>
      </c>
      <c r="Z28" s="81">
        <v>36034</v>
      </c>
      <c r="AA28" s="81">
        <v>25038</v>
      </c>
      <c r="AB28" s="81">
        <v>91094</v>
      </c>
      <c r="AC28" s="81">
        <v>0</v>
      </c>
      <c r="AD28" s="81">
        <v>5.9592200105377442</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1715</v>
      </c>
      <c r="B29" s="80">
        <v>274</v>
      </c>
      <c r="C29" s="80">
        <v>2</v>
      </c>
      <c r="D29" s="80">
        <v>17</v>
      </c>
      <c r="E29" s="80">
        <v>2005</v>
      </c>
      <c r="F29" s="80" t="s">
        <v>565</v>
      </c>
      <c r="G29" s="80" t="s">
        <v>1713</v>
      </c>
      <c r="H29" s="80" t="s">
        <v>1714</v>
      </c>
      <c r="I29" s="177"/>
      <c r="J29" s="81">
        <v>116.75550507416123</v>
      </c>
      <c r="K29" s="81">
        <v>10.270773416657741</v>
      </c>
      <c r="L29" s="81">
        <v>28.939111914266704</v>
      </c>
      <c r="M29" s="81">
        <v>99.261211471973709</v>
      </c>
      <c r="N29" s="81">
        <v>103.32161376117195</v>
      </c>
      <c r="O29" s="81">
        <v>119.95393254416706</v>
      </c>
      <c r="P29" s="81">
        <v>105.63713431327488</v>
      </c>
      <c r="Q29" s="81">
        <v>5.1489181136860491</v>
      </c>
      <c r="R29" s="81">
        <v>0</v>
      </c>
      <c r="S29" s="81">
        <v>7.0369995344609171</v>
      </c>
      <c r="T29" s="82"/>
      <c r="U29" s="81">
        <v>20735021</v>
      </c>
      <c r="V29" s="81">
        <v>4560</v>
      </c>
      <c r="W29" s="81">
        <v>370</v>
      </c>
      <c r="X29" s="81">
        <v>21600</v>
      </c>
      <c r="Y29" s="81">
        <v>30211</v>
      </c>
      <c r="Z29" s="81">
        <v>57094</v>
      </c>
      <c r="AA29" s="81">
        <v>21007</v>
      </c>
      <c r="AB29" s="81">
        <v>87396</v>
      </c>
      <c r="AC29" s="81">
        <v>0</v>
      </c>
      <c r="AD29" s="81">
        <v>7.0369995344609171</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1716</v>
      </c>
      <c r="B30" s="80">
        <v>275</v>
      </c>
      <c r="C30" s="80">
        <v>3</v>
      </c>
      <c r="D30" s="80">
        <v>17</v>
      </c>
      <c r="E30" s="80">
        <v>2006</v>
      </c>
      <c r="F30" s="80" t="s">
        <v>566</v>
      </c>
      <c r="G30" s="80" t="s">
        <v>1713</v>
      </c>
      <c r="H30" s="80" t="s">
        <v>1714</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1717</v>
      </c>
      <c r="B31" s="80">
        <v>276</v>
      </c>
      <c r="C31" s="80">
        <v>4</v>
      </c>
      <c r="D31" s="80">
        <v>17</v>
      </c>
      <c r="E31" s="80">
        <v>2007</v>
      </c>
      <c r="F31" s="80" t="s">
        <v>567</v>
      </c>
      <c r="G31" s="80" t="s">
        <v>1713</v>
      </c>
      <c r="H31" s="80" t="s">
        <v>1714</v>
      </c>
      <c r="I31" s="177"/>
      <c r="J31" s="81">
        <v>134.74508269342107</v>
      </c>
      <c r="K31" s="81">
        <v>9.8724171659820712</v>
      </c>
      <c r="L31" s="81">
        <v>14.779969156583562</v>
      </c>
      <c r="M31" s="81">
        <v>121.57874779057602</v>
      </c>
      <c r="N31" s="81">
        <v>103.55657283045723</v>
      </c>
      <c r="O31" s="81">
        <v>116.0752065169721</v>
      </c>
      <c r="P31" s="81">
        <v>104.56072287910027</v>
      </c>
      <c r="Q31" s="81">
        <v>5.3770197591786797</v>
      </c>
      <c r="R31" s="81">
        <v>0</v>
      </c>
      <c r="S31" s="81">
        <v>9.1411537188065548</v>
      </c>
      <c r="T31" s="82"/>
      <c r="U31" s="81">
        <v>24136159</v>
      </c>
      <c r="V31" s="81">
        <v>4216</v>
      </c>
      <c r="W31" s="81">
        <v>351</v>
      </c>
      <c r="X31" s="81">
        <v>28352</v>
      </c>
      <c r="Y31" s="81">
        <v>30788</v>
      </c>
      <c r="Z31" s="81">
        <v>57433</v>
      </c>
      <c r="AA31" s="81">
        <v>20476</v>
      </c>
      <c r="AB31" s="81">
        <v>86441</v>
      </c>
      <c r="AC31" s="81">
        <v>0</v>
      </c>
      <c r="AD31" s="81">
        <v>9.1411537188065548</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1718</v>
      </c>
      <c r="B32" s="80">
        <v>277</v>
      </c>
      <c r="C32" s="80">
        <v>5</v>
      </c>
      <c r="D32" s="80">
        <v>17</v>
      </c>
      <c r="E32" s="80">
        <v>2008</v>
      </c>
      <c r="F32" s="80" t="s">
        <v>84</v>
      </c>
      <c r="G32" s="80" t="s">
        <v>1713</v>
      </c>
      <c r="H32" s="80" t="s">
        <v>1714</v>
      </c>
      <c r="I32" s="177"/>
      <c r="J32" s="81">
        <v>130.96615421159711</v>
      </c>
      <c r="K32" s="81">
        <v>7.3754152643517585</v>
      </c>
      <c r="L32" s="81">
        <v>13.025859013573264</v>
      </c>
      <c r="M32" s="81">
        <v>128.89258681489696</v>
      </c>
      <c r="N32" s="81">
        <v>108.08626502971688</v>
      </c>
      <c r="O32" s="81">
        <v>111.68828009460083</v>
      </c>
      <c r="P32" s="81">
        <v>101.25873501739999</v>
      </c>
      <c r="Q32" s="81">
        <v>5.2597374512237094</v>
      </c>
      <c r="R32" s="81">
        <v>0</v>
      </c>
      <c r="S32" s="81">
        <v>9.8658455170640291</v>
      </c>
      <c r="T32" s="82"/>
      <c r="U32" s="81">
        <v>24600802</v>
      </c>
      <c r="V32" s="81">
        <v>4216</v>
      </c>
      <c r="W32" s="81">
        <v>351</v>
      </c>
      <c r="X32" s="81">
        <v>28352</v>
      </c>
      <c r="Y32" s="81">
        <v>31097</v>
      </c>
      <c r="Z32" s="81">
        <v>57202</v>
      </c>
      <c r="AA32" s="81">
        <v>19852</v>
      </c>
      <c r="AB32" s="81">
        <v>85945</v>
      </c>
      <c r="AC32" s="81">
        <v>0</v>
      </c>
      <c r="AD32" s="81">
        <v>9.8658455170640291</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1719</v>
      </c>
      <c r="B33" s="80">
        <v>278</v>
      </c>
      <c r="C33" s="80">
        <v>6</v>
      </c>
      <c r="D33" s="80">
        <v>17</v>
      </c>
      <c r="E33" s="80">
        <v>2009</v>
      </c>
      <c r="F33" s="80" t="s">
        <v>85</v>
      </c>
      <c r="G33" s="80" t="s">
        <v>1713</v>
      </c>
      <c r="H33" s="80" t="s">
        <v>1714</v>
      </c>
      <c r="I33" s="177"/>
      <c r="J33" s="81">
        <v>101.51838755999709</v>
      </c>
      <c r="K33" s="81">
        <v>6.8646550796011532</v>
      </c>
      <c r="L33" s="81">
        <v>14.17511039393923</v>
      </c>
      <c r="M33" s="81">
        <v>121.55737208108161</v>
      </c>
      <c r="N33" s="81">
        <v>96.289274727730771</v>
      </c>
      <c r="O33" s="81">
        <v>113.89360682993765</v>
      </c>
      <c r="P33" s="81">
        <v>96.547054060660201</v>
      </c>
      <c r="Q33" s="81">
        <v>4.9668915480045008</v>
      </c>
      <c r="R33" s="81">
        <v>0</v>
      </c>
      <c r="S33" s="81">
        <v>8.6637524127827223</v>
      </c>
      <c r="T33" s="82"/>
      <c r="U33" s="81">
        <v>17174341</v>
      </c>
      <c r="V33" s="81">
        <v>4148</v>
      </c>
      <c r="W33" s="81">
        <v>553</v>
      </c>
      <c r="X33" s="81">
        <v>28609</v>
      </c>
      <c r="Y33" s="81">
        <v>31240</v>
      </c>
      <c r="Z33" s="81">
        <v>57576</v>
      </c>
      <c r="AA33" s="81">
        <v>19432</v>
      </c>
      <c r="AB33" s="81">
        <v>85198</v>
      </c>
      <c r="AC33" s="81">
        <v>0</v>
      </c>
      <c r="AD33" s="81">
        <v>8.6637524127827223</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579.65</v>
      </c>
      <c r="BJ33" s="81">
        <v>0</v>
      </c>
      <c r="BK33" s="81">
        <v>24.373000000000001</v>
      </c>
      <c r="BL33" s="81">
        <v>0</v>
      </c>
      <c r="BM33" s="82"/>
      <c r="BN33" s="81">
        <v>0</v>
      </c>
      <c r="BO33" s="81">
        <v>0</v>
      </c>
      <c r="BP33" s="81">
        <v>5</v>
      </c>
      <c r="BQ33" s="81">
        <v>0</v>
      </c>
      <c r="BR33" s="81">
        <v>2</v>
      </c>
      <c r="BS33" s="81">
        <v>0</v>
      </c>
      <c r="BT33"/>
      <c r="BU33" s="80"/>
      <c r="BV33" s="80"/>
      <c r="BW33" s="80"/>
      <c r="BX33" s="80"/>
      <c r="BY33" s="80"/>
      <c r="BZ33" s="80"/>
      <c r="CA33" s="80"/>
      <c r="CB33" s="80"/>
      <c r="CC33" s="80"/>
    </row>
    <row r="34" spans="1:81">
      <c r="A34" s="80" t="s">
        <v>1720</v>
      </c>
      <c r="B34" s="80">
        <v>279</v>
      </c>
      <c r="C34" s="80">
        <v>7</v>
      </c>
      <c r="D34" s="80">
        <v>17</v>
      </c>
      <c r="E34" s="80">
        <v>2010</v>
      </c>
      <c r="F34" s="80" t="s">
        <v>86</v>
      </c>
      <c r="G34" s="80" t="s">
        <v>1713</v>
      </c>
      <c r="H34" s="80" t="s">
        <v>1714</v>
      </c>
      <c r="I34" s="177"/>
      <c r="J34" s="81">
        <v>121.99807184913293</v>
      </c>
      <c r="K34" s="81">
        <v>7.3201462511003577</v>
      </c>
      <c r="L34" s="81">
        <v>13.622927457947515</v>
      </c>
      <c r="M34" s="81">
        <v>125.83899944243315</v>
      </c>
      <c r="N34" s="81">
        <v>102.70530779215595</v>
      </c>
      <c r="O34" s="81">
        <v>113.44754273670748</v>
      </c>
      <c r="P34" s="81">
        <v>97.623721382183618</v>
      </c>
      <c r="Q34" s="81">
        <v>5.1310488074117186</v>
      </c>
      <c r="R34" s="81">
        <v>0</v>
      </c>
      <c r="S34" s="81">
        <v>6.8303273808063638</v>
      </c>
      <c r="T34" s="82"/>
      <c r="U34" s="81">
        <v>22194467</v>
      </c>
      <c r="V34" s="81">
        <v>4148</v>
      </c>
      <c r="W34" s="81">
        <v>553</v>
      </c>
      <c r="X34" s="81">
        <v>28609</v>
      </c>
      <c r="Y34" s="81">
        <v>31312</v>
      </c>
      <c r="Z34" s="81">
        <v>57617</v>
      </c>
      <c r="AA34" s="81">
        <v>19158</v>
      </c>
      <c r="AB34" s="81">
        <v>84335</v>
      </c>
      <c r="AC34" s="81">
        <v>0</v>
      </c>
      <c r="AD34" s="81">
        <v>6.8303273808063638</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455.71899999999999</v>
      </c>
      <c r="BJ34" s="81">
        <v>0</v>
      </c>
      <c r="BK34" s="81">
        <v>24.064999999999998</v>
      </c>
      <c r="BL34" s="81">
        <v>0</v>
      </c>
      <c r="BM34" s="82"/>
      <c r="BN34" s="81">
        <v>0</v>
      </c>
      <c r="BO34" s="81">
        <v>0</v>
      </c>
      <c r="BP34" s="81">
        <v>6</v>
      </c>
      <c r="BQ34" s="81">
        <v>0</v>
      </c>
      <c r="BR34" s="81">
        <v>2</v>
      </c>
      <c r="BS34" s="81">
        <v>0</v>
      </c>
      <c r="BT34"/>
      <c r="BU34" s="80">
        <v>282.50900000000001</v>
      </c>
      <c r="BV34" s="80">
        <v>19.574999999999999</v>
      </c>
      <c r="BW34" s="80">
        <v>0</v>
      </c>
      <c r="BX34" s="80">
        <v>0</v>
      </c>
      <c r="BY34" s="80">
        <v>0</v>
      </c>
      <c r="BZ34" s="80">
        <v>15.5</v>
      </c>
      <c r="CA34" s="80">
        <v>54.8</v>
      </c>
      <c r="CB34" s="80">
        <v>107.4</v>
      </c>
      <c r="CC34" s="80">
        <v>0</v>
      </c>
    </row>
    <row r="35" spans="1:81">
      <c r="A35" s="80" t="s">
        <v>1721</v>
      </c>
      <c r="B35" s="80">
        <v>280</v>
      </c>
      <c r="C35" s="80">
        <v>8</v>
      </c>
      <c r="D35" s="80">
        <v>17</v>
      </c>
      <c r="E35" s="80">
        <v>2011</v>
      </c>
      <c r="F35" s="80" t="s">
        <v>87</v>
      </c>
      <c r="G35" s="80" t="s">
        <v>1713</v>
      </c>
      <c r="H35" s="80" t="s">
        <v>1714</v>
      </c>
      <c r="I35" s="177"/>
      <c r="J35" s="81">
        <v>128.28354242004889</v>
      </c>
      <c r="K35" s="81">
        <v>9.5675096005918903</v>
      </c>
      <c r="L35" s="81">
        <v>21.451303363420887</v>
      </c>
      <c r="M35" s="81">
        <v>148.5234586135293</v>
      </c>
      <c r="N35" s="81">
        <v>109.09873647533441</v>
      </c>
      <c r="O35" s="81">
        <v>111.68666947535799</v>
      </c>
      <c r="P35" s="81">
        <v>93.812856971756418</v>
      </c>
      <c r="Q35" s="81">
        <v>5.8657141670952662</v>
      </c>
      <c r="R35" s="81">
        <v>0</v>
      </c>
      <c r="S35" s="81">
        <v>8.4287572590586972</v>
      </c>
      <c r="T35" s="82"/>
      <c r="U35" s="81">
        <v>20719903</v>
      </c>
      <c r="V35" s="81">
        <v>4148</v>
      </c>
      <c r="W35" s="81">
        <v>553</v>
      </c>
      <c r="X35" s="81">
        <v>28609</v>
      </c>
      <c r="Y35" s="81">
        <v>31342</v>
      </c>
      <c r="Z35" s="81">
        <v>57955</v>
      </c>
      <c r="AA35" s="81">
        <v>18958</v>
      </c>
      <c r="AB35" s="81">
        <v>83583</v>
      </c>
      <c r="AC35" s="81">
        <v>0</v>
      </c>
      <c r="AD35" s="81">
        <v>8.4287572590586972</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419.71600000000001</v>
      </c>
      <c r="BJ35" s="81">
        <v>0</v>
      </c>
      <c r="BK35" s="81">
        <v>24.433</v>
      </c>
      <c r="BL35" s="81">
        <v>0</v>
      </c>
      <c r="BM35" s="82"/>
      <c r="BN35" s="81">
        <v>0</v>
      </c>
      <c r="BO35" s="81">
        <v>0</v>
      </c>
      <c r="BP35" s="81">
        <v>7</v>
      </c>
      <c r="BQ35" s="81">
        <v>0</v>
      </c>
      <c r="BR35" s="81">
        <v>2</v>
      </c>
      <c r="BS35" s="81">
        <v>0</v>
      </c>
      <c r="BT35"/>
      <c r="BU35" s="80">
        <v>278.76299999999998</v>
      </c>
      <c r="BV35" s="80">
        <v>20.286000000000001</v>
      </c>
      <c r="BW35" s="80">
        <v>0</v>
      </c>
      <c r="BX35" s="80">
        <v>0</v>
      </c>
      <c r="BY35" s="80">
        <v>0</v>
      </c>
      <c r="BZ35" s="80">
        <v>10.4</v>
      </c>
      <c r="CA35" s="80">
        <v>45.1</v>
      </c>
      <c r="CB35" s="80">
        <v>89.6</v>
      </c>
      <c r="CC35" s="80">
        <v>0</v>
      </c>
    </row>
    <row r="36" spans="1:81">
      <c r="A36" s="80" t="s">
        <v>1722</v>
      </c>
      <c r="B36" s="80">
        <v>281</v>
      </c>
      <c r="C36" s="80">
        <v>9</v>
      </c>
      <c r="D36" s="80">
        <v>17</v>
      </c>
      <c r="E36" s="80">
        <v>2012</v>
      </c>
      <c r="F36" s="80" t="s">
        <v>88</v>
      </c>
      <c r="G36" s="80" t="s">
        <v>1713</v>
      </c>
      <c r="H36" s="80" t="s">
        <v>1714</v>
      </c>
      <c r="I36" s="177"/>
      <c r="J36" s="81">
        <v>130.26148617573733</v>
      </c>
      <c r="K36" s="81">
        <v>9.1031920169749601</v>
      </c>
      <c r="L36" s="81">
        <v>21.23718240982657</v>
      </c>
      <c r="M36" s="81">
        <v>151.3974398471066</v>
      </c>
      <c r="N36" s="81">
        <v>128.95873554915934</v>
      </c>
      <c r="O36" s="81">
        <v>111.43682127243788</v>
      </c>
      <c r="P36" s="81">
        <v>93.087534008414195</v>
      </c>
      <c r="Q36" s="81">
        <v>6.3426881569317857</v>
      </c>
      <c r="R36" s="81">
        <v>0</v>
      </c>
      <c r="S36" s="81">
        <v>10.217345354599518</v>
      </c>
      <c r="T36" s="82"/>
      <c r="U36" s="81">
        <v>19901371</v>
      </c>
      <c r="V36" s="81">
        <v>4148</v>
      </c>
      <c r="W36" s="81">
        <v>553</v>
      </c>
      <c r="X36" s="81">
        <v>28609</v>
      </c>
      <c r="Y36" s="81">
        <v>31565</v>
      </c>
      <c r="Z36" s="81">
        <v>58284</v>
      </c>
      <c r="AA36" s="81">
        <v>18705</v>
      </c>
      <c r="AB36" s="81">
        <v>83186</v>
      </c>
      <c r="AC36" s="81">
        <v>0</v>
      </c>
      <c r="AD36" s="81">
        <v>10.217345354599518</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454.97300000000001</v>
      </c>
      <c r="BJ36" s="81">
        <v>0</v>
      </c>
      <c r="BK36" s="81">
        <v>24.363</v>
      </c>
      <c r="BL36" s="81">
        <v>0</v>
      </c>
      <c r="BM36" s="82"/>
      <c r="BN36" s="81">
        <v>0</v>
      </c>
      <c r="BO36" s="81">
        <v>0</v>
      </c>
      <c r="BP36" s="81">
        <v>7</v>
      </c>
      <c r="BQ36" s="81">
        <v>0</v>
      </c>
      <c r="BR36" s="81">
        <v>2</v>
      </c>
      <c r="BS36" s="81">
        <v>0</v>
      </c>
      <c r="BT36"/>
      <c r="BU36" s="80">
        <v>308.36</v>
      </c>
      <c r="BV36" s="80">
        <v>19.576000000000001</v>
      </c>
      <c r="BW36" s="80">
        <v>0</v>
      </c>
      <c r="BX36" s="80">
        <v>0</v>
      </c>
      <c r="BY36" s="80">
        <v>0</v>
      </c>
      <c r="BZ36" s="80">
        <v>10.7</v>
      </c>
      <c r="CA36" s="80">
        <v>43.9</v>
      </c>
      <c r="CB36" s="80">
        <v>96.8</v>
      </c>
      <c r="CC36" s="80">
        <v>0</v>
      </c>
    </row>
    <row r="37" spans="1:81">
      <c r="A37" s="80" t="s">
        <v>1723</v>
      </c>
      <c r="B37" s="80">
        <v>282</v>
      </c>
      <c r="C37" s="80">
        <v>10</v>
      </c>
      <c r="D37" s="80">
        <v>17</v>
      </c>
      <c r="E37" s="80">
        <v>2013</v>
      </c>
      <c r="F37" s="80" t="s">
        <v>89</v>
      </c>
      <c r="G37" s="80" t="s">
        <v>1713</v>
      </c>
      <c r="H37" s="80" t="s">
        <v>1714</v>
      </c>
      <c r="I37" s="177"/>
      <c r="J37" s="81">
        <v>132.28262909048712</v>
      </c>
      <c r="K37" s="81">
        <v>7.8397969986701277</v>
      </c>
      <c r="L37" s="81">
        <v>20.526073493588274</v>
      </c>
      <c r="M37" s="81">
        <v>143.91702587096975</v>
      </c>
      <c r="N37" s="81">
        <v>106.80760350402299</v>
      </c>
      <c r="O37" s="81">
        <v>107.21943548217557</v>
      </c>
      <c r="P37" s="81">
        <v>92.619038179119258</v>
      </c>
      <c r="Q37" s="81">
        <v>6.3801859527997742</v>
      </c>
      <c r="R37" s="81">
        <v>0</v>
      </c>
      <c r="S37" s="81">
        <v>11.147555474145353</v>
      </c>
      <c r="T37" s="82"/>
      <c r="U37" s="81">
        <v>19457896</v>
      </c>
      <c r="V37" s="81">
        <v>4148</v>
      </c>
      <c r="W37" s="81">
        <v>553</v>
      </c>
      <c r="X37" s="81">
        <v>28609</v>
      </c>
      <c r="Y37" s="81">
        <v>31664</v>
      </c>
      <c r="Z37" s="81">
        <v>58582</v>
      </c>
      <c r="AA37" s="81">
        <v>18541</v>
      </c>
      <c r="AB37" s="81">
        <v>82478</v>
      </c>
      <c r="AC37" s="81">
        <v>0</v>
      </c>
      <c r="AD37" s="81">
        <v>11.147555474145353</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462.15300000000002</v>
      </c>
      <c r="BJ37" s="81">
        <v>0</v>
      </c>
      <c r="BK37" s="81">
        <v>24.670999999999999</v>
      </c>
      <c r="BL37" s="81">
        <v>0</v>
      </c>
      <c r="BM37" s="82"/>
      <c r="BN37" s="81">
        <v>0</v>
      </c>
      <c r="BO37" s="81">
        <v>0</v>
      </c>
      <c r="BP37" s="81">
        <v>7</v>
      </c>
      <c r="BQ37" s="81">
        <v>0</v>
      </c>
      <c r="BR37" s="81">
        <v>2</v>
      </c>
      <c r="BS37" s="81">
        <v>0</v>
      </c>
      <c r="BT37"/>
      <c r="BU37" s="80">
        <v>350.67099999999999</v>
      </c>
      <c r="BV37" s="80">
        <v>19.553000000000001</v>
      </c>
      <c r="BW37" s="80">
        <v>0</v>
      </c>
      <c r="BX37" s="80">
        <v>0</v>
      </c>
      <c r="BY37" s="80">
        <v>0</v>
      </c>
      <c r="BZ37" s="80">
        <v>10.8</v>
      </c>
      <c r="CA37" s="80">
        <v>44</v>
      </c>
      <c r="CB37" s="80">
        <v>61.8</v>
      </c>
      <c r="CC37" s="80">
        <v>0</v>
      </c>
    </row>
    <row r="38" spans="1:81">
      <c r="A38" s="80" t="s">
        <v>1724</v>
      </c>
      <c r="B38" s="80">
        <v>283</v>
      </c>
      <c r="C38" s="80">
        <v>11</v>
      </c>
      <c r="D38" s="80">
        <v>17</v>
      </c>
      <c r="E38" s="80">
        <v>2014</v>
      </c>
      <c r="F38" s="80" t="s">
        <v>90</v>
      </c>
      <c r="G38" s="80" t="s">
        <v>1713</v>
      </c>
      <c r="H38" s="80" t="s">
        <v>1714</v>
      </c>
      <c r="I38" s="177"/>
      <c r="J38" s="81">
        <v>117.65536984924603</v>
      </c>
      <c r="K38" s="81">
        <v>7.2404891638355808</v>
      </c>
      <c r="L38" s="81">
        <v>10.736937513194425</v>
      </c>
      <c r="M38" s="81">
        <v>128.38733294694148</v>
      </c>
      <c r="N38" s="81">
        <v>110.99541810989622</v>
      </c>
      <c r="O38" s="81">
        <v>102.71821326341838</v>
      </c>
      <c r="P38" s="81">
        <v>92.749263507117476</v>
      </c>
      <c r="Q38" s="81">
        <v>6.0570033169532236</v>
      </c>
      <c r="R38" s="81">
        <v>0</v>
      </c>
      <c r="S38" s="81">
        <v>11.781290044183695</v>
      </c>
      <c r="T38" s="82"/>
      <c r="U38" s="81">
        <v>20718872</v>
      </c>
      <c r="V38" s="81">
        <v>3408</v>
      </c>
      <c r="W38" s="81">
        <v>456</v>
      </c>
      <c r="X38" s="81">
        <v>26321</v>
      </c>
      <c r="Y38" s="81">
        <v>31826</v>
      </c>
      <c r="Z38" s="81">
        <v>59109</v>
      </c>
      <c r="AA38" s="81">
        <v>18471</v>
      </c>
      <c r="AB38" s="81">
        <v>81609</v>
      </c>
      <c r="AC38" s="81">
        <v>0</v>
      </c>
      <c r="AD38" s="81">
        <v>11.781290044183695</v>
      </c>
      <c r="AE38" s="82"/>
      <c r="AF38" s="81">
        <v>156472770.95283881</v>
      </c>
      <c r="AG38" s="81">
        <v>6211819.4136003358</v>
      </c>
      <c r="AH38" s="81">
        <v>2692376.4334170134</v>
      </c>
      <c r="AI38" s="81">
        <v>170259580.56103009</v>
      </c>
      <c r="AJ38" s="81">
        <v>143299368.17217547</v>
      </c>
      <c r="AK38" s="81">
        <v>0</v>
      </c>
      <c r="AL38" s="81">
        <v>0</v>
      </c>
      <c r="AM38" s="81">
        <v>11203696.199169714</v>
      </c>
      <c r="AN38" s="81">
        <v>0</v>
      </c>
      <c r="AO38" s="81">
        <v>0</v>
      </c>
      <c r="AP38" s="82"/>
      <c r="AQ38" s="81">
        <v>1715</v>
      </c>
      <c r="AR38" s="81">
        <v>454</v>
      </c>
      <c r="AS38" s="81">
        <v>0</v>
      </c>
      <c r="AT38" s="81">
        <v>0</v>
      </c>
      <c r="AU38" s="81">
        <v>0</v>
      </c>
      <c r="AV38" s="81">
        <v>0</v>
      </c>
      <c r="AW38" s="81" t="s">
        <v>564</v>
      </c>
      <c r="AX38" s="82"/>
      <c r="AY38" s="81">
        <v>7263.5</v>
      </c>
      <c r="AZ38" s="81">
        <v>27455.9</v>
      </c>
      <c r="BA38" s="81">
        <v>0</v>
      </c>
      <c r="BB38" s="81">
        <v>0</v>
      </c>
      <c r="BC38" s="81">
        <v>0</v>
      </c>
      <c r="BD38" s="81">
        <v>0</v>
      </c>
      <c r="BE38" s="81" t="s">
        <v>564</v>
      </c>
      <c r="BF38" s="82"/>
      <c r="BG38" s="81">
        <v>0</v>
      </c>
      <c r="BH38" s="81">
        <v>0</v>
      </c>
      <c r="BI38" s="81">
        <v>407.71300000000002</v>
      </c>
      <c r="BJ38" s="81">
        <v>0</v>
      </c>
      <c r="BK38" s="81">
        <v>26.995000000000001</v>
      </c>
      <c r="BL38" s="81">
        <v>0</v>
      </c>
      <c r="BM38" s="82"/>
      <c r="BN38" s="81">
        <v>0</v>
      </c>
      <c r="BO38" s="81">
        <v>0</v>
      </c>
      <c r="BP38" s="81">
        <v>7</v>
      </c>
      <c r="BQ38" s="81">
        <v>0</v>
      </c>
      <c r="BR38" s="81">
        <v>2</v>
      </c>
      <c r="BS38" s="81">
        <v>0</v>
      </c>
      <c r="BT38"/>
      <c r="BU38" s="80">
        <v>341.83</v>
      </c>
      <c r="BV38" s="80">
        <v>19.742999999999999</v>
      </c>
      <c r="BW38" s="80">
        <v>3.5000000000000003E-2</v>
      </c>
      <c r="BX38" s="80">
        <v>0</v>
      </c>
      <c r="BY38" s="80">
        <v>0</v>
      </c>
      <c r="BZ38" s="80">
        <v>8.1999999999999993</v>
      </c>
      <c r="CA38" s="80">
        <v>38.6</v>
      </c>
      <c r="CB38" s="80">
        <v>26.3</v>
      </c>
      <c r="CC38" s="80">
        <v>0</v>
      </c>
    </row>
    <row r="39" spans="1:81">
      <c r="A39" s="80" t="s">
        <v>1725</v>
      </c>
      <c r="B39" s="80">
        <v>284</v>
      </c>
      <c r="C39" s="80">
        <v>12</v>
      </c>
      <c r="D39" s="80">
        <v>17</v>
      </c>
      <c r="E39" s="80">
        <v>2015</v>
      </c>
      <c r="F39" s="80" t="s">
        <v>91</v>
      </c>
      <c r="G39" s="80" t="s">
        <v>1713</v>
      </c>
      <c r="H39" s="80" t="s">
        <v>1714</v>
      </c>
      <c r="I39" s="177"/>
      <c r="J39" s="81">
        <v>80.333406038457639</v>
      </c>
      <c r="K39" s="81">
        <v>7.2695783262398459</v>
      </c>
      <c r="L39" s="81">
        <v>11.544773887185874</v>
      </c>
      <c r="M39" s="81">
        <v>127.63920645749133</v>
      </c>
      <c r="N39" s="81">
        <v>102.73960045279739</v>
      </c>
      <c r="O39" s="81">
        <v>101.83782124273544</v>
      </c>
      <c r="P39" s="81">
        <v>92.023218139367714</v>
      </c>
      <c r="Q39" s="81">
        <v>5.8751577500301009</v>
      </c>
      <c r="R39" s="81">
        <v>0</v>
      </c>
      <c r="S39" s="81">
        <v>11.72999845076451</v>
      </c>
      <c r="T39" s="82"/>
      <c r="U39" s="81">
        <v>16255644</v>
      </c>
      <c r="V39" s="81">
        <v>3408</v>
      </c>
      <c r="W39" s="81">
        <v>456</v>
      </c>
      <c r="X39" s="81">
        <v>26321</v>
      </c>
      <c r="Y39" s="81">
        <v>31972</v>
      </c>
      <c r="Z39" s="81">
        <v>59167</v>
      </c>
      <c r="AA39" s="81">
        <v>18312</v>
      </c>
      <c r="AB39" s="81">
        <v>80861</v>
      </c>
      <c r="AC39" s="81">
        <v>0</v>
      </c>
      <c r="AD39" s="81">
        <v>11.72999845076451</v>
      </c>
      <c r="AE39" s="82"/>
      <c r="AF39" s="81">
        <v>110884527.06060673</v>
      </c>
      <c r="AG39" s="81">
        <v>5673271.0951819001</v>
      </c>
      <c r="AH39" s="81">
        <v>2437676.2657519877</v>
      </c>
      <c r="AI39" s="81">
        <v>167743093.56271282</v>
      </c>
      <c r="AJ39" s="81">
        <v>142966596.19108716</v>
      </c>
      <c r="AK39" s="81">
        <v>0</v>
      </c>
      <c r="AL39" s="81">
        <v>0</v>
      </c>
      <c r="AM39" s="81">
        <v>11081660.850862524</v>
      </c>
      <c r="AN39" s="81">
        <v>0</v>
      </c>
      <c r="AO39" s="81">
        <v>0</v>
      </c>
      <c r="AP39" s="82"/>
      <c r="AQ39" s="81">
        <v>1883</v>
      </c>
      <c r="AR39" s="81">
        <v>687</v>
      </c>
      <c r="AS39" s="81">
        <v>0</v>
      </c>
      <c r="AT39" s="81">
        <v>0</v>
      </c>
      <c r="AU39" s="81">
        <v>0</v>
      </c>
      <c r="AV39" s="81">
        <v>0</v>
      </c>
      <c r="AW39" s="81" t="s">
        <v>564</v>
      </c>
      <c r="AX39" s="82"/>
      <c r="AY39" s="81">
        <v>8092.7999999999993</v>
      </c>
      <c r="AZ39" s="81">
        <v>37336</v>
      </c>
      <c r="BA39" s="81">
        <v>0</v>
      </c>
      <c r="BB39" s="81">
        <v>0</v>
      </c>
      <c r="BC39" s="81">
        <v>0</v>
      </c>
      <c r="BD39" s="81">
        <v>0</v>
      </c>
      <c r="BE39" s="81" t="s">
        <v>564</v>
      </c>
      <c r="BF39" s="82"/>
      <c r="BG39" s="81">
        <v>0</v>
      </c>
      <c r="BH39" s="81">
        <v>0</v>
      </c>
      <c r="BI39" s="81">
        <v>452.44</v>
      </c>
      <c r="BJ39" s="81">
        <v>0</v>
      </c>
      <c r="BK39" s="81">
        <v>4.8689999999999998</v>
      </c>
      <c r="BL39" s="81">
        <v>0</v>
      </c>
      <c r="BM39" s="82"/>
      <c r="BN39" s="81">
        <v>0</v>
      </c>
      <c r="BO39" s="81">
        <v>0</v>
      </c>
      <c r="BP39" s="81">
        <v>7</v>
      </c>
      <c r="BQ39" s="81">
        <v>0</v>
      </c>
      <c r="BR39" s="81">
        <v>1</v>
      </c>
      <c r="BS39" s="81">
        <v>0</v>
      </c>
      <c r="BT39"/>
      <c r="BU39" s="80">
        <v>317.66699999999997</v>
      </c>
      <c r="BV39" s="80">
        <v>0.21</v>
      </c>
      <c r="BW39" s="80">
        <v>3.2000000000000001E-2</v>
      </c>
      <c r="BX39" s="80">
        <v>0</v>
      </c>
      <c r="BY39" s="80">
        <v>0</v>
      </c>
      <c r="BZ39" s="80">
        <v>7.3</v>
      </c>
      <c r="CA39" s="80">
        <v>40.799999999999997</v>
      </c>
      <c r="CB39" s="80">
        <v>15.9</v>
      </c>
      <c r="CC39" s="80">
        <v>75.400000000000006</v>
      </c>
    </row>
    <row r="40" spans="1:81">
      <c r="A40" s="80" t="s">
        <v>1726</v>
      </c>
      <c r="B40" s="80">
        <v>285</v>
      </c>
      <c r="C40" s="80">
        <v>13</v>
      </c>
      <c r="D40" s="80">
        <v>17</v>
      </c>
      <c r="E40" s="80">
        <v>2016</v>
      </c>
      <c r="F40" s="80" t="s">
        <v>92</v>
      </c>
      <c r="G40" s="80" t="s">
        <v>1713</v>
      </c>
      <c r="H40" s="80" t="s">
        <v>1714</v>
      </c>
      <c r="I40" s="177"/>
      <c r="J40" s="81">
        <v>87.587227707218872</v>
      </c>
      <c r="K40" s="81">
        <v>7.2595097953864602</v>
      </c>
      <c r="L40" s="81">
        <v>12.470818029079425</v>
      </c>
      <c r="M40" s="81">
        <v>106.89562438125868</v>
      </c>
      <c r="N40" s="81">
        <v>101.65695943848348</v>
      </c>
      <c r="O40" s="81">
        <v>100.21859344730228</v>
      </c>
      <c r="P40" s="81">
        <v>88.521054916652218</v>
      </c>
      <c r="Q40" s="81">
        <v>5.6469599946840701</v>
      </c>
      <c r="R40" s="81">
        <v>0</v>
      </c>
      <c r="S40" s="81">
        <v>9.9493602748575061</v>
      </c>
      <c r="T40" s="82"/>
      <c r="U40" s="81">
        <v>17254492</v>
      </c>
      <c r="V40" s="81">
        <v>3408</v>
      </c>
      <c r="W40" s="81">
        <v>456</v>
      </c>
      <c r="X40" s="81">
        <v>26321</v>
      </c>
      <c r="Y40" s="81">
        <v>32047</v>
      </c>
      <c r="Z40" s="81">
        <v>58942</v>
      </c>
      <c r="AA40" s="81">
        <v>18219</v>
      </c>
      <c r="AB40" s="81">
        <v>79949</v>
      </c>
      <c r="AC40" s="81">
        <v>0</v>
      </c>
      <c r="AD40" s="81">
        <v>9.9493602748575061</v>
      </c>
      <c r="AE40" s="82"/>
      <c r="AF40" s="81">
        <v>120184568.5761178</v>
      </c>
      <c r="AG40" s="81">
        <v>5455298.2402378637</v>
      </c>
      <c r="AH40" s="81">
        <v>2024292.0358690389</v>
      </c>
      <c r="AI40" s="81">
        <v>165625749.385638</v>
      </c>
      <c r="AJ40" s="81">
        <v>143714255.75210851</v>
      </c>
      <c r="AK40" s="81">
        <v>0</v>
      </c>
      <c r="AL40" s="81">
        <v>0</v>
      </c>
      <c r="AM40" s="81">
        <v>10965187.338033799</v>
      </c>
      <c r="AN40" s="81">
        <v>0</v>
      </c>
      <c r="AO40" s="81">
        <v>0</v>
      </c>
      <c r="AP40" s="82"/>
      <c r="AQ40" s="81">
        <v>2027</v>
      </c>
      <c r="AR40" s="81">
        <v>823</v>
      </c>
      <c r="AS40" s="81">
        <v>0</v>
      </c>
      <c r="AT40" s="81">
        <v>0</v>
      </c>
      <c r="AU40" s="81">
        <v>0</v>
      </c>
      <c r="AV40" s="81">
        <v>0</v>
      </c>
      <c r="AW40" s="81" t="s">
        <v>564</v>
      </c>
      <c r="AX40" s="82"/>
      <c r="AY40" s="81">
        <v>8909.7999999999993</v>
      </c>
      <c r="AZ40" s="81">
        <v>43560.4</v>
      </c>
      <c r="BA40" s="81">
        <v>0</v>
      </c>
      <c r="BB40" s="81">
        <v>0</v>
      </c>
      <c r="BC40" s="81">
        <v>0</v>
      </c>
      <c r="BD40" s="81">
        <v>0</v>
      </c>
      <c r="BE40" s="81" t="s">
        <v>564</v>
      </c>
      <c r="BF40" s="82"/>
      <c r="BG40" s="81">
        <v>0</v>
      </c>
      <c r="BH40" s="81">
        <v>0</v>
      </c>
      <c r="BI40" s="81">
        <v>549.10400000000004</v>
      </c>
      <c r="BJ40" s="81">
        <v>0</v>
      </c>
      <c r="BK40" s="81">
        <v>29.988</v>
      </c>
      <c r="BL40" s="81">
        <v>0</v>
      </c>
      <c r="BM40" s="82"/>
      <c r="BN40" s="81">
        <v>0</v>
      </c>
      <c r="BO40" s="81">
        <v>0</v>
      </c>
      <c r="BP40" s="81">
        <v>7</v>
      </c>
      <c r="BQ40" s="81">
        <v>0</v>
      </c>
      <c r="BR40" s="81">
        <v>3</v>
      </c>
      <c r="BS40" s="81">
        <v>0</v>
      </c>
      <c r="BT40"/>
      <c r="BU40" s="80">
        <v>304.16899999999998</v>
      </c>
      <c r="BV40" s="80">
        <v>18.623000000000001</v>
      </c>
      <c r="BW40" s="80">
        <v>0</v>
      </c>
      <c r="BX40" s="80">
        <v>0</v>
      </c>
      <c r="BY40" s="80">
        <v>0</v>
      </c>
      <c r="BZ40" s="80">
        <v>9</v>
      </c>
      <c r="CA40" s="80">
        <v>42.2</v>
      </c>
      <c r="CB40" s="80">
        <v>15.9</v>
      </c>
      <c r="CC40" s="80">
        <v>189.2</v>
      </c>
    </row>
    <row r="41" spans="1:81">
      <c r="A41" s="80" t="s">
        <v>1727</v>
      </c>
      <c r="B41" s="80">
        <v>286</v>
      </c>
      <c r="C41" s="80">
        <v>14</v>
      </c>
      <c r="D41" s="80">
        <v>17</v>
      </c>
      <c r="E41" s="80">
        <v>2017</v>
      </c>
      <c r="F41" s="80" t="s">
        <v>71</v>
      </c>
      <c r="G41" s="80" t="s">
        <v>1713</v>
      </c>
      <c r="H41" s="80" t="s">
        <v>1714</v>
      </c>
      <c r="I41" s="177"/>
      <c r="J41" s="81">
        <v>91.672819992787751</v>
      </c>
      <c r="K41" s="81">
        <v>7.3178949972394838</v>
      </c>
      <c r="L41" s="81">
        <v>11.002005797578457</v>
      </c>
      <c r="M41" s="81">
        <v>100.93544077054308</v>
      </c>
      <c r="N41" s="81">
        <v>97.980921988675249</v>
      </c>
      <c r="O41" s="81">
        <v>98.625078472274637</v>
      </c>
      <c r="P41" s="81">
        <v>87.129899332999216</v>
      </c>
      <c r="Q41" s="81">
        <v>5.3939079325811585</v>
      </c>
      <c r="R41" s="81">
        <v>0</v>
      </c>
      <c r="S41" s="81">
        <v>10.100361968570093</v>
      </c>
      <c r="T41" s="82"/>
      <c r="U41" s="81">
        <v>18998514</v>
      </c>
      <c r="V41" s="81">
        <v>3408</v>
      </c>
      <c r="W41" s="81">
        <v>456</v>
      </c>
      <c r="X41" s="81">
        <v>26321</v>
      </c>
      <c r="Y41" s="81">
        <v>32124</v>
      </c>
      <c r="Z41" s="81">
        <v>58967</v>
      </c>
      <c r="AA41" s="81">
        <v>18047</v>
      </c>
      <c r="AB41" s="81">
        <v>78973</v>
      </c>
      <c r="AC41" s="81">
        <v>0</v>
      </c>
      <c r="AD41" s="81">
        <v>10.100361968570089</v>
      </c>
      <c r="AE41" s="82"/>
      <c r="AF41" s="81">
        <v>131366344.8772831</v>
      </c>
      <c r="AG41" s="81">
        <v>5532048.1074545868</v>
      </c>
      <c r="AH41" s="81">
        <v>2355153.1375135989</v>
      </c>
      <c r="AI41" s="81">
        <v>162792761.20748761</v>
      </c>
      <c r="AJ41" s="81">
        <v>138385070.54373869</v>
      </c>
      <c r="AK41" s="81">
        <v>0</v>
      </c>
      <c r="AL41" s="81">
        <v>0</v>
      </c>
      <c r="AM41" s="81">
        <v>10848274.786040161</v>
      </c>
      <c r="AN41" s="81">
        <v>0</v>
      </c>
      <c r="AO41" s="81">
        <v>0</v>
      </c>
      <c r="AP41" s="82"/>
      <c r="AQ41" s="81">
        <v>2141</v>
      </c>
      <c r="AR41" s="81">
        <v>939</v>
      </c>
      <c r="AS41" s="81">
        <v>0</v>
      </c>
      <c r="AT41" s="81">
        <v>0</v>
      </c>
      <c r="AU41" s="81">
        <v>0</v>
      </c>
      <c r="AV41" s="81">
        <v>0</v>
      </c>
      <c r="AW41" s="81" t="s">
        <v>564</v>
      </c>
      <c r="AX41" s="82"/>
      <c r="AY41" s="81">
        <v>9522.7999999999993</v>
      </c>
      <c r="AZ41" s="81">
        <v>64338.000000000029</v>
      </c>
      <c r="BA41" s="81">
        <v>0</v>
      </c>
      <c r="BB41" s="81">
        <v>0</v>
      </c>
      <c r="BC41" s="81">
        <v>0</v>
      </c>
      <c r="BD41" s="81">
        <v>0</v>
      </c>
      <c r="BE41" s="81" t="s">
        <v>564</v>
      </c>
      <c r="BF41" s="82"/>
      <c r="BG41" s="81">
        <v>0</v>
      </c>
      <c r="BH41" s="81">
        <v>0</v>
      </c>
      <c r="BI41" s="81">
        <v>396.31200000000001</v>
      </c>
      <c r="BJ41" s="81">
        <v>0</v>
      </c>
      <c r="BK41" s="81">
        <v>29.908999999999999</v>
      </c>
      <c r="BL41" s="81">
        <v>0</v>
      </c>
      <c r="BM41" s="82"/>
      <c r="BN41" s="81">
        <v>0</v>
      </c>
      <c r="BO41" s="81">
        <v>0</v>
      </c>
      <c r="BP41" s="81">
        <v>7</v>
      </c>
      <c r="BQ41" s="81">
        <v>0</v>
      </c>
      <c r="BR41" s="81">
        <v>3</v>
      </c>
      <c r="BS41" s="81">
        <v>0</v>
      </c>
      <c r="BT41"/>
      <c r="BU41" s="80">
        <v>332.83600000000001</v>
      </c>
      <c r="BV41" s="80">
        <v>18.484999999999999</v>
      </c>
      <c r="BW41" s="80">
        <v>0</v>
      </c>
      <c r="BX41" s="80">
        <v>0</v>
      </c>
      <c r="BY41" s="80">
        <v>0</v>
      </c>
      <c r="BZ41" s="80">
        <v>9.1</v>
      </c>
      <c r="CA41" s="80">
        <v>22.9</v>
      </c>
      <c r="CB41" s="80">
        <v>6.8</v>
      </c>
      <c r="CC41" s="80">
        <v>36.1</v>
      </c>
    </row>
    <row r="42" spans="1:81">
      <c r="A42" s="80" t="s">
        <v>1728</v>
      </c>
      <c r="B42" s="80">
        <v>287</v>
      </c>
      <c r="C42" s="80">
        <v>15</v>
      </c>
      <c r="D42" s="80">
        <v>17</v>
      </c>
      <c r="E42" s="80">
        <v>2018</v>
      </c>
      <c r="F42" s="80" t="s">
        <v>93</v>
      </c>
      <c r="G42" s="80" t="s">
        <v>1713</v>
      </c>
      <c r="H42" s="80" t="s">
        <v>1714</v>
      </c>
      <c r="I42" s="177"/>
      <c r="J42" s="81">
        <v>98.071911804029085</v>
      </c>
      <c r="K42" s="81">
        <v>6.8776911116193871</v>
      </c>
      <c r="L42" s="81">
        <v>9.9146120333865273</v>
      </c>
      <c r="M42" s="81">
        <v>99.53477015220453</v>
      </c>
      <c r="N42" s="81">
        <v>101.9381809396501</v>
      </c>
      <c r="O42" s="81">
        <v>96.248610099986308</v>
      </c>
      <c r="P42" s="81">
        <v>85.951895098209832</v>
      </c>
      <c r="Q42" s="81">
        <v>4.9333385473295346</v>
      </c>
      <c r="R42" s="81">
        <v>0</v>
      </c>
      <c r="S42" s="81">
        <v>11.867658698387809</v>
      </c>
      <c r="T42" s="82"/>
      <c r="U42" s="81">
        <v>20083604</v>
      </c>
      <c r="V42" s="81">
        <v>3408</v>
      </c>
      <c r="W42" s="81">
        <v>456</v>
      </c>
      <c r="X42" s="81">
        <v>26321</v>
      </c>
      <c r="Y42" s="81">
        <v>32171</v>
      </c>
      <c r="Z42" s="81">
        <v>58648</v>
      </c>
      <c r="AA42" s="81">
        <v>17982</v>
      </c>
      <c r="AB42" s="81">
        <v>77838</v>
      </c>
      <c r="AC42" s="81">
        <v>0</v>
      </c>
      <c r="AD42" s="81">
        <v>11.86765869838781</v>
      </c>
      <c r="AE42" s="82"/>
      <c r="AF42" s="81">
        <v>141522805.5657177</v>
      </c>
      <c r="AG42" s="81">
        <v>4891800.1772789918</v>
      </c>
      <c r="AH42" s="81">
        <v>2228415.1303974292</v>
      </c>
      <c r="AI42" s="81">
        <v>156035485.14385101</v>
      </c>
      <c r="AJ42" s="81">
        <v>144127096.57235771</v>
      </c>
      <c r="AK42" s="81">
        <v>0</v>
      </c>
      <c r="AL42" s="81">
        <v>0</v>
      </c>
      <c r="AM42" s="81">
        <v>10714487.155573331</v>
      </c>
      <c r="AN42" s="81">
        <v>0</v>
      </c>
      <c r="AO42" s="81">
        <v>0</v>
      </c>
      <c r="AP42" s="82"/>
      <c r="AQ42" s="81">
        <v>2242</v>
      </c>
      <c r="AR42" s="81">
        <v>1111</v>
      </c>
      <c r="AS42" s="81">
        <v>0</v>
      </c>
      <c r="AT42" s="81">
        <v>0</v>
      </c>
      <c r="AU42" s="81">
        <v>0</v>
      </c>
      <c r="AV42" s="81">
        <v>0</v>
      </c>
      <c r="AW42" s="81" t="s">
        <v>564</v>
      </c>
      <c r="AX42" s="82"/>
      <c r="AY42" s="81">
        <v>10041.9</v>
      </c>
      <c r="AZ42" s="81">
        <v>78560.399999999994</v>
      </c>
      <c r="BA42" s="81">
        <v>0</v>
      </c>
      <c r="BB42" s="81">
        <v>0</v>
      </c>
      <c r="BC42" s="81">
        <v>0</v>
      </c>
      <c r="BD42" s="81">
        <v>0</v>
      </c>
      <c r="BE42" s="81" t="s">
        <v>564</v>
      </c>
      <c r="BF42" s="82"/>
      <c r="BG42" s="81">
        <v>0</v>
      </c>
      <c r="BH42" s="81">
        <v>0</v>
      </c>
      <c r="BI42" s="81">
        <v>370.505</v>
      </c>
      <c r="BJ42" s="81">
        <v>0</v>
      </c>
      <c r="BK42" s="81">
        <v>26.898</v>
      </c>
      <c r="BL42" s="81">
        <v>0</v>
      </c>
      <c r="BM42" s="82"/>
      <c r="BN42" s="81">
        <v>0</v>
      </c>
      <c r="BO42" s="81">
        <v>0</v>
      </c>
      <c r="BP42" s="81">
        <v>7</v>
      </c>
      <c r="BQ42" s="81">
        <v>0</v>
      </c>
      <c r="BR42" s="81">
        <v>3</v>
      </c>
      <c r="BS42" s="81">
        <v>0</v>
      </c>
      <c r="BT42"/>
      <c r="BU42" s="80">
        <v>317.53199999999998</v>
      </c>
      <c r="BV42" s="80">
        <v>18.670999999999999</v>
      </c>
      <c r="BW42" s="80">
        <v>0</v>
      </c>
      <c r="BX42" s="80">
        <v>0</v>
      </c>
      <c r="BY42" s="80">
        <v>0</v>
      </c>
      <c r="BZ42" s="80">
        <v>5.2</v>
      </c>
      <c r="CA42" s="80">
        <v>38.4</v>
      </c>
      <c r="CB42" s="80">
        <v>6</v>
      </c>
      <c r="CC42" s="80">
        <v>11.6</v>
      </c>
    </row>
    <row r="43" spans="1:81">
      <c r="A43" s="80" t="s">
        <v>1729</v>
      </c>
      <c r="B43" s="80">
        <v>288</v>
      </c>
      <c r="C43" s="80">
        <v>16</v>
      </c>
      <c r="D43" s="80">
        <v>17</v>
      </c>
      <c r="E43" s="80">
        <v>2019</v>
      </c>
      <c r="F43" s="80" t="s">
        <v>73</v>
      </c>
      <c r="G43" s="80" t="s">
        <v>1713</v>
      </c>
      <c r="H43" s="80" t="s">
        <v>1714</v>
      </c>
      <c r="I43" s="177"/>
      <c r="J43" s="81">
        <v>92.521450614733467</v>
      </c>
      <c r="K43" s="81">
        <v>6.3007986099980595</v>
      </c>
      <c r="L43" s="81">
        <v>9.9939205498103991</v>
      </c>
      <c r="M43" s="81">
        <v>94.089020984241145</v>
      </c>
      <c r="N43" s="81">
        <v>89.741017050071079</v>
      </c>
      <c r="O43" s="81">
        <v>93.51372561693708</v>
      </c>
      <c r="P43" s="81">
        <v>84.524382972814024</v>
      </c>
      <c r="Q43" s="81">
        <v>4.7425056317826009</v>
      </c>
      <c r="R43" s="81">
        <v>0</v>
      </c>
      <c r="S43" s="81">
        <v>16.549350234129413</v>
      </c>
      <c r="T43" s="82"/>
      <c r="U43" s="81">
        <v>19782404</v>
      </c>
      <c r="V43" s="81">
        <v>3408</v>
      </c>
      <c r="W43" s="81">
        <v>456</v>
      </c>
      <c r="X43" s="81">
        <v>26321</v>
      </c>
      <c r="Y43" s="81">
        <v>32353</v>
      </c>
      <c r="Z43" s="81">
        <v>58546</v>
      </c>
      <c r="AA43" s="81">
        <v>17551</v>
      </c>
      <c r="AB43" s="81">
        <v>76853</v>
      </c>
      <c r="AC43" s="81">
        <v>0</v>
      </c>
      <c r="AD43" s="81">
        <v>16.54935023412941</v>
      </c>
      <c r="AE43" s="82"/>
      <c r="AF43" s="81">
        <v>136456663.902298</v>
      </c>
      <c r="AG43" s="81">
        <v>4729907.3491293145</v>
      </c>
      <c r="AH43" s="81">
        <v>2353636.0415583411</v>
      </c>
      <c r="AI43" s="81">
        <v>153157008.59703699</v>
      </c>
      <c r="AJ43" s="81">
        <v>126708274.92658655</v>
      </c>
      <c r="AK43" s="81">
        <v>0</v>
      </c>
      <c r="AL43" s="81">
        <v>0</v>
      </c>
      <c r="AM43" s="81">
        <v>10466800.050925754</v>
      </c>
      <c r="AN43" s="81">
        <v>0</v>
      </c>
      <c r="AO43" s="81">
        <v>0</v>
      </c>
      <c r="AP43" s="82"/>
      <c r="AQ43" s="81">
        <v>2377</v>
      </c>
      <c r="AR43" s="81">
        <v>1277</v>
      </c>
      <c r="AS43" s="81">
        <v>0</v>
      </c>
      <c r="AT43" s="81">
        <v>0</v>
      </c>
      <c r="AU43" s="81">
        <v>0</v>
      </c>
      <c r="AV43" s="81">
        <v>0</v>
      </c>
      <c r="AW43" s="81" t="s">
        <v>564</v>
      </c>
      <c r="AX43" s="82"/>
      <c r="AY43" s="81">
        <v>10784.399999999991</v>
      </c>
      <c r="AZ43" s="81">
        <v>88499.4</v>
      </c>
      <c r="BA43" s="81">
        <v>0</v>
      </c>
      <c r="BB43" s="81">
        <v>0</v>
      </c>
      <c r="BC43" s="81">
        <v>0</v>
      </c>
      <c r="BD43" s="81">
        <v>0</v>
      </c>
      <c r="BE43" s="81" t="s">
        <v>564</v>
      </c>
      <c r="BF43" s="82"/>
      <c r="BG43" s="81">
        <v>0</v>
      </c>
      <c r="BH43" s="81">
        <v>0</v>
      </c>
      <c r="BI43" s="81">
        <v>308.67200000000003</v>
      </c>
      <c r="BJ43" s="81">
        <v>0</v>
      </c>
      <c r="BK43" s="81">
        <v>26.427999999999997</v>
      </c>
      <c r="BL43" s="81">
        <v>0</v>
      </c>
      <c r="BM43" s="82"/>
      <c r="BN43" s="81">
        <v>0</v>
      </c>
      <c r="BO43" s="81">
        <v>0</v>
      </c>
      <c r="BP43" s="81">
        <v>7</v>
      </c>
      <c r="BQ43" s="81">
        <v>0</v>
      </c>
      <c r="BR43" s="81">
        <v>3</v>
      </c>
      <c r="BS43" s="81">
        <v>0</v>
      </c>
      <c r="BT43"/>
      <c r="BU43" s="80">
        <v>294.90499999999997</v>
      </c>
      <c r="BV43" s="80">
        <v>18.094999999999999</v>
      </c>
      <c r="BW43" s="80">
        <v>0</v>
      </c>
      <c r="BX43" s="80">
        <v>0</v>
      </c>
      <c r="BY43" s="80">
        <v>0</v>
      </c>
      <c r="BZ43" s="80">
        <v>1.1000000000000001</v>
      </c>
      <c r="CA43" s="80">
        <v>11.4</v>
      </c>
      <c r="CB43" s="80">
        <v>5.7</v>
      </c>
      <c r="CC43" s="80">
        <v>3.9</v>
      </c>
    </row>
    <row r="44" spans="1:81">
      <c r="A44" s="80" t="s">
        <v>1730</v>
      </c>
      <c r="B44" s="80">
        <v>289</v>
      </c>
      <c r="C44" s="80">
        <v>17</v>
      </c>
      <c r="D44" s="80">
        <v>17</v>
      </c>
      <c r="E44" s="80">
        <v>2020</v>
      </c>
      <c r="F44" s="80" t="s">
        <v>218</v>
      </c>
      <c r="G44" s="80" t="s">
        <v>1713</v>
      </c>
      <c r="H44" s="80" t="s">
        <v>1714</v>
      </c>
      <c r="I44" s="177"/>
      <c r="J44" s="81">
        <v>98.580145666918966</v>
      </c>
      <c r="K44" s="81">
        <v>6.4533065407064401</v>
      </c>
      <c r="L44" s="81">
        <v>6.9494429606360253</v>
      </c>
      <c r="M44" s="81">
        <v>87.391772173867452</v>
      </c>
      <c r="N44" s="81">
        <v>84.866947274046552</v>
      </c>
      <c r="O44" s="81">
        <v>81.168564509371748</v>
      </c>
      <c r="P44" s="81">
        <v>78.385851306022772</v>
      </c>
      <c r="Q44" s="81">
        <v>4.4721796347960652</v>
      </c>
      <c r="R44" s="81">
        <v>0</v>
      </c>
      <c r="S44" s="81">
        <v>15.54422653732402</v>
      </c>
      <c r="T44" s="82"/>
      <c r="U44" s="81">
        <v>18957102</v>
      </c>
      <c r="V44" s="81">
        <v>3012</v>
      </c>
      <c r="W44" s="81">
        <v>389</v>
      </c>
      <c r="X44" s="81">
        <v>25586</v>
      </c>
      <c r="Y44" s="81">
        <v>32459</v>
      </c>
      <c r="Z44" s="81">
        <v>58001</v>
      </c>
      <c r="AA44" s="81">
        <v>17684</v>
      </c>
      <c r="AB44" s="81">
        <v>75847</v>
      </c>
      <c r="AC44" s="81">
        <v>0</v>
      </c>
      <c r="AD44" s="81">
        <v>15.54422653732402</v>
      </c>
      <c r="AE44" s="82"/>
      <c r="AF44" s="81">
        <v>147530008.67199039</v>
      </c>
      <c r="AG44" s="81">
        <v>4557647.7459624987</v>
      </c>
      <c r="AH44" s="81">
        <v>1747175.0923435572</v>
      </c>
      <c r="AI44" s="81">
        <v>144773610.66570419</v>
      </c>
      <c r="AJ44" s="81">
        <v>125517708.74853227</v>
      </c>
      <c r="AK44" s="81"/>
      <c r="AL44" s="81"/>
      <c r="AM44" s="81">
        <v>9898876.1777457688</v>
      </c>
      <c r="AN44" s="81"/>
      <c r="AO44" s="81"/>
      <c r="AP44" s="82"/>
      <c r="AQ44" s="81">
        <v>2472</v>
      </c>
      <c r="AR44" s="81">
        <v>1372</v>
      </c>
      <c r="AS44" s="81">
        <v>0</v>
      </c>
      <c r="AT44" s="81">
        <v>0</v>
      </c>
      <c r="AU44" s="81">
        <v>0</v>
      </c>
      <c r="AV44" s="81">
        <v>0</v>
      </c>
      <c r="AW44" s="81">
        <v>0</v>
      </c>
      <c r="AX44" s="82"/>
      <c r="AY44" s="81">
        <v>11364.299999999979</v>
      </c>
      <c r="AZ44" s="81">
        <v>93428.999999999884</v>
      </c>
      <c r="BA44" s="81">
        <v>0</v>
      </c>
      <c r="BB44" s="81">
        <v>0</v>
      </c>
      <c r="BC44" s="81">
        <v>0</v>
      </c>
      <c r="BD44" s="81">
        <v>0</v>
      </c>
      <c r="BE44" s="81">
        <v>0</v>
      </c>
      <c r="BF44" s="82"/>
      <c r="BG44" s="81">
        <v>0</v>
      </c>
      <c r="BH44" s="81">
        <v>0</v>
      </c>
      <c r="BI44" s="81">
        <v>275.70999999999998</v>
      </c>
      <c r="BJ44" s="81">
        <v>0</v>
      </c>
      <c r="BK44" s="81">
        <v>24.815000000000001</v>
      </c>
      <c r="BL44" s="81">
        <v>0</v>
      </c>
      <c r="BM44" s="82"/>
      <c r="BN44" s="81">
        <v>0</v>
      </c>
      <c r="BO44" s="81">
        <v>0</v>
      </c>
      <c r="BP44" s="81">
        <v>7</v>
      </c>
      <c r="BQ44" s="81">
        <v>0</v>
      </c>
      <c r="BR44" s="81">
        <v>3</v>
      </c>
      <c r="BS44" s="81">
        <v>0</v>
      </c>
      <c r="BT44"/>
      <c r="BU44" s="80">
        <v>263.24</v>
      </c>
      <c r="BV44" s="80">
        <v>17.585000000000001</v>
      </c>
      <c r="BW44" s="80">
        <v>0</v>
      </c>
      <c r="BX44" s="80">
        <v>0</v>
      </c>
      <c r="BY44" s="80">
        <v>0</v>
      </c>
      <c r="BZ44" s="80">
        <v>0.2</v>
      </c>
      <c r="CA44" s="80">
        <v>11.3</v>
      </c>
      <c r="CB44" s="80">
        <v>4.4000000000000004</v>
      </c>
      <c r="CC44" s="80">
        <v>3.8</v>
      </c>
    </row>
    <row r="45" spans="1:81">
      <c r="A45" s="80" t="s">
        <v>1731</v>
      </c>
      <c r="B45" s="80">
        <v>289</v>
      </c>
      <c r="C45" s="80">
        <v>18</v>
      </c>
      <c r="D45" s="80">
        <v>17</v>
      </c>
      <c r="E45" s="80">
        <v>2021</v>
      </c>
      <c r="F45" s="80" t="s">
        <v>75</v>
      </c>
      <c r="G45" s="174" t="s">
        <v>1713</v>
      </c>
      <c r="H45" s="80" t="s">
        <v>1714</v>
      </c>
      <c r="I45" s="177"/>
      <c r="J45" s="81">
        <v>106.56117583942648</v>
      </c>
      <c r="K45" s="81">
        <v>7.0832463744331973</v>
      </c>
      <c r="L45" s="81">
        <v>6.8063730842030274</v>
      </c>
      <c r="M45" s="81">
        <v>96.735331191190483</v>
      </c>
      <c r="N45" s="81">
        <v>89.470665542556304</v>
      </c>
      <c r="O45" s="81">
        <v>78.515926129435002</v>
      </c>
      <c r="P45" s="81">
        <v>80.269855162045658</v>
      </c>
      <c r="Q45" s="81">
        <v>4.4667156769682217</v>
      </c>
      <c r="R45" s="81">
        <v>0</v>
      </c>
      <c r="S45" s="81">
        <v>13.900454863476361</v>
      </c>
      <c r="T45" s="82"/>
      <c r="U45" s="81">
        <v>21763940</v>
      </c>
      <c r="V45" s="81">
        <v>3012</v>
      </c>
      <c r="W45" s="81">
        <v>389</v>
      </c>
      <c r="X45" s="81">
        <v>25586</v>
      </c>
      <c r="Y45" s="81">
        <v>32541</v>
      </c>
      <c r="Z45" s="81">
        <v>57771</v>
      </c>
      <c r="AA45" s="81">
        <v>17660</v>
      </c>
      <c r="AB45" s="81">
        <v>74856</v>
      </c>
      <c r="AC45" s="81">
        <v>0</v>
      </c>
      <c r="AD45" s="81">
        <v>13.900454863476361</v>
      </c>
      <c r="AE45" s="82"/>
      <c r="AF45" s="81">
        <v>156790576.11062598</v>
      </c>
      <c r="AG45" s="81">
        <v>4925426.404627949</v>
      </c>
      <c r="AH45" s="81">
        <v>1633176.5372661878</v>
      </c>
      <c r="AI45" s="81">
        <v>158481461.61720189</v>
      </c>
      <c r="AJ45" s="81">
        <v>129674233.87673312</v>
      </c>
      <c r="AK45" s="81">
        <v>0</v>
      </c>
      <c r="AL45" s="81">
        <v>0</v>
      </c>
      <c r="AM45" s="81">
        <v>9825889.5857408959</v>
      </c>
      <c r="AN45" s="81">
        <v>0</v>
      </c>
      <c r="AO45" s="81">
        <v>0</v>
      </c>
      <c r="AP45" s="82"/>
      <c r="AQ45" s="81">
        <v>2578</v>
      </c>
      <c r="AR45" s="81">
        <v>1426</v>
      </c>
      <c r="AS45" s="81">
        <v>0</v>
      </c>
      <c r="AT45" s="81">
        <v>0</v>
      </c>
      <c r="AU45" s="81">
        <v>0</v>
      </c>
      <c r="AV45" s="81">
        <v>1</v>
      </c>
      <c r="AW45" s="81"/>
      <c r="AX45" s="82"/>
      <c r="AY45" s="81">
        <v>11972.29999999997</v>
      </c>
      <c r="AZ45" s="81">
        <v>96745.199999999866</v>
      </c>
      <c r="BA45" s="81">
        <v>0</v>
      </c>
      <c r="BB45" s="81">
        <v>0</v>
      </c>
      <c r="BC45" s="81">
        <v>0</v>
      </c>
      <c r="BD45" s="81">
        <v>40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1732</v>
      </c>
      <c r="B46" s="80">
        <v>289</v>
      </c>
      <c r="C46" s="80">
        <v>19</v>
      </c>
      <c r="D46" s="80">
        <v>17</v>
      </c>
      <c r="E46" s="80">
        <v>2022</v>
      </c>
      <c r="F46" s="80" t="s">
        <v>568</v>
      </c>
      <c r="G46" s="174" t="s">
        <v>1713</v>
      </c>
      <c r="H46" s="80" t="s">
        <v>1714</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2688</v>
      </c>
      <c r="AR46" s="81">
        <v>1465</v>
      </c>
      <c r="AS46" s="81">
        <v>0</v>
      </c>
      <c r="AT46" s="81">
        <v>0</v>
      </c>
      <c r="AU46" s="81">
        <v>0</v>
      </c>
      <c r="AV46" s="81">
        <v>1</v>
      </c>
      <c r="AW46" s="81"/>
      <c r="AX46" s="82"/>
      <c r="AY46" s="81">
        <v>12631.099999999966</v>
      </c>
      <c r="AZ46" s="81">
        <v>98468.499999999869</v>
      </c>
      <c r="BA46" s="81">
        <v>0</v>
      </c>
      <c r="BB46" s="81">
        <v>0</v>
      </c>
      <c r="BC46" s="81">
        <v>0</v>
      </c>
      <c r="BD46" s="81">
        <v>40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1733</v>
      </c>
      <c r="B47" s="80">
        <v>426</v>
      </c>
      <c r="C47" s="80">
        <v>1</v>
      </c>
      <c r="D47" s="80">
        <v>26</v>
      </c>
      <c r="E47" s="80">
        <v>1990</v>
      </c>
      <c r="F47" s="80" t="s">
        <v>562</v>
      </c>
      <c r="G47" s="80" t="s">
        <v>1734</v>
      </c>
      <c r="H47" s="80" t="s">
        <v>1735</v>
      </c>
      <c r="I47" s="177"/>
      <c r="J47" s="81">
        <v>294.20523684103443</v>
      </c>
      <c r="K47" s="81">
        <v>8.862599894578187</v>
      </c>
      <c r="L47" s="81">
        <v>14.317150043257522</v>
      </c>
      <c r="M47" s="81">
        <v>46.917313114835927</v>
      </c>
      <c r="N47" s="81">
        <v>64.759649298763421</v>
      </c>
      <c r="O47" s="81">
        <v>69.757316498768219</v>
      </c>
      <c r="P47" s="81">
        <v>73.126807141291195</v>
      </c>
      <c r="Q47" s="81">
        <v>4.7905340202718953</v>
      </c>
      <c r="R47" s="81">
        <v>0</v>
      </c>
      <c r="S47" s="81">
        <v>4.6696782250116158</v>
      </c>
      <c r="T47" s="82"/>
      <c r="U47" s="81">
        <v>12413460</v>
      </c>
      <c r="V47" s="81">
        <v>3135</v>
      </c>
      <c r="W47" s="81">
        <v>152</v>
      </c>
      <c r="X47" s="81">
        <v>16777</v>
      </c>
      <c r="Y47" s="81">
        <v>21358</v>
      </c>
      <c r="Z47" s="81">
        <v>28692</v>
      </c>
      <c r="AA47" s="81">
        <v>17756</v>
      </c>
      <c r="AB47" s="81">
        <v>77782</v>
      </c>
      <c r="AC47" s="81">
        <v>0</v>
      </c>
      <c r="AD47" s="81">
        <v>4.6696782250116158</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1736</v>
      </c>
      <c r="B48" s="80">
        <v>427</v>
      </c>
      <c r="C48" s="80">
        <v>2</v>
      </c>
      <c r="D48" s="80">
        <v>26</v>
      </c>
      <c r="E48" s="80">
        <v>2005</v>
      </c>
      <c r="F48" s="80" t="s">
        <v>565</v>
      </c>
      <c r="G48" s="80" t="s">
        <v>1734</v>
      </c>
      <c r="H48" s="80" t="s">
        <v>1735</v>
      </c>
      <c r="I48" s="177"/>
      <c r="J48" s="81">
        <v>417.58722635089964</v>
      </c>
      <c r="K48" s="81">
        <v>6.4526205642127277</v>
      </c>
      <c r="L48" s="81">
        <v>8.344683664135701</v>
      </c>
      <c r="M48" s="81">
        <v>101.28347306373777</v>
      </c>
      <c r="N48" s="81">
        <v>103.17377416277915</v>
      </c>
      <c r="O48" s="81">
        <v>102.99894190361941</v>
      </c>
      <c r="P48" s="81">
        <v>83.616616811593019</v>
      </c>
      <c r="Q48" s="81">
        <v>4.83201538892156</v>
      </c>
      <c r="R48" s="81">
        <v>0</v>
      </c>
      <c r="S48" s="81">
        <v>6.410579384296561</v>
      </c>
      <c r="T48" s="82"/>
      <c r="U48" s="81">
        <v>18434011</v>
      </c>
      <c r="V48" s="81">
        <v>2928</v>
      </c>
      <c r="W48" s="81">
        <v>100</v>
      </c>
      <c r="X48" s="81">
        <v>17035</v>
      </c>
      <c r="Y48" s="81">
        <v>27860</v>
      </c>
      <c r="Z48" s="81">
        <v>49024</v>
      </c>
      <c r="AA48" s="81">
        <v>16628</v>
      </c>
      <c r="AB48" s="81">
        <v>82017</v>
      </c>
      <c r="AC48" s="81">
        <v>0</v>
      </c>
      <c r="AD48" s="81">
        <v>6.410579384296561</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1737</v>
      </c>
      <c r="B49" s="80">
        <v>428</v>
      </c>
      <c r="C49" s="80">
        <v>3</v>
      </c>
      <c r="D49" s="80">
        <v>26</v>
      </c>
      <c r="E49" s="80">
        <v>2006</v>
      </c>
      <c r="F49" s="80" t="s">
        <v>566</v>
      </c>
      <c r="G49" s="80" t="s">
        <v>1734</v>
      </c>
      <c r="H49" s="80" t="s">
        <v>1735</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1738</v>
      </c>
      <c r="B50" s="80">
        <v>429</v>
      </c>
      <c r="C50" s="80">
        <v>4</v>
      </c>
      <c r="D50" s="80">
        <v>26</v>
      </c>
      <c r="E50" s="80">
        <v>2007</v>
      </c>
      <c r="F50" s="80" t="s">
        <v>567</v>
      </c>
      <c r="G50" s="80" t="s">
        <v>1734</v>
      </c>
      <c r="H50" s="80" t="s">
        <v>1735</v>
      </c>
      <c r="I50" s="177"/>
      <c r="J50" s="81">
        <v>414.54527420881817</v>
      </c>
      <c r="K50" s="81">
        <v>6.2147241123271844</v>
      </c>
      <c r="L50" s="81">
        <v>8.356848822127537</v>
      </c>
      <c r="M50" s="81">
        <v>99.940690577934944</v>
      </c>
      <c r="N50" s="81">
        <v>107.2361156352891</v>
      </c>
      <c r="O50" s="81">
        <v>100.30896261470512</v>
      </c>
      <c r="P50" s="81">
        <v>83.047032437136536</v>
      </c>
      <c r="Q50" s="81">
        <v>5.0494508271691592</v>
      </c>
      <c r="R50" s="81">
        <v>0</v>
      </c>
      <c r="S50" s="81">
        <v>5.6998224085922846</v>
      </c>
      <c r="T50" s="82"/>
      <c r="U50" s="81">
        <v>20349797</v>
      </c>
      <c r="V50" s="81">
        <v>2625</v>
      </c>
      <c r="W50" s="81">
        <v>98</v>
      </c>
      <c r="X50" s="81">
        <v>20316</v>
      </c>
      <c r="Y50" s="81">
        <v>28450</v>
      </c>
      <c r="Z50" s="81">
        <v>49632</v>
      </c>
      <c r="AA50" s="81">
        <v>16263</v>
      </c>
      <c r="AB50" s="81">
        <v>81175</v>
      </c>
      <c r="AC50" s="81">
        <v>0</v>
      </c>
      <c r="AD50" s="81">
        <v>5.6998224085922846</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1739</v>
      </c>
      <c r="B51" s="80">
        <v>430</v>
      </c>
      <c r="C51" s="80">
        <v>5</v>
      </c>
      <c r="D51" s="80">
        <v>26</v>
      </c>
      <c r="E51" s="80">
        <v>2008</v>
      </c>
      <c r="F51" s="80" t="s">
        <v>84</v>
      </c>
      <c r="G51" s="80" t="s">
        <v>1734</v>
      </c>
      <c r="H51" s="80" t="s">
        <v>1735</v>
      </c>
      <c r="I51" s="177"/>
      <c r="J51" s="81">
        <v>406.13470890305257</v>
      </c>
      <c r="K51" s="81">
        <v>4.6638180857606182</v>
      </c>
      <c r="L51" s="81">
        <v>7.4686485273837144</v>
      </c>
      <c r="M51" s="81">
        <v>103.06130202454919</v>
      </c>
      <c r="N51" s="81">
        <v>105.61869516203026</v>
      </c>
      <c r="O51" s="81">
        <v>98.020611819676787</v>
      </c>
      <c r="P51" s="81">
        <v>81.386478739554406</v>
      </c>
      <c r="Q51" s="81">
        <v>4.9536206703636125</v>
      </c>
      <c r="R51" s="81">
        <v>0</v>
      </c>
      <c r="S51" s="81">
        <v>4.4613673182246227</v>
      </c>
      <c r="T51" s="82"/>
      <c r="U51" s="81">
        <v>20899129</v>
      </c>
      <c r="V51" s="81">
        <v>2625</v>
      </c>
      <c r="W51" s="81">
        <v>98</v>
      </c>
      <c r="X51" s="81">
        <v>20316</v>
      </c>
      <c r="Y51" s="81">
        <v>28811</v>
      </c>
      <c r="Z51" s="81">
        <v>50202</v>
      </c>
      <c r="AA51" s="81">
        <v>15956</v>
      </c>
      <c r="AB51" s="81">
        <v>80943</v>
      </c>
      <c r="AC51" s="81">
        <v>0</v>
      </c>
      <c r="AD51" s="81">
        <v>4.4613673182246227</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1740</v>
      </c>
      <c r="B52" s="80">
        <v>431</v>
      </c>
      <c r="C52" s="80">
        <v>6</v>
      </c>
      <c r="D52" s="80">
        <v>26</v>
      </c>
      <c r="E52" s="80">
        <v>2009</v>
      </c>
      <c r="F52" s="80" t="s">
        <v>85</v>
      </c>
      <c r="G52" s="80" t="s">
        <v>1734</v>
      </c>
      <c r="H52" s="80" t="s">
        <v>1735</v>
      </c>
      <c r="I52" s="177"/>
      <c r="J52" s="81">
        <v>380.31392428721841</v>
      </c>
      <c r="K52" s="81">
        <v>4.4220317423398319</v>
      </c>
      <c r="L52" s="81">
        <v>7.8388661931071972</v>
      </c>
      <c r="M52" s="81">
        <v>104.15238200746508</v>
      </c>
      <c r="N52" s="81">
        <v>91.612781065800263</v>
      </c>
      <c r="O52" s="81">
        <v>99.941758681897653</v>
      </c>
      <c r="P52" s="81">
        <v>78.074331386847177</v>
      </c>
      <c r="Q52" s="81">
        <v>4.6856609460235417</v>
      </c>
      <c r="R52" s="81">
        <v>0</v>
      </c>
      <c r="S52" s="81">
        <v>6.9441994061249783</v>
      </c>
      <c r="T52" s="82"/>
      <c r="U52" s="81">
        <v>17078820</v>
      </c>
      <c r="V52" s="81">
        <v>2739</v>
      </c>
      <c r="W52" s="81">
        <v>160</v>
      </c>
      <c r="X52" s="81">
        <v>22240</v>
      </c>
      <c r="Y52" s="81">
        <v>28953</v>
      </c>
      <c r="Z52" s="81">
        <v>50523</v>
      </c>
      <c r="AA52" s="81">
        <v>15714</v>
      </c>
      <c r="AB52" s="81">
        <v>80374</v>
      </c>
      <c r="AC52" s="81">
        <v>0</v>
      </c>
      <c r="AD52" s="81">
        <v>6.9441994061249783</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78.130999999999986</v>
      </c>
      <c r="BJ52" s="81">
        <v>0</v>
      </c>
      <c r="BK52" s="81">
        <v>15.597</v>
      </c>
      <c r="BL52" s="81">
        <v>0</v>
      </c>
      <c r="BM52" s="82"/>
      <c r="BN52" s="81">
        <v>0</v>
      </c>
      <c r="BO52" s="81">
        <v>0</v>
      </c>
      <c r="BP52" s="81">
        <v>9</v>
      </c>
      <c r="BQ52" s="81">
        <v>0</v>
      </c>
      <c r="BR52" s="81">
        <v>2</v>
      </c>
      <c r="BS52" s="81">
        <v>0</v>
      </c>
      <c r="BT52"/>
      <c r="BU52" s="80"/>
      <c r="BV52" s="80"/>
      <c r="BW52" s="80"/>
      <c r="BX52" s="80"/>
      <c r="BY52" s="80"/>
      <c r="BZ52" s="80"/>
      <c r="CA52" s="80"/>
      <c r="CB52" s="80"/>
      <c r="CC52" s="80"/>
    </row>
    <row r="53" spans="1:81">
      <c r="A53" s="80" t="s">
        <v>1741</v>
      </c>
      <c r="B53" s="80">
        <v>432</v>
      </c>
      <c r="C53" s="80">
        <v>7</v>
      </c>
      <c r="D53" s="80">
        <v>26</v>
      </c>
      <c r="E53" s="80">
        <v>2010</v>
      </c>
      <c r="F53" s="80" t="s">
        <v>86</v>
      </c>
      <c r="G53" s="80" t="s">
        <v>1734</v>
      </c>
      <c r="H53" s="80" t="s">
        <v>1735</v>
      </c>
      <c r="I53" s="177"/>
      <c r="J53" s="81">
        <v>350.05499677863264</v>
      </c>
      <c r="K53" s="81">
        <v>4.7351666590857011</v>
      </c>
      <c r="L53" s="81">
        <v>7.5284519370065608</v>
      </c>
      <c r="M53" s="81">
        <v>99.642184920726336</v>
      </c>
      <c r="N53" s="81">
        <v>102.71112914523869</v>
      </c>
      <c r="O53" s="81">
        <v>100.31828895798999</v>
      </c>
      <c r="P53" s="81">
        <v>79.778525000494142</v>
      </c>
      <c r="Q53" s="81">
        <v>4.8614611241765102</v>
      </c>
      <c r="R53" s="81">
        <v>0</v>
      </c>
      <c r="S53" s="81">
        <v>6.5376619534754363</v>
      </c>
      <c r="T53" s="82"/>
      <c r="U53" s="81">
        <v>17170177</v>
      </c>
      <c r="V53" s="81">
        <v>2739</v>
      </c>
      <c r="W53" s="81">
        <v>160</v>
      </c>
      <c r="X53" s="81">
        <v>22240</v>
      </c>
      <c r="Y53" s="81">
        <v>29176</v>
      </c>
      <c r="Z53" s="81">
        <v>50949</v>
      </c>
      <c r="AA53" s="81">
        <v>15656</v>
      </c>
      <c r="AB53" s="81">
        <v>79904</v>
      </c>
      <c r="AC53" s="81">
        <v>0</v>
      </c>
      <c r="AD53" s="81">
        <v>6.5376619534754363</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71.302999999999997</v>
      </c>
      <c r="BJ53" s="81">
        <v>0</v>
      </c>
      <c r="BK53" s="81">
        <v>16.684000000000001</v>
      </c>
      <c r="BL53" s="81">
        <v>0</v>
      </c>
      <c r="BM53" s="82"/>
      <c r="BN53" s="81">
        <v>0</v>
      </c>
      <c r="BO53" s="81">
        <v>0</v>
      </c>
      <c r="BP53" s="81">
        <v>9</v>
      </c>
      <c r="BQ53" s="81">
        <v>0</v>
      </c>
      <c r="BR53" s="81">
        <v>2</v>
      </c>
      <c r="BS53" s="81">
        <v>0</v>
      </c>
      <c r="BT53"/>
      <c r="BU53" s="80">
        <v>87.986999999999995</v>
      </c>
      <c r="BV53" s="80">
        <v>0</v>
      </c>
      <c r="BW53" s="80">
        <v>0</v>
      </c>
      <c r="BX53" s="80">
        <v>0</v>
      </c>
      <c r="BY53" s="80">
        <v>0</v>
      </c>
      <c r="BZ53" s="80">
        <v>0</v>
      </c>
      <c r="CA53" s="80">
        <v>0</v>
      </c>
      <c r="CB53" s="80">
        <v>0</v>
      </c>
      <c r="CC53" s="80">
        <v>0</v>
      </c>
    </row>
    <row r="54" spans="1:81">
      <c r="A54" s="80" t="s">
        <v>1742</v>
      </c>
      <c r="B54" s="80">
        <v>433</v>
      </c>
      <c r="C54" s="80">
        <v>8</v>
      </c>
      <c r="D54" s="80">
        <v>26</v>
      </c>
      <c r="E54" s="80">
        <v>2011</v>
      </c>
      <c r="F54" s="80" t="s">
        <v>87</v>
      </c>
      <c r="G54" s="80" t="s">
        <v>1734</v>
      </c>
      <c r="H54" s="80" t="s">
        <v>1735</v>
      </c>
      <c r="I54" s="177"/>
      <c r="J54" s="81">
        <v>351.92822778960505</v>
      </c>
      <c r="K54" s="81">
        <v>6.7998522428655059</v>
      </c>
      <c r="L54" s="81">
        <v>8.0214015226958963</v>
      </c>
      <c r="M54" s="81">
        <v>121.30876424669346</v>
      </c>
      <c r="N54" s="81">
        <v>110.28197367487752</v>
      </c>
      <c r="O54" s="81">
        <v>99.364616768508895</v>
      </c>
      <c r="P54" s="81">
        <v>77.309751264360713</v>
      </c>
      <c r="Q54" s="81">
        <v>5.5600174235963848</v>
      </c>
      <c r="R54" s="81">
        <v>0</v>
      </c>
      <c r="S54" s="81">
        <v>5.3960552586004367</v>
      </c>
      <c r="T54" s="82"/>
      <c r="U54" s="81">
        <v>16011296</v>
      </c>
      <c r="V54" s="81">
        <v>2739</v>
      </c>
      <c r="W54" s="81">
        <v>160</v>
      </c>
      <c r="X54" s="81">
        <v>22240</v>
      </c>
      <c r="Y54" s="81">
        <v>29304</v>
      </c>
      <c r="Z54" s="81">
        <v>51561</v>
      </c>
      <c r="AA54" s="81">
        <v>15623</v>
      </c>
      <c r="AB54" s="81">
        <v>79227</v>
      </c>
      <c r="AC54" s="81">
        <v>0</v>
      </c>
      <c r="AD54" s="81">
        <v>5.3960552586004367</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63.841000000000001</v>
      </c>
      <c r="BJ54" s="81">
        <v>0</v>
      </c>
      <c r="BK54" s="81">
        <v>5.7809999999999997</v>
      </c>
      <c r="BL54" s="81">
        <v>0</v>
      </c>
      <c r="BM54" s="82"/>
      <c r="BN54" s="81">
        <v>0</v>
      </c>
      <c r="BO54" s="81">
        <v>0</v>
      </c>
      <c r="BP54" s="81">
        <v>9</v>
      </c>
      <c r="BQ54" s="81">
        <v>0</v>
      </c>
      <c r="BR54" s="81">
        <v>1</v>
      </c>
      <c r="BS54" s="81">
        <v>0</v>
      </c>
      <c r="BT54"/>
      <c r="BU54" s="80">
        <v>69.622</v>
      </c>
      <c r="BV54" s="80">
        <v>0</v>
      </c>
      <c r="BW54" s="80">
        <v>0</v>
      </c>
      <c r="BX54" s="80">
        <v>0</v>
      </c>
      <c r="BY54" s="80">
        <v>0</v>
      </c>
      <c r="BZ54" s="80">
        <v>0</v>
      </c>
      <c r="CA54" s="80">
        <v>0</v>
      </c>
      <c r="CB54" s="80">
        <v>0</v>
      </c>
      <c r="CC54" s="80">
        <v>0</v>
      </c>
    </row>
    <row r="55" spans="1:81">
      <c r="A55" s="80" t="s">
        <v>1743</v>
      </c>
      <c r="B55" s="80">
        <v>434</v>
      </c>
      <c r="C55" s="80">
        <v>9</v>
      </c>
      <c r="D55" s="80">
        <v>26</v>
      </c>
      <c r="E55" s="80">
        <v>2012</v>
      </c>
      <c r="F55" s="80" t="s">
        <v>88</v>
      </c>
      <c r="G55" s="80" t="s">
        <v>1734</v>
      </c>
      <c r="H55" s="80" t="s">
        <v>1735</v>
      </c>
      <c r="I55" s="177"/>
      <c r="J55" s="81">
        <v>321.90623275748004</v>
      </c>
      <c r="K55" s="81">
        <v>6.4432388554387918</v>
      </c>
      <c r="L55" s="81">
        <v>8.0374533669365409</v>
      </c>
      <c r="M55" s="81">
        <v>132.61683944474856</v>
      </c>
      <c r="N55" s="81">
        <v>122.35694801199269</v>
      </c>
      <c r="O55" s="81">
        <v>100.09697179459098</v>
      </c>
      <c r="P55" s="81">
        <v>77.530643802036082</v>
      </c>
      <c r="Q55" s="81">
        <v>6.0357937296044648</v>
      </c>
      <c r="R55" s="81">
        <v>0</v>
      </c>
      <c r="S55" s="81">
        <v>7.4153344822323186</v>
      </c>
      <c r="T55" s="82"/>
      <c r="U55" s="81">
        <v>14366086</v>
      </c>
      <c r="V55" s="81">
        <v>2739</v>
      </c>
      <c r="W55" s="81">
        <v>160</v>
      </c>
      <c r="X55" s="81">
        <v>22240</v>
      </c>
      <c r="Y55" s="81">
        <v>29773</v>
      </c>
      <c r="Z55" s="81">
        <v>52353</v>
      </c>
      <c r="AA55" s="81">
        <v>15579</v>
      </c>
      <c r="AB55" s="81">
        <v>79161</v>
      </c>
      <c r="AC55" s="81">
        <v>0</v>
      </c>
      <c r="AD55" s="81">
        <v>7.4153344822323186</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68.376999999999995</v>
      </c>
      <c r="BJ55" s="81">
        <v>0</v>
      </c>
      <c r="BK55" s="81">
        <v>65.346000000000004</v>
      </c>
      <c r="BL55" s="81">
        <v>0</v>
      </c>
      <c r="BM55" s="82"/>
      <c r="BN55" s="81">
        <v>0</v>
      </c>
      <c r="BO55" s="81">
        <v>0</v>
      </c>
      <c r="BP55" s="81">
        <v>9</v>
      </c>
      <c r="BQ55" s="81">
        <v>0</v>
      </c>
      <c r="BR55" s="81">
        <v>2</v>
      </c>
      <c r="BS55" s="81">
        <v>0</v>
      </c>
      <c r="BT55"/>
      <c r="BU55" s="80">
        <v>87.703999999999994</v>
      </c>
      <c r="BV55" s="80">
        <v>0</v>
      </c>
      <c r="BW55" s="80">
        <v>46.018999999999998</v>
      </c>
      <c r="BX55" s="80">
        <v>0</v>
      </c>
      <c r="BY55" s="80">
        <v>0</v>
      </c>
      <c r="BZ55" s="80">
        <v>0</v>
      </c>
      <c r="CA55" s="80">
        <v>0</v>
      </c>
      <c r="CB55" s="80">
        <v>0</v>
      </c>
      <c r="CC55" s="80">
        <v>0</v>
      </c>
    </row>
    <row r="56" spans="1:81">
      <c r="A56" s="80" t="s">
        <v>1744</v>
      </c>
      <c r="B56" s="80">
        <v>435</v>
      </c>
      <c r="C56" s="80">
        <v>10</v>
      </c>
      <c r="D56" s="80">
        <v>26</v>
      </c>
      <c r="E56" s="80">
        <v>2013</v>
      </c>
      <c r="F56" s="80" t="s">
        <v>89</v>
      </c>
      <c r="G56" s="80" t="s">
        <v>1734</v>
      </c>
      <c r="H56" s="80" t="s">
        <v>1735</v>
      </c>
      <c r="I56" s="177"/>
      <c r="J56" s="81">
        <v>370.63531298712888</v>
      </c>
      <c r="K56" s="81">
        <v>5.7447587028566049</v>
      </c>
      <c r="L56" s="81">
        <v>7.7123711023713097</v>
      </c>
      <c r="M56" s="81">
        <v>129.4337103239551</v>
      </c>
      <c r="N56" s="81">
        <v>121.67151341003812</v>
      </c>
      <c r="O56" s="81">
        <v>96.772394791651891</v>
      </c>
      <c r="P56" s="81">
        <v>78.502140390748025</v>
      </c>
      <c r="Q56" s="81">
        <v>6.1047978251540114</v>
      </c>
      <c r="R56" s="81">
        <v>0</v>
      </c>
      <c r="S56" s="81">
        <v>6.2338414589856121</v>
      </c>
      <c r="T56" s="82"/>
      <c r="U56" s="81">
        <v>15499811</v>
      </c>
      <c r="V56" s="81">
        <v>2739</v>
      </c>
      <c r="W56" s="81">
        <v>160</v>
      </c>
      <c r="X56" s="81">
        <v>22240</v>
      </c>
      <c r="Y56" s="81">
        <v>29954</v>
      </c>
      <c r="Z56" s="81">
        <v>52874</v>
      </c>
      <c r="AA56" s="81">
        <v>15715</v>
      </c>
      <c r="AB56" s="81">
        <v>78918</v>
      </c>
      <c r="AC56" s="81">
        <v>0</v>
      </c>
      <c r="AD56" s="81">
        <v>6.2338414589856121</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79.400000000000006</v>
      </c>
      <c r="BJ56" s="81">
        <v>0</v>
      </c>
      <c r="BK56" s="81">
        <v>67.251000000000005</v>
      </c>
      <c r="BL56" s="81">
        <v>0</v>
      </c>
      <c r="BM56" s="82"/>
      <c r="BN56" s="81">
        <v>0</v>
      </c>
      <c r="BO56" s="81">
        <v>0</v>
      </c>
      <c r="BP56" s="81">
        <v>10</v>
      </c>
      <c r="BQ56" s="81">
        <v>0</v>
      </c>
      <c r="BR56" s="81">
        <v>2</v>
      </c>
      <c r="BS56" s="81">
        <v>0</v>
      </c>
      <c r="BT56"/>
      <c r="BU56" s="80">
        <v>97.031000000000006</v>
      </c>
      <c r="BV56" s="80">
        <v>0</v>
      </c>
      <c r="BW56" s="80">
        <v>49.62</v>
      </c>
      <c r="BX56" s="80">
        <v>0</v>
      </c>
      <c r="BY56" s="80">
        <v>0</v>
      </c>
      <c r="BZ56" s="80">
        <v>0</v>
      </c>
      <c r="CA56" s="80">
        <v>0</v>
      </c>
      <c r="CB56" s="80">
        <v>0</v>
      </c>
      <c r="CC56" s="80">
        <v>0</v>
      </c>
    </row>
    <row r="57" spans="1:81">
      <c r="A57" s="80" t="s">
        <v>1745</v>
      </c>
      <c r="B57" s="80">
        <v>436</v>
      </c>
      <c r="C57" s="80">
        <v>11</v>
      </c>
      <c r="D57" s="80">
        <v>26</v>
      </c>
      <c r="E57" s="80">
        <v>2014</v>
      </c>
      <c r="F57" s="80" t="s">
        <v>90</v>
      </c>
      <c r="G57" s="80" t="s">
        <v>1734</v>
      </c>
      <c r="H57" s="80" t="s">
        <v>1735</v>
      </c>
      <c r="I57" s="177"/>
      <c r="J57" s="81">
        <v>322.29917181315062</v>
      </c>
      <c r="K57" s="81">
        <v>5.3297858521962569</v>
      </c>
      <c r="L57" s="81">
        <v>7.3413548852295545</v>
      </c>
      <c r="M57" s="81">
        <v>115.82254614966752</v>
      </c>
      <c r="N57" s="81">
        <v>119.35999025117442</v>
      </c>
      <c r="O57" s="81">
        <v>92.573075821880948</v>
      </c>
      <c r="P57" s="81">
        <v>78.704561540282569</v>
      </c>
      <c r="Q57" s="81">
        <v>5.8304845001151149</v>
      </c>
      <c r="R57" s="81">
        <v>0</v>
      </c>
      <c r="S57" s="81">
        <v>5.9469363933820993</v>
      </c>
      <c r="T57" s="82"/>
      <c r="U57" s="81">
        <v>14982029</v>
      </c>
      <c r="V57" s="81">
        <v>2200</v>
      </c>
      <c r="W57" s="81">
        <v>129</v>
      </c>
      <c r="X57" s="81">
        <v>20545</v>
      </c>
      <c r="Y57" s="81">
        <v>30262</v>
      </c>
      <c r="Z57" s="81">
        <v>53271</v>
      </c>
      <c r="AA57" s="81">
        <v>15674</v>
      </c>
      <c r="AB57" s="81">
        <v>78557</v>
      </c>
      <c r="AC57" s="81">
        <v>0</v>
      </c>
      <c r="AD57" s="81">
        <v>5.9469363933820993</v>
      </c>
      <c r="AE57" s="82"/>
      <c r="AF57" s="81">
        <v>182238028.37307262</v>
      </c>
      <c r="AG57" s="81">
        <v>4529203.7981457626</v>
      </c>
      <c r="AH57" s="81">
        <v>1570424.0739327515</v>
      </c>
      <c r="AI57" s="81">
        <v>148662496.85823819</v>
      </c>
      <c r="AJ57" s="81">
        <v>170150074.72587684</v>
      </c>
      <c r="AK57" s="81">
        <v>0</v>
      </c>
      <c r="AL57" s="81">
        <v>0</v>
      </c>
      <c r="AM57" s="81">
        <v>10784702.205861794</v>
      </c>
      <c r="AN57" s="81">
        <v>0</v>
      </c>
      <c r="AO57" s="81">
        <v>0</v>
      </c>
      <c r="AP57" s="82"/>
      <c r="AQ57" s="81">
        <v>1583</v>
      </c>
      <c r="AR57" s="81">
        <v>424</v>
      </c>
      <c r="AS57" s="81">
        <v>0</v>
      </c>
      <c r="AT57" s="81">
        <v>0</v>
      </c>
      <c r="AU57" s="81">
        <v>0</v>
      </c>
      <c r="AV57" s="81">
        <v>0</v>
      </c>
      <c r="AW57" s="81" t="s">
        <v>564</v>
      </c>
      <c r="AX57" s="82"/>
      <c r="AY57" s="81">
        <v>6792.5</v>
      </c>
      <c r="AZ57" s="81">
        <v>37623.5</v>
      </c>
      <c r="BA57" s="81">
        <v>0</v>
      </c>
      <c r="BB57" s="81">
        <v>0</v>
      </c>
      <c r="BC57" s="81">
        <v>0</v>
      </c>
      <c r="BD57" s="81">
        <v>0</v>
      </c>
      <c r="BE57" s="81" t="s">
        <v>564</v>
      </c>
      <c r="BF57" s="82"/>
      <c r="BG57" s="81">
        <v>0</v>
      </c>
      <c r="BH57" s="81">
        <v>0</v>
      </c>
      <c r="BI57" s="81">
        <v>79.259</v>
      </c>
      <c r="BJ57" s="81">
        <v>0</v>
      </c>
      <c r="BK57" s="81">
        <v>75.284999999999997</v>
      </c>
      <c r="BL57" s="81">
        <v>0</v>
      </c>
      <c r="BM57" s="82"/>
      <c r="BN57" s="81">
        <v>0</v>
      </c>
      <c r="BO57" s="81">
        <v>0</v>
      </c>
      <c r="BP57" s="81">
        <v>10</v>
      </c>
      <c r="BQ57" s="81">
        <v>0</v>
      </c>
      <c r="BR57" s="81">
        <v>2</v>
      </c>
      <c r="BS57" s="81">
        <v>0</v>
      </c>
      <c r="BT57"/>
      <c r="BU57" s="80">
        <v>95.260999999999996</v>
      </c>
      <c r="BV57" s="80">
        <v>0</v>
      </c>
      <c r="BW57" s="80">
        <v>59.283000000000001</v>
      </c>
      <c r="BX57" s="80">
        <v>0</v>
      </c>
      <c r="BY57" s="80">
        <v>0</v>
      </c>
      <c r="BZ57" s="80">
        <v>0</v>
      </c>
      <c r="CA57" s="80">
        <v>0</v>
      </c>
      <c r="CB57" s="80">
        <v>0</v>
      </c>
      <c r="CC57" s="80">
        <v>0</v>
      </c>
    </row>
    <row r="58" spans="1:81">
      <c r="A58" s="80" t="s">
        <v>1746</v>
      </c>
      <c r="B58" s="80">
        <v>437</v>
      </c>
      <c r="C58" s="80">
        <v>12</v>
      </c>
      <c r="D58" s="80">
        <v>26</v>
      </c>
      <c r="E58" s="80">
        <v>2015</v>
      </c>
      <c r="F58" s="80" t="s">
        <v>91</v>
      </c>
      <c r="G58" s="80" t="s">
        <v>1734</v>
      </c>
      <c r="H58" s="80" t="s">
        <v>1735</v>
      </c>
      <c r="I58" s="177"/>
      <c r="J58" s="81">
        <v>282.68156688931271</v>
      </c>
      <c r="K58" s="81">
        <v>5.0996039407276879</v>
      </c>
      <c r="L58" s="81">
        <v>7.3925481088056619</v>
      </c>
      <c r="M58" s="81">
        <v>128.87449673258658</v>
      </c>
      <c r="N58" s="81">
        <v>113.45816104214632</v>
      </c>
      <c r="O58" s="81">
        <v>92.293806525224539</v>
      </c>
      <c r="P58" s="81">
        <v>78.103148554065811</v>
      </c>
      <c r="Q58" s="81">
        <v>5.66416038286809</v>
      </c>
      <c r="R58" s="81">
        <v>0</v>
      </c>
      <c r="S58" s="81">
        <v>7.8149978507461082</v>
      </c>
      <c r="T58" s="82"/>
      <c r="U58" s="81">
        <v>14681586</v>
      </c>
      <c r="V58" s="81">
        <v>2200</v>
      </c>
      <c r="W58" s="81">
        <v>129</v>
      </c>
      <c r="X58" s="81">
        <v>20545</v>
      </c>
      <c r="Y58" s="81">
        <v>30499</v>
      </c>
      <c r="Z58" s="81">
        <v>53622</v>
      </c>
      <c r="AA58" s="81">
        <v>15542</v>
      </c>
      <c r="AB58" s="81">
        <v>77957</v>
      </c>
      <c r="AC58" s="81">
        <v>0</v>
      </c>
      <c r="AD58" s="81">
        <v>7.8149978507461082</v>
      </c>
      <c r="AE58" s="82"/>
      <c r="AF58" s="81">
        <v>158635013.94018859</v>
      </c>
      <c r="AG58" s="81">
        <v>3995202.8703822992</v>
      </c>
      <c r="AH58" s="81">
        <v>1414977.9437684319</v>
      </c>
      <c r="AI58" s="81">
        <v>157573344.08326977</v>
      </c>
      <c r="AJ58" s="81">
        <v>164435076.9301261</v>
      </c>
      <c r="AK58" s="81">
        <v>0</v>
      </c>
      <c r="AL58" s="81">
        <v>0</v>
      </c>
      <c r="AM58" s="81">
        <v>10683679.832684355</v>
      </c>
      <c r="AN58" s="81">
        <v>0</v>
      </c>
      <c r="AO58" s="81">
        <v>0</v>
      </c>
      <c r="AP58" s="82"/>
      <c r="AQ58" s="81">
        <v>1721</v>
      </c>
      <c r="AR58" s="81">
        <v>791</v>
      </c>
      <c r="AS58" s="81">
        <v>0</v>
      </c>
      <c r="AT58" s="81">
        <v>0</v>
      </c>
      <c r="AU58" s="81">
        <v>0</v>
      </c>
      <c r="AV58" s="81">
        <v>0</v>
      </c>
      <c r="AW58" s="81" t="s">
        <v>564</v>
      </c>
      <c r="AX58" s="82"/>
      <c r="AY58" s="81">
        <v>7481.2999999999993</v>
      </c>
      <c r="AZ58" s="81">
        <v>79807</v>
      </c>
      <c r="BA58" s="81">
        <v>0</v>
      </c>
      <c r="BB58" s="81">
        <v>0</v>
      </c>
      <c r="BC58" s="81">
        <v>0</v>
      </c>
      <c r="BD58" s="81">
        <v>0</v>
      </c>
      <c r="BE58" s="81" t="s">
        <v>564</v>
      </c>
      <c r="BF58" s="82"/>
      <c r="BG58" s="81">
        <v>0</v>
      </c>
      <c r="BH58" s="81">
        <v>0</v>
      </c>
      <c r="BI58" s="81">
        <v>73.873000000000005</v>
      </c>
      <c r="BJ58" s="81">
        <v>0</v>
      </c>
      <c r="BK58" s="81">
        <v>70.228000000000009</v>
      </c>
      <c r="BL58" s="81">
        <v>0</v>
      </c>
      <c r="BM58" s="82"/>
      <c r="BN58" s="81">
        <v>0</v>
      </c>
      <c r="BO58" s="81">
        <v>0</v>
      </c>
      <c r="BP58" s="81">
        <v>9</v>
      </c>
      <c r="BQ58" s="81">
        <v>0</v>
      </c>
      <c r="BR58" s="81">
        <v>2</v>
      </c>
      <c r="BS58" s="81">
        <v>0</v>
      </c>
      <c r="BT58"/>
      <c r="BU58" s="80">
        <v>88.677000000000007</v>
      </c>
      <c r="BV58" s="80">
        <v>0</v>
      </c>
      <c r="BW58" s="80">
        <v>55.423999999999999</v>
      </c>
      <c r="BX58" s="80">
        <v>0</v>
      </c>
      <c r="BY58" s="80">
        <v>0</v>
      </c>
      <c r="BZ58" s="80">
        <v>0</v>
      </c>
      <c r="CA58" s="80">
        <v>0</v>
      </c>
      <c r="CB58" s="80">
        <v>0</v>
      </c>
      <c r="CC58" s="80">
        <v>0</v>
      </c>
    </row>
    <row r="59" spans="1:81">
      <c r="A59" s="80" t="s">
        <v>1747</v>
      </c>
      <c r="B59" s="80">
        <v>438</v>
      </c>
      <c r="C59" s="80">
        <v>13</v>
      </c>
      <c r="D59" s="80">
        <v>26</v>
      </c>
      <c r="E59" s="80">
        <v>2016</v>
      </c>
      <c r="F59" s="80" t="s">
        <v>92</v>
      </c>
      <c r="G59" s="80" t="s">
        <v>1734</v>
      </c>
      <c r="H59" s="80" t="s">
        <v>1735</v>
      </c>
      <c r="I59" s="177"/>
      <c r="J59" s="81">
        <v>342.02804873332303</v>
      </c>
      <c r="K59" s="81">
        <v>4.7375388935561302</v>
      </c>
      <c r="L59" s="81">
        <v>7.3405178684289387</v>
      </c>
      <c r="M59" s="81">
        <v>94.268367292003177</v>
      </c>
      <c r="N59" s="81">
        <v>100.63064386411685</v>
      </c>
      <c r="O59" s="81">
        <v>91.67462764918389</v>
      </c>
      <c r="P59" s="81">
        <v>75.664876679127559</v>
      </c>
      <c r="Q59" s="81">
        <v>5.4701680289722505</v>
      </c>
      <c r="R59" s="81">
        <v>0</v>
      </c>
      <c r="S59" s="81">
        <v>8.2118545637148301</v>
      </c>
      <c r="T59" s="82"/>
      <c r="U59" s="81">
        <v>16007441</v>
      </c>
      <c r="V59" s="81">
        <v>2200</v>
      </c>
      <c r="W59" s="81">
        <v>129</v>
      </c>
      <c r="X59" s="81">
        <v>20545</v>
      </c>
      <c r="Y59" s="81">
        <v>30724</v>
      </c>
      <c r="Z59" s="81">
        <v>53917</v>
      </c>
      <c r="AA59" s="81">
        <v>15573</v>
      </c>
      <c r="AB59" s="81">
        <v>77446</v>
      </c>
      <c r="AC59" s="81">
        <v>0</v>
      </c>
      <c r="AD59" s="81">
        <v>8.2118545637148301</v>
      </c>
      <c r="AE59" s="82"/>
      <c r="AF59" s="81">
        <v>192257972.0790633</v>
      </c>
      <c r="AG59" s="81">
        <v>3561961.321756057</v>
      </c>
      <c r="AH59" s="81">
        <v>1268814.1177141769</v>
      </c>
      <c r="AI59" s="81">
        <v>146644708.10931119</v>
      </c>
      <c r="AJ59" s="81">
        <v>144971417.6732195</v>
      </c>
      <c r="AK59" s="81">
        <v>0</v>
      </c>
      <c r="AL59" s="81">
        <v>0</v>
      </c>
      <c r="AM59" s="81">
        <v>10621895.190450979</v>
      </c>
      <c r="AN59" s="81">
        <v>0</v>
      </c>
      <c r="AO59" s="81">
        <v>0</v>
      </c>
      <c r="AP59" s="82"/>
      <c r="AQ59" s="81">
        <v>1855</v>
      </c>
      <c r="AR59" s="81">
        <v>949</v>
      </c>
      <c r="AS59" s="81">
        <v>0</v>
      </c>
      <c r="AT59" s="81">
        <v>0</v>
      </c>
      <c r="AU59" s="81">
        <v>0</v>
      </c>
      <c r="AV59" s="81">
        <v>1</v>
      </c>
      <c r="AW59" s="81" t="s">
        <v>564</v>
      </c>
      <c r="AX59" s="82"/>
      <c r="AY59" s="81">
        <v>8259.4</v>
      </c>
      <c r="AZ59" s="81">
        <v>94350.6</v>
      </c>
      <c r="BA59" s="81">
        <v>0</v>
      </c>
      <c r="BB59" s="81">
        <v>0</v>
      </c>
      <c r="BC59" s="81">
        <v>0</v>
      </c>
      <c r="BD59" s="81">
        <v>470</v>
      </c>
      <c r="BE59" s="81" t="s">
        <v>564</v>
      </c>
      <c r="BF59" s="82"/>
      <c r="BG59" s="81">
        <v>0</v>
      </c>
      <c r="BH59" s="81">
        <v>0</v>
      </c>
      <c r="BI59" s="81">
        <v>77.605999999999995</v>
      </c>
      <c r="BJ59" s="81">
        <v>0</v>
      </c>
      <c r="BK59" s="81">
        <v>71.426000000000002</v>
      </c>
      <c r="BL59" s="81">
        <v>0</v>
      </c>
      <c r="BM59" s="82"/>
      <c r="BN59" s="81">
        <v>0</v>
      </c>
      <c r="BO59" s="81">
        <v>0</v>
      </c>
      <c r="BP59" s="81">
        <v>9</v>
      </c>
      <c r="BQ59" s="81">
        <v>0</v>
      </c>
      <c r="BR59" s="81">
        <v>2</v>
      </c>
      <c r="BS59" s="81">
        <v>0</v>
      </c>
      <c r="BT59"/>
      <c r="BU59" s="80">
        <v>90.382000000000005</v>
      </c>
      <c r="BV59" s="80">
        <v>0</v>
      </c>
      <c r="BW59" s="80">
        <v>58.65</v>
      </c>
      <c r="BX59" s="80">
        <v>0</v>
      </c>
      <c r="BY59" s="80">
        <v>0</v>
      </c>
      <c r="BZ59" s="80">
        <v>0</v>
      </c>
      <c r="CA59" s="80">
        <v>0</v>
      </c>
      <c r="CB59" s="80">
        <v>0</v>
      </c>
      <c r="CC59" s="80">
        <v>0</v>
      </c>
    </row>
    <row r="60" spans="1:81">
      <c r="A60" s="80" t="s">
        <v>1748</v>
      </c>
      <c r="B60" s="80">
        <v>439</v>
      </c>
      <c r="C60" s="80">
        <v>14</v>
      </c>
      <c r="D60" s="80">
        <v>26</v>
      </c>
      <c r="E60" s="80">
        <v>2017</v>
      </c>
      <c r="F60" s="80" t="s">
        <v>71</v>
      </c>
      <c r="G60" s="80" t="s">
        <v>1734</v>
      </c>
      <c r="H60" s="80" t="s">
        <v>1735</v>
      </c>
      <c r="I60" s="177"/>
      <c r="J60" s="81">
        <v>295.92257449441541</v>
      </c>
      <c r="K60" s="81">
        <v>4.7168989316111141</v>
      </c>
      <c r="L60" s="81">
        <v>7.3096368144345627</v>
      </c>
      <c r="M60" s="81">
        <v>85.73393464223598</v>
      </c>
      <c r="N60" s="81">
        <v>109.35171534378654</v>
      </c>
      <c r="O60" s="81">
        <v>90.541658860347596</v>
      </c>
      <c r="P60" s="81">
        <v>74.49517076013619</v>
      </c>
      <c r="Q60" s="81">
        <v>5.2570334122147973</v>
      </c>
      <c r="R60" s="81">
        <v>0</v>
      </c>
      <c r="S60" s="81">
        <v>9.5031750195503335</v>
      </c>
      <c r="T60" s="82"/>
      <c r="U60" s="81">
        <v>16340291</v>
      </c>
      <c r="V60" s="81">
        <v>2200</v>
      </c>
      <c r="W60" s="81">
        <v>129</v>
      </c>
      <c r="X60" s="81">
        <v>20545</v>
      </c>
      <c r="Y60" s="81">
        <v>30981</v>
      </c>
      <c r="Z60" s="81">
        <v>54134</v>
      </c>
      <c r="AA60" s="81">
        <v>15430</v>
      </c>
      <c r="AB60" s="81">
        <v>76969</v>
      </c>
      <c r="AC60" s="81">
        <v>0</v>
      </c>
      <c r="AD60" s="81">
        <v>9.5031750195503335</v>
      </c>
      <c r="AE60" s="82"/>
      <c r="AF60" s="81">
        <v>183077807.84483811</v>
      </c>
      <c r="AG60" s="81">
        <v>3589355.541268507</v>
      </c>
      <c r="AH60" s="81">
        <v>1518720.9650917789</v>
      </c>
      <c r="AI60" s="81">
        <v>138768267.72555259</v>
      </c>
      <c r="AJ60" s="81">
        <v>158221731.08806279</v>
      </c>
      <c r="AK60" s="81">
        <v>0</v>
      </c>
      <c r="AL60" s="81">
        <v>0</v>
      </c>
      <c r="AM60" s="81">
        <v>10572991.554160601</v>
      </c>
      <c r="AN60" s="81">
        <v>0</v>
      </c>
      <c r="AO60" s="81">
        <v>0</v>
      </c>
      <c r="AP60" s="82"/>
      <c r="AQ60" s="81">
        <v>1956</v>
      </c>
      <c r="AR60" s="81">
        <v>1095</v>
      </c>
      <c r="AS60" s="81">
        <v>0</v>
      </c>
      <c r="AT60" s="81">
        <v>0</v>
      </c>
      <c r="AU60" s="81">
        <v>0</v>
      </c>
      <c r="AV60" s="81">
        <v>1</v>
      </c>
      <c r="AW60" s="81" t="s">
        <v>564</v>
      </c>
      <c r="AX60" s="82"/>
      <c r="AY60" s="81">
        <v>8843.7999999999993</v>
      </c>
      <c r="AZ60" s="81">
        <v>105870.39999999999</v>
      </c>
      <c r="BA60" s="81">
        <v>0</v>
      </c>
      <c r="BB60" s="81">
        <v>0</v>
      </c>
      <c r="BC60" s="81">
        <v>0</v>
      </c>
      <c r="BD60" s="81">
        <v>470</v>
      </c>
      <c r="BE60" s="81" t="s">
        <v>564</v>
      </c>
      <c r="BF60" s="82"/>
      <c r="BG60" s="81">
        <v>0</v>
      </c>
      <c r="BH60" s="81">
        <v>0</v>
      </c>
      <c r="BI60" s="81">
        <v>81.430999999999997</v>
      </c>
      <c r="BJ60" s="81">
        <v>0</v>
      </c>
      <c r="BK60" s="81">
        <v>80.128</v>
      </c>
      <c r="BL60" s="81">
        <v>0</v>
      </c>
      <c r="BM60" s="82"/>
      <c r="BN60" s="81">
        <v>0</v>
      </c>
      <c r="BO60" s="81">
        <v>0</v>
      </c>
      <c r="BP60" s="81">
        <v>10</v>
      </c>
      <c r="BQ60" s="81">
        <v>0</v>
      </c>
      <c r="BR60" s="81">
        <v>2</v>
      </c>
      <c r="BS60" s="81">
        <v>0</v>
      </c>
      <c r="BT60"/>
      <c r="BU60" s="80">
        <v>94.125</v>
      </c>
      <c r="BV60" s="80">
        <v>0</v>
      </c>
      <c r="BW60" s="80">
        <v>67.433999999999997</v>
      </c>
      <c r="BX60" s="80">
        <v>0</v>
      </c>
      <c r="BY60" s="80">
        <v>0</v>
      </c>
      <c r="BZ60" s="80">
        <v>0</v>
      </c>
      <c r="CA60" s="80">
        <v>0</v>
      </c>
      <c r="CB60" s="80">
        <v>0</v>
      </c>
      <c r="CC60" s="80">
        <v>0</v>
      </c>
    </row>
    <row r="61" spans="1:81">
      <c r="A61" s="80" t="s">
        <v>1749</v>
      </c>
      <c r="B61" s="80">
        <v>440</v>
      </c>
      <c r="C61" s="80">
        <v>15</v>
      </c>
      <c r="D61" s="80">
        <v>26</v>
      </c>
      <c r="E61" s="80">
        <v>2018</v>
      </c>
      <c r="F61" s="80" t="s">
        <v>93</v>
      </c>
      <c r="G61" s="80" t="s">
        <v>1734</v>
      </c>
      <c r="H61" s="80" t="s">
        <v>1735</v>
      </c>
      <c r="I61" s="177"/>
      <c r="J61" s="81">
        <v>308.53343230673386</v>
      </c>
      <c r="K61" s="81">
        <v>4.4507439001174971</v>
      </c>
      <c r="L61" s="81">
        <v>6.8562387247295629</v>
      </c>
      <c r="M61" s="81">
        <v>90.987485892827408</v>
      </c>
      <c r="N61" s="81">
        <v>104.80632868138872</v>
      </c>
      <c r="O61" s="81">
        <v>89.137622043049319</v>
      </c>
      <c r="P61" s="81">
        <v>73.490734464185067</v>
      </c>
      <c r="Q61" s="81">
        <v>4.839029755243069</v>
      </c>
      <c r="R61" s="81">
        <v>0</v>
      </c>
      <c r="S61" s="81">
        <v>9.9053416077203256</v>
      </c>
      <c r="T61" s="82"/>
      <c r="U61" s="81">
        <v>16976531</v>
      </c>
      <c r="V61" s="81">
        <v>2200</v>
      </c>
      <c r="W61" s="81">
        <v>129</v>
      </c>
      <c r="X61" s="81">
        <v>20545</v>
      </c>
      <c r="Y61" s="81">
        <v>31265</v>
      </c>
      <c r="Z61" s="81">
        <v>54315</v>
      </c>
      <c r="AA61" s="81">
        <v>15375</v>
      </c>
      <c r="AB61" s="81">
        <v>76350</v>
      </c>
      <c r="AC61" s="81">
        <v>0</v>
      </c>
      <c r="AD61" s="81">
        <v>9.9053416077203256</v>
      </c>
      <c r="AE61" s="82"/>
      <c r="AF61" s="81">
        <v>187755952.44433481</v>
      </c>
      <c r="AG61" s="81">
        <v>3187366.7541766181</v>
      </c>
      <c r="AH61" s="81">
        <v>1459000.7379718609</v>
      </c>
      <c r="AI61" s="81">
        <v>143800159.4204452</v>
      </c>
      <c r="AJ61" s="81">
        <v>158031784.49196211</v>
      </c>
      <c r="AK61" s="81">
        <v>0</v>
      </c>
      <c r="AL61" s="81">
        <v>0</v>
      </c>
      <c r="AM61" s="81">
        <v>10509662.30283439</v>
      </c>
      <c r="AN61" s="81">
        <v>0</v>
      </c>
      <c r="AO61" s="81">
        <v>0</v>
      </c>
      <c r="AP61" s="82"/>
      <c r="AQ61" s="81">
        <v>2084</v>
      </c>
      <c r="AR61" s="81">
        <v>1219</v>
      </c>
      <c r="AS61" s="81">
        <v>0</v>
      </c>
      <c r="AT61" s="81">
        <v>0</v>
      </c>
      <c r="AU61" s="81">
        <v>0</v>
      </c>
      <c r="AV61" s="81">
        <v>1</v>
      </c>
      <c r="AW61" s="81" t="s">
        <v>564</v>
      </c>
      <c r="AX61" s="82"/>
      <c r="AY61" s="81">
        <v>9495.3999999999978</v>
      </c>
      <c r="AZ61" s="81">
        <v>142232.1</v>
      </c>
      <c r="BA61" s="81">
        <v>0</v>
      </c>
      <c r="BB61" s="81">
        <v>0</v>
      </c>
      <c r="BC61" s="81">
        <v>0</v>
      </c>
      <c r="BD61" s="81">
        <v>470</v>
      </c>
      <c r="BE61" s="81" t="s">
        <v>564</v>
      </c>
      <c r="BF61" s="82"/>
      <c r="BG61" s="81">
        <v>0</v>
      </c>
      <c r="BH61" s="81">
        <v>0</v>
      </c>
      <c r="BI61" s="81">
        <v>90.822999999999993</v>
      </c>
      <c r="BJ61" s="81">
        <v>0</v>
      </c>
      <c r="BK61" s="81">
        <v>85.804000000000002</v>
      </c>
      <c r="BL61" s="81">
        <v>0</v>
      </c>
      <c r="BM61" s="82"/>
      <c r="BN61" s="81">
        <v>0</v>
      </c>
      <c r="BO61" s="81">
        <v>0</v>
      </c>
      <c r="BP61" s="81">
        <v>11</v>
      </c>
      <c r="BQ61" s="81">
        <v>0</v>
      </c>
      <c r="BR61" s="81">
        <v>2</v>
      </c>
      <c r="BS61" s="81">
        <v>0</v>
      </c>
      <c r="BT61"/>
      <c r="BU61" s="80">
        <v>104.837</v>
      </c>
      <c r="BV61" s="80">
        <v>0</v>
      </c>
      <c r="BW61" s="80">
        <v>71.790000000000006</v>
      </c>
      <c r="BX61" s="80">
        <v>0</v>
      </c>
      <c r="BY61" s="80">
        <v>0</v>
      </c>
      <c r="BZ61" s="80">
        <v>0</v>
      </c>
      <c r="CA61" s="80">
        <v>0</v>
      </c>
      <c r="CB61" s="80">
        <v>0</v>
      </c>
      <c r="CC61" s="80">
        <v>0</v>
      </c>
    </row>
    <row r="62" spans="1:81">
      <c r="A62" s="80" t="s">
        <v>1750</v>
      </c>
      <c r="B62" s="80">
        <v>441</v>
      </c>
      <c r="C62" s="80">
        <v>16</v>
      </c>
      <c r="D62" s="80">
        <v>26</v>
      </c>
      <c r="E62" s="80">
        <v>2019</v>
      </c>
      <c r="F62" s="80" t="s">
        <v>73</v>
      </c>
      <c r="G62" s="80" t="s">
        <v>1734</v>
      </c>
      <c r="H62" s="80" t="s">
        <v>1735</v>
      </c>
      <c r="I62" s="177"/>
      <c r="J62" s="81">
        <v>310.78647897378073</v>
      </c>
      <c r="K62" s="81">
        <v>4.06435193627307</v>
      </c>
      <c r="L62" s="81">
        <v>6.9152294671094525</v>
      </c>
      <c r="M62" s="81">
        <v>88.940054775186852</v>
      </c>
      <c r="N62" s="81">
        <v>100.75536715804554</v>
      </c>
      <c r="O62" s="81">
        <v>86.817972913315998</v>
      </c>
      <c r="P62" s="81">
        <v>73.091365755706136</v>
      </c>
      <c r="Q62" s="81">
        <v>4.667899704768363</v>
      </c>
      <c r="R62" s="81">
        <v>0</v>
      </c>
      <c r="S62" s="81">
        <v>9.0922392163100092</v>
      </c>
      <c r="T62" s="82"/>
      <c r="U62" s="81">
        <v>17152291</v>
      </c>
      <c r="V62" s="81">
        <v>2200</v>
      </c>
      <c r="W62" s="81">
        <v>129</v>
      </c>
      <c r="X62" s="81">
        <v>20545</v>
      </c>
      <c r="Y62" s="81">
        <v>31522</v>
      </c>
      <c r="Z62" s="81">
        <v>54354</v>
      </c>
      <c r="AA62" s="81">
        <v>15177</v>
      </c>
      <c r="AB62" s="81">
        <v>75644</v>
      </c>
      <c r="AC62" s="81">
        <v>0</v>
      </c>
      <c r="AD62" s="81">
        <v>9.0922392163100092</v>
      </c>
      <c r="AE62" s="82"/>
      <c r="AF62" s="81">
        <v>187912767.0468291</v>
      </c>
      <c r="AG62" s="81">
        <v>3077703.9630050501</v>
      </c>
      <c r="AH62" s="81">
        <v>1544354.3486793551</v>
      </c>
      <c r="AI62" s="81">
        <v>146314747.7499581</v>
      </c>
      <c r="AJ62" s="81">
        <v>151049496.44191331</v>
      </c>
      <c r="AK62" s="81">
        <v>0</v>
      </c>
      <c r="AL62" s="81">
        <v>0</v>
      </c>
      <c r="AM62" s="81">
        <v>10302143.352272879</v>
      </c>
      <c r="AN62" s="81">
        <v>0</v>
      </c>
      <c r="AO62" s="81">
        <v>0</v>
      </c>
      <c r="AP62" s="82"/>
      <c r="AQ62" s="81">
        <v>2196</v>
      </c>
      <c r="AR62" s="81">
        <v>1308</v>
      </c>
      <c r="AS62" s="81">
        <v>0</v>
      </c>
      <c r="AT62" s="81">
        <v>0</v>
      </c>
      <c r="AU62" s="81">
        <v>0</v>
      </c>
      <c r="AV62" s="81">
        <v>1</v>
      </c>
      <c r="AW62" s="81" t="s">
        <v>564</v>
      </c>
      <c r="AX62" s="82"/>
      <c r="AY62" s="81">
        <v>10079.79999999999</v>
      </c>
      <c r="AZ62" s="81">
        <v>128001.0000000001</v>
      </c>
      <c r="BA62" s="81">
        <v>0</v>
      </c>
      <c r="BB62" s="81">
        <v>0</v>
      </c>
      <c r="BC62" s="81">
        <v>0</v>
      </c>
      <c r="BD62" s="81">
        <v>470</v>
      </c>
      <c r="BE62" s="81" t="s">
        <v>564</v>
      </c>
      <c r="BF62" s="82"/>
      <c r="BG62" s="81">
        <v>0</v>
      </c>
      <c r="BH62" s="81">
        <v>0</v>
      </c>
      <c r="BI62" s="81">
        <v>85.411000000000001</v>
      </c>
      <c r="BJ62" s="81">
        <v>0</v>
      </c>
      <c r="BK62" s="81">
        <v>76.524000000000001</v>
      </c>
      <c r="BL62" s="81">
        <v>0</v>
      </c>
      <c r="BM62" s="82"/>
      <c r="BN62" s="81">
        <v>0</v>
      </c>
      <c r="BO62" s="81">
        <v>0</v>
      </c>
      <c r="BP62" s="81">
        <v>11</v>
      </c>
      <c r="BQ62" s="81">
        <v>0</v>
      </c>
      <c r="BR62" s="81">
        <v>2</v>
      </c>
      <c r="BS62" s="81">
        <v>0</v>
      </c>
      <c r="BT62"/>
      <c r="BU62" s="80">
        <v>94.075999999999993</v>
      </c>
      <c r="BV62" s="80">
        <v>0</v>
      </c>
      <c r="BW62" s="80">
        <v>67.858999999999995</v>
      </c>
      <c r="BX62" s="80">
        <v>0</v>
      </c>
      <c r="BY62" s="80">
        <v>0</v>
      </c>
      <c r="BZ62" s="80">
        <v>0</v>
      </c>
      <c r="CA62" s="80">
        <v>0</v>
      </c>
      <c r="CB62" s="80">
        <v>0</v>
      </c>
      <c r="CC62" s="80">
        <v>0</v>
      </c>
    </row>
    <row r="63" spans="1:81">
      <c r="A63" s="80" t="s">
        <v>1751</v>
      </c>
      <c r="B63" s="80">
        <v>442</v>
      </c>
      <c r="C63" s="80">
        <v>17</v>
      </c>
      <c r="D63" s="80">
        <v>26</v>
      </c>
      <c r="E63" s="80">
        <v>2020</v>
      </c>
      <c r="F63" s="80" t="s">
        <v>218</v>
      </c>
      <c r="G63" s="80" t="s">
        <v>1734</v>
      </c>
      <c r="H63" s="80" t="s">
        <v>1735</v>
      </c>
      <c r="I63" s="177"/>
      <c r="J63" s="81">
        <v>239.46216412392539</v>
      </c>
      <c r="K63" s="81">
        <v>4.4459499584209139</v>
      </c>
      <c r="L63" s="81">
        <v>27.636560849347696</v>
      </c>
      <c r="M63" s="81">
        <v>83.045798351939027</v>
      </c>
      <c r="N63" s="81">
        <v>97.088517267800455</v>
      </c>
      <c r="O63" s="81">
        <v>76.132001973049455</v>
      </c>
      <c r="P63" s="81">
        <v>67.251195205551767</v>
      </c>
      <c r="Q63" s="81">
        <v>4.421294418178018</v>
      </c>
      <c r="R63" s="81">
        <v>0</v>
      </c>
      <c r="S63" s="81">
        <v>6.7726638719999999</v>
      </c>
      <c r="T63" s="82"/>
      <c r="U63" s="81">
        <v>16012858</v>
      </c>
      <c r="V63" s="81">
        <v>2048</v>
      </c>
      <c r="W63" s="81">
        <v>559</v>
      </c>
      <c r="X63" s="81">
        <v>21335</v>
      </c>
      <c r="Y63" s="81">
        <v>31834</v>
      </c>
      <c r="Z63" s="81">
        <v>54402</v>
      </c>
      <c r="AA63" s="81">
        <v>15172</v>
      </c>
      <c r="AB63" s="81">
        <v>74984</v>
      </c>
      <c r="AC63" s="81">
        <v>0</v>
      </c>
      <c r="AD63" s="81">
        <v>6.7726638719999999</v>
      </c>
      <c r="AE63" s="82"/>
      <c r="AF63" s="81">
        <v>171969107.79776359</v>
      </c>
      <c r="AG63" s="81">
        <v>3175801.8500879384</v>
      </c>
      <c r="AH63" s="81">
        <v>5003458.4199166261</v>
      </c>
      <c r="AI63" s="81">
        <v>138781677.53679052</v>
      </c>
      <c r="AJ63" s="81">
        <v>151179438.41554946</v>
      </c>
      <c r="AK63" s="81"/>
      <c r="AL63" s="81"/>
      <c r="AM63" s="81">
        <v>9786245.0896157902</v>
      </c>
      <c r="AN63" s="81"/>
      <c r="AO63" s="81"/>
      <c r="AP63" s="82"/>
      <c r="AQ63" s="81">
        <v>2316</v>
      </c>
      <c r="AR63" s="81">
        <v>1403</v>
      </c>
      <c r="AS63" s="81">
        <v>0</v>
      </c>
      <c r="AT63" s="81">
        <v>0</v>
      </c>
      <c r="AU63" s="81">
        <v>0</v>
      </c>
      <c r="AV63" s="81">
        <v>1</v>
      </c>
      <c r="AW63" s="81">
        <v>0</v>
      </c>
      <c r="AX63" s="82"/>
      <c r="AY63" s="81">
        <v>10732.099999999989</v>
      </c>
      <c r="AZ63" s="81">
        <v>133269.49999999991</v>
      </c>
      <c r="BA63" s="81">
        <v>0</v>
      </c>
      <c r="BB63" s="81">
        <v>0</v>
      </c>
      <c r="BC63" s="81">
        <v>0</v>
      </c>
      <c r="BD63" s="81">
        <v>470</v>
      </c>
      <c r="BE63" s="81">
        <v>0</v>
      </c>
      <c r="BF63" s="82"/>
      <c r="BG63" s="81">
        <v>0</v>
      </c>
      <c r="BH63" s="81">
        <v>0</v>
      </c>
      <c r="BI63" s="81">
        <v>84.231999999999999</v>
      </c>
      <c r="BJ63" s="81">
        <v>0</v>
      </c>
      <c r="BK63" s="81">
        <v>8.7609999999999992</v>
      </c>
      <c r="BL63" s="81">
        <v>0</v>
      </c>
      <c r="BM63" s="82"/>
      <c r="BN63" s="81">
        <v>0</v>
      </c>
      <c r="BO63" s="81">
        <v>0</v>
      </c>
      <c r="BP63" s="81">
        <v>12</v>
      </c>
      <c r="BQ63" s="81">
        <v>0</v>
      </c>
      <c r="BR63" s="81">
        <v>2</v>
      </c>
      <c r="BS63" s="81">
        <v>0</v>
      </c>
      <c r="BT63"/>
      <c r="BU63" s="80">
        <v>92.992999999999995</v>
      </c>
      <c r="BV63" s="80">
        <v>0</v>
      </c>
      <c r="BW63" s="80">
        <v>0</v>
      </c>
      <c r="BX63" s="80">
        <v>0</v>
      </c>
      <c r="BY63" s="80">
        <v>0</v>
      </c>
      <c r="BZ63" s="80">
        <v>0</v>
      </c>
      <c r="CA63" s="80">
        <v>0</v>
      </c>
      <c r="CB63" s="80">
        <v>0</v>
      </c>
      <c r="CC63" s="80">
        <v>0</v>
      </c>
    </row>
    <row r="64" spans="1:81">
      <c r="A64" s="80" t="s">
        <v>1752</v>
      </c>
      <c r="B64" s="80">
        <v>442</v>
      </c>
      <c r="C64" s="80">
        <v>18</v>
      </c>
      <c r="D64" s="80">
        <v>26</v>
      </c>
      <c r="E64" s="80">
        <v>2021</v>
      </c>
      <c r="F64" s="80" t="s">
        <v>75</v>
      </c>
      <c r="G64" s="174" t="s">
        <v>1734</v>
      </c>
      <c r="H64" s="80" t="s">
        <v>1735</v>
      </c>
      <c r="I64" s="177"/>
      <c r="J64" s="81">
        <v>279.17456338542843</v>
      </c>
      <c r="K64" s="81">
        <v>4.7345784800690183</v>
      </c>
      <c r="L64" s="81">
        <v>22.894922929144641</v>
      </c>
      <c r="M64" s="81">
        <v>87.922663341994792</v>
      </c>
      <c r="N64" s="81">
        <v>100.03991697216307</v>
      </c>
      <c r="O64" s="81">
        <v>73.832505703234432</v>
      </c>
      <c r="P64" s="81">
        <v>69.174797605389188</v>
      </c>
      <c r="Q64" s="81">
        <v>4.4375366670553555</v>
      </c>
      <c r="R64" s="81">
        <v>0</v>
      </c>
      <c r="S64" s="81">
        <v>8.461160878680003</v>
      </c>
      <c r="T64" s="82"/>
      <c r="U64" s="81">
        <v>16890947</v>
      </c>
      <c r="V64" s="81">
        <v>2048</v>
      </c>
      <c r="W64" s="81">
        <v>559</v>
      </c>
      <c r="X64" s="81">
        <v>21335</v>
      </c>
      <c r="Y64" s="81">
        <v>32030</v>
      </c>
      <c r="Z64" s="81">
        <v>54325</v>
      </c>
      <c r="AA64" s="81">
        <v>15219</v>
      </c>
      <c r="AB64" s="81">
        <v>74367</v>
      </c>
      <c r="AC64" s="81">
        <v>0</v>
      </c>
      <c r="AD64" s="81">
        <v>8.461160878680003</v>
      </c>
      <c r="AE64" s="82"/>
      <c r="AF64" s="81">
        <v>170863484.33634672</v>
      </c>
      <c r="AG64" s="81">
        <v>3365597.442694549</v>
      </c>
      <c r="AH64" s="81">
        <v>3992154.6546315113</v>
      </c>
      <c r="AI64" s="81">
        <v>145205836.47409844</v>
      </c>
      <c r="AJ64" s="81">
        <v>144969013.72633955</v>
      </c>
      <c r="AK64" s="81">
        <v>0</v>
      </c>
      <c r="AL64" s="81">
        <v>0</v>
      </c>
      <c r="AM64" s="81">
        <v>9761701.5446028803</v>
      </c>
      <c r="AN64" s="81">
        <v>0</v>
      </c>
      <c r="AO64" s="81">
        <v>0</v>
      </c>
      <c r="AP64" s="82"/>
      <c r="AQ64" s="81">
        <v>2423</v>
      </c>
      <c r="AR64" s="81">
        <v>1503</v>
      </c>
      <c r="AS64" s="81">
        <v>0</v>
      </c>
      <c r="AT64" s="81">
        <v>0</v>
      </c>
      <c r="AU64" s="81">
        <v>0</v>
      </c>
      <c r="AV64" s="81">
        <v>1</v>
      </c>
      <c r="AW64" s="81"/>
      <c r="AX64" s="82"/>
      <c r="AY64" s="81">
        <v>11373.799999999979</v>
      </c>
      <c r="AZ64" s="81">
        <v>151772.5</v>
      </c>
      <c r="BA64" s="81">
        <v>0</v>
      </c>
      <c r="BB64" s="81">
        <v>0</v>
      </c>
      <c r="BC64" s="81">
        <v>0</v>
      </c>
      <c r="BD64" s="81">
        <v>470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1753</v>
      </c>
      <c r="B65" s="80">
        <v>442</v>
      </c>
      <c r="C65" s="80">
        <v>19</v>
      </c>
      <c r="D65" s="80">
        <v>26</v>
      </c>
      <c r="E65" s="80">
        <v>2022</v>
      </c>
      <c r="F65" s="80" t="s">
        <v>568</v>
      </c>
      <c r="G65" s="174" t="s">
        <v>1734</v>
      </c>
      <c r="H65" s="80" t="s">
        <v>1735</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2571</v>
      </c>
      <c r="AR65" s="81">
        <v>1619</v>
      </c>
      <c r="AS65" s="81">
        <v>0</v>
      </c>
      <c r="AT65" s="81">
        <v>0</v>
      </c>
      <c r="AU65" s="81">
        <v>0</v>
      </c>
      <c r="AV65" s="81">
        <v>1</v>
      </c>
      <c r="AW65" s="81"/>
      <c r="AX65" s="82"/>
      <c r="AY65" s="81">
        <v>12293.999999999973</v>
      </c>
      <c r="AZ65" s="81">
        <v>204351.79999999996</v>
      </c>
      <c r="BA65" s="81">
        <v>0</v>
      </c>
      <c r="BB65" s="81">
        <v>0</v>
      </c>
      <c r="BC65" s="81">
        <v>0</v>
      </c>
      <c r="BD65" s="81">
        <v>470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1754</v>
      </c>
      <c r="B66" s="80">
        <v>86</v>
      </c>
      <c r="C66" s="80">
        <v>1</v>
      </c>
      <c r="D66" s="80">
        <v>6</v>
      </c>
      <c r="E66" s="80">
        <v>1990</v>
      </c>
      <c r="F66" s="80" t="s">
        <v>562</v>
      </c>
      <c r="G66" s="80" t="s">
        <v>1755</v>
      </c>
      <c r="H66" s="80" t="s">
        <v>1756</v>
      </c>
      <c r="I66" s="177"/>
      <c r="J66" s="81">
        <v>172.15857238912747</v>
      </c>
      <c r="K66" s="81">
        <v>2.806822246508212</v>
      </c>
      <c r="L66" s="81">
        <v>0</v>
      </c>
      <c r="M66" s="81">
        <v>45.767381122938367</v>
      </c>
      <c r="N66" s="81">
        <v>53.962179514907824</v>
      </c>
      <c r="O66" s="81">
        <v>40.79874279122506</v>
      </c>
      <c r="P66" s="81">
        <v>42.518650423895608</v>
      </c>
      <c r="Q66" s="81">
        <v>4.1286344918994953</v>
      </c>
      <c r="R66" s="81">
        <v>49.39554903636504</v>
      </c>
      <c r="S66" s="81">
        <v>7.1169039994603027</v>
      </c>
      <c r="T66" s="82"/>
      <c r="U66" s="81">
        <v>25144364</v>
      </c>
      <c r="V66" s="81">
        <v>1369</v>
      </c>
      <c r="W66" s="81">
        <v>0</v>
      </c>
      <c r="X66" s="81">
        <v>20612</v>
      </c>
      <c r="Y66" s="81">
        <v>21853</v>
      </c>
      <c r="Z66" s="81">
        <v>16781</v>
      </c>
      <c r="AA66" s="81">
        <v>10324</v>
      </c>
      <c r="AB66" s="81">
        <v>67035</v>
      </c>
      <c r="AC66" s="81">
        <v>8555398</v>
      </c>
      <c r="AD66" s="81">
        <v>7.1169039994603027</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1757</v>
      </c>
      <c r="B67" s="80">
        <v>87</v>
      </c>
      <c r="C67" s="80">
        <v>2</v>
      </c>
      <c r="D67" s="80">
        <v>6</v>
      </c>
      <c r="E67" s="80">
        <v>2005</v>
      </c>
      <c r="F67" s="80" t="s">
        <v>565</v>
      </c>
      <c r="G67" s="80" t="s">
        <v>1755</v>
      </c>
      <c r="H67" s="80" t="s">
        <v>1756</v>
      </c>
      <c r="I67" s="177"/>
      <c r="J67" s="81">
        <v>128.49016996441762</v>
      </c>
      <c r="K67" s="81">
        <v>2.1435282021673618</v>
      </c>
      <c r="L67" s="81">
        <v>0</v>
      </c>
      <c r="M67" s="81">
        <v>88.289966746964069</v>
      </c>
      <c r="N67" s="81">
        <v>84.795395065024337</v>
      </c>
      <c r="O67" s="81">
        <v>58.512576126301418</v>
      </c>
      <c r="P67" s="81">
        <v>39.796843002582825</v>
      </c>
      <c r="Q67" s="81">
        <v>4.5253638398605522</v>
      </c>
      <c r="R67" s="81">
        <v>59.631565682996353</v>
      </c>
      <c r="S67" s="81">
        <v>6.0460942479581901</v>
      </c>
      <c r="T67" s="82"/>
      <c r="U67" s="81">
        <v>13524905</v>
      </c>
      <c r="V67" s="81">
        <v>1179</v>
      </c>
      <c r="W67" s="81">
        <v>0</v>
      </c>
      <c r="X67" s="81">
        <v>21004</v>
      </c>
      <c r="Y67" s="81">
        <v>30841</v>
      </c>
      <c r="Z67" s="81">
        <v>27850</v>
      </c>
      <c r="AA67" s="81">
        <v>7914</v>
      </c>
      <c r="AB67" s="81">
        <v>76812</v>
      </c>
      <c r="AC67" s="81">
        <v>10544607.666666666</v>
      </c>
      <c r="AD67" s="81">
        <v>6.0460942479581901</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1758</v>
      </c>
      <c r="B68" s="80">
        <v>88</v>
      </c>
      <c r="C68" s="80">
        <v>3</v>
      </c>
      <c r="D68" s="80">
        <v>6</v>
      </c>
      <c r="E68" s="80">
        <v>2006</v>
      </c>
      <c r="F68" s="80" t="s">
        <v>566</v>
      </c>
      <c r="G68" s="80" t="s">
        <v>1755</v>
      </c>
      <c r="H68" s="80" t="s">
        <v>1756</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1759</v>
      </c>
      <c r="B69" s="80">
        <v>89</v>
      </c>
      <c r="C69" s="80">
        <v>4</v>
      </c>
      <c r="D69" s="80">
        <v>6</v>
      </c>
      <c r="E69" s="80">
        <v>2007</v>
      </c>
      <c r="F69" s="80" t="s">
        <v>567</v>
      </c>
      <c r="G69" s="80" t="s">
        <v>1755</v>
      </c>
      <c r="H69" s="80" t="s">
        <v>1756</v>
      </c>
      <c r="I69" s="177"/>
      <c r="J69" s="81">
        <v>137.88101096095227</v>
      </c>
      <c r="K69" s="81">
        <v>2.0934221408229678</v>
      </c>
      <c r="L69" s="81">
        <v>0</v>
      </c>
      <c r="M69" s="81">
        <v>90.664980565400029</v>
      </c>
      <c r="N69" s="81">
        <v>90.574579955459924</v>
      </c>
      <c r="O69" s="81">
        <v>57.017981408890648</v>
      </c>
      <c r="P69" s="81">
        <v>38.569405152658931</v>
      </c>
      <c r="Q69" s="81">
        <v>4.7873832406602137</v>
      </c>
      <c r="R69" s="81">
        <v>60.441426410295605</v>
      </c>
      <c r="S69" s="81">
        <v>16.229207763309951</v>
      </c>
      <c r="T69" s="82"/>
      <c r="U69" s="81">
        <v>16362492</v>
      </c>
      <c r="V69" s="81">
        <v>1121</v>
      </c>
      <c r="W69" s="81">
        <v>0</v>
      </c>
      <c r="X69" s="81">
        <v>24922</v>
      </c>
      <c r="Y69" s="81">
        <v>31715</v>
      </c>
      <c r="Z69" s="81">
        <v>28212</v>
      </c>
      <c r="AA69" s="81">
        <v>7553</v>
      </c>
      <c r="AB69" s="81">
        <v>76962</v>
      </c>
      <c r="AC69" s="81">
        <v>10994475.666666666</v>
      </c>
      <c r="AD69" s="81">
        <v>16.229207763309951</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1760</v>
      </c>
      <c r="B70" s="80">
        <v>90</v>
      </c>
      <c r="C70" s="80">
        <v>5</v>
      </c>
      <c r="D70" s="80">
        <v>6</v>
      </c>
      <c r="E70" s="80">
        <v>2008</v>
      </c>
      <c r="F70" s="80" t="s">
        <v>84</v>
      </c>
      <c r="G70" s="80" t="s">
        <v>1755</v>
      </c>
      <c r="H70" s="80" t="s">
        <v>1756</v>
      </c>
      <c r="I70" s="177"/>
      <c r="J70" s="81">
        <v>146.20406449871811</v>
      </c>
      <c r="K70" s="81">
        <v>1.5705879296919159</v>
      </c>
      <c r="L70" s="81">
        <v>0</v>
      </c>
      <c r="M70" s="81">
        <v>95.164934210546136</v>
      </c>
      <c r="N70" s="81">
        <v>88.042305116392555</v>
      </c>
      <c r="O70" s="81">
        <v>55.16270915759349</v>
      </c>
      <c r="P70" s="81">
        <v>38.250012789415798</v>
      </c>
      <c r="Q70" s="81">
        <v>4.7008693099173513</v>
      </c>
      <c r="R70" s="81">
        <v>60.883040549635353</v>
      </c>
      <c r="S70" s="81">
        <v>12.345363870345256</v>
      </c>
      <c r="T70" s="82"/>
      <c r="U70" s="81">
        <v>18423838</v>
      </c>
      <c r="V70" s="81">
        <v>1121</v>
      </c>
      <c r="W70" s="81">
        <v>0</v>
      </c>
      <c r="X70" s="81">
        <v>24922</v>
      </c>
      <c r="Y70" s="81">
        <v>32104</v>
      </c>
      <c r="Z70" s="81">
        <v>28252</v>
      </c>
      <c r="AA70" s="81">
        <v>7499</v>
      </c>
      <c r="AB70" s="81">
        <v>76813</v>
      </c>
      <c r="AC70" s="81">
        <v>11499968.666666666</v>
      </c>
      <c r="AD70" s="81">
        <v>12.345363870345256</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1761</v>
      </c>
      <c r="B71" s="80">
        <v>91</v>
      </c>
      <c r="C71" s="80">
        <v>6</v>
      </c>
      <c r="D71" s="80">
        <v>6</v>
      </c>
      <c r="E71" s="80">
        <v>2009</v>
      </c>
      <c r="F71" s="80" t="s">
        <v>85</v>
      </c>
      <c r="G71" s="80" t="s">
        <v>1755</v>
      </c>
      <c r="H71" s="80" t="s">
        <v>1756</v>
      </c>
      <c r="I71" s="177"/>
      <c r="J71" s="81">
        <v>109.61434417189612</v>
      </c>
      <c r="K71" s="81">
        <v>1.3416311423812293</v>
      </c>
      <c r="L71" s="81">
        <v>0.32823201025235543</v>
      </c>
      <c r="M71" s="81">
        <v>78.809138592474184</v>
      </c>
      <c r="N71" s="81">
        <v>71.768136105581178</v>
      </c>
      <c r="O71" s="81">
        <v>55.908277925429481</v>
      </c>
      <c r="P71" s="81">
        <v>36.339293608463805</v>
      </c>
      <c r="Q71" s="81">
        <v>4.4531093557868004</v>
      </c>
      <c r="R71" s="81">
        <v>55.987856361323324</v>
      </c>
      <c r="S71" s="81">
        <v>12.005702436185917</v>
      </c>
      <c r="T71" s="82"/>
      <c r="U71" s="81">
        <v>14357921</v>
      </c>
      <c r="V71" s="81">
        <v>1158</v>
      </c>
      <c r="W71" s="81">
        <v>7</v>
      </c>
      <c r="X71" s="81">
        <v>25693</v>
      </c>
      <c r="Y71" s="81">
        <v>32172</v>
      </c>
      <c r="Z71" s="81">
        <v>28263</v>
      </c>
      <c r="AA71" s="81">
        <v>7314</v>
      </c>
      <c r="AB71" s="81">
        <v>76385</v>
      </c>
      <c r="AC71" s="81">
        <v>10317087.666666666</v>
      </c>
      <c r="AD71" s="81">
        <v>12.005702436185917</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62.689000000000007</v>
      </c>
      <c r="BJ71" s="81">
        <v>0</v>
      </c>
      <c r="BK71" s="81">
        <v>7.49</v>
      </c>
      <c r="BL71" s="81">
        <v>0</v>
      </c>
      <c r="BM71" s="82"/>
      <c r="BN71" s="81">
        <v>0</v>
      </c>
      <c r="BO71" s="81">
        <v>0</v>
      </c>
      <c r="BP71" s="81">
        <v>7</v>
      </c>
      <c r="BQ71" s="81">
        <v>0</v>
      </c>
      <c r="BR71" s="81">
        <v>2</v>
      </c>
      <c r="BS71" s="81">
        <v>0</v>
      </c>
      <c r="BT71"/>
      <c r="BU71" s="80"/>
      <c r="BV71" s="80"/>
      <c r="BW71" s="80"/>
      <c r="BX71" s="80"/>
      <c r="BY71" s="80"/>
      <c r="BZ71" s="80"/>
      <c r="CA71" s="80"/>
      <c r="CB71" s="80"/>
      <c r="CC71" s="80"/>
    </row>
    <row r="72" spans="1:81">
      <c r="A72" s="80" t="s">
        <v>1762</v>
      </c>
      <c r="B72" s="80">
        <v>92</v>
      </c>
      <c r="C72" s="80">
        <v>7</v>
      </c>
      <c r="D72" s="80">
        <v>6</v>
      </c>
      <c r="E72" s="80">
        <v>2010</v>
      </c>
      <c r="F72" s="80" t="s">
        <v>86</v>
      </c>
      <c r="G72" s="80" t="s">
        <v>1755</v>
      </c>
      <c r="H72" s="80" t="s">
        <v>1756</v>
      </c>
      <c r="I72" s="177"/>
      <c r="J72" s="81">
        <v>111.92903587436405</v>
      </c>
      <c r="K72" s="81">
        <v>1.4618949926405094</v>
      </c>
      <c r="L72" s="81">
        <v>0.31135657140389161</v>
      </c>
      <c r="M72" s="81">
        <v>85.072253110108122</v>
      </c>
      <c r="N72" s="81">
        <v>83.354522623194754</v>
      </c>
      <c r="O72" s="81">
        <v>55.691033874811851</v>
      </c>
      <c r="P72" s="81">
        <v>39.568232411141864</v>
      </c>
      <c r="Q72" s="81">
        <v>4.6392079517869327</v>
      </c>
      <c r="R72" s="81">
        <v>51.120353387686642</v>
      </c>
      <c r="S72" s="81">
        <v>14.074311018932709</v>
      </c>
      <c r="T72" s="82"/>
      <c r="U72" s="81">
        <v>14781568</v>
      </c>
      <c r="V72" s="81">
        <v>1158</v>
      </c>
      <c r="W72" s="81">
        <v>7</v>
      </c>
      <c r="X72" s="81">
        <v>25693</v>
      </c>
      <c r="Y72" s="81">
        <v>32354</v>
      </c>
      <c r="Z72" s="81">
        <v>28284</v>
      </c>
      <c r="AA72" s="81">
        <v>7765</v>
      </c>
      <c r="AB72" s="81">
        <v>76251</v>
      </c>
      <c r="AC72" s="81">
        <v>8927074</v>
      </c>
      <c r="AD72" s="81">
        <v>14.074311018932709</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62.456000000000003</v>
      </c>
      <c r="BJ72" s="81">
        <v>0</v>
      </c>
      <c r="BK72" s="81">
        <v>7.9959999999999996</v>
      </c>
      <c r="BL72" s="81">
        <v>0</v>
      </c>
      <c r="BM72" s="82"/>
      <c r="BN72" s="81">
        <v>0</v>
      </c>
      <c r="BO72" s="81">
        <v>0</v>
      </c>
      <c r="BP72" s="81">
        <v>7</v>
      </c>
      <c r="BQ72" s="81">
        <v>0</v>
      </c>
      <c r="BR72" s="81">
        <v>2</v>
      </c>
      <c r="BS72" s="81">
        <v>0</v>
      </c>
      <c r="BT72"/>
      <c r="BU72" s="80">
        <v>70.451999999999998</v>
      </c>
      <c r="BV72" s="80">
        <v>0</v>
      </c>
      <c r="BW72" s="80">
        <v>0</v>
      </c>
      <c r="BX72" s="80">
        <v>0</v>
      </c>
      <c r="BY72" s="80">
        <v>0</v>
      </c>
      <c r="BZ72" s="80">
        <v>0</v>
      </c>
      <c r="CA72" s="80">
        <v>0</v>
      </c>
      <c r="CB72" s="80">
        <v>0</v>
      </c>
      <c r="CC72" s="80">
        <v>0</v>
      </c>
    </row>
    <row r="73" spans="1:81">
      <c r="A73" s="80" t="s">
        <v>1763</v>
      </c>
      <c r="B73" s="80">
        <v>93</v>
      </c>
      <c r="C73" s="80">
        <v>8</v>
      </c>
      <c r="D73" s="80">
        <v>6</v>
      </c>
      <c r="E73" s="80">
        <v>2011</v>
      </c>
      <c r="F73" s="80" t="s">
        <v>87</v>
      </c>
      <c r="G73" s="80" t="s">
        <v>1755</v>
      </c>
      <c r="H73" s="80" t="s">
        <v>1756</v>
      </c>
      <c r="I73" s="177"/>
      <c r="J73" s="81">
        <v>108.30056241542053</v>
      </c>
      <c r="K73" s="81">
        <v>2.3265446817667383</v>
      </c>
      <c r="L73" s="81">
        <v>0.27393035729173043</v>
      </c>
      <c r="M73" s="81">
        <v>108.49722328141885</v>
      </c>
      <c r="N73" s="81">
        <v>103.0189054014641</v>
      </c>
      <c r="O73" s="81">
        <v>54.863390445931607</v>
      </c>
      <c r="P73" s="81">
        <v>38.365390869396961</v>
      </c>
      <c r="Q73" s="81">
        <v>5.3426050013375397</v>
      </c>
      <c r="R73" s="81">
        <v>50.269883390336886</v>
      </c>
      <c r="S73" s="81">
        <v>13.870303780477521</v>
      </c>
      <c r="T73" s="82"/>
      <c r="U73" s="81">
        <v>12947245</v>
      </c>
      <c r="V73" s="81">
        <v>1158</v>
      </c>
      <c r="W73" s="81">
        <v>7</v>
      </c>
      <c r="X73" s="81">
        <v>25693</v>
      </c>
      <c r="Y73" s="81">
        <v>32602</v>
      </c>
      <c r="Z73" s="81">
        <v>28469</v>
      </c>
      <c r="AA73" s="81">
        <v>7753</v>
      </c>
      <c r="AB73" s="81">
        <v>76129</v>
      </c>
      <c r="AC73" s="81">
        <v>8764039</v>
      </c>
      <c r="AD73" s="81">
        <v>13.870303780477521</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61.238</v>
      </c>
      <c r="BJ73" s="81">
        <v>0</v>
      </c>
      <c r="BK73" s="81">
        <v>8.0629999999999988</v>
      </c>
      <c r="BL73" s="81">
        <v>0</v>
      </c>
      <c r="BM73" s="82"/>
      <c r="BN73" s="81">
        <v>0</v>
      </c>
      <c r="BO73" s="81">
        <v>0</v>
      </c>
      <c r="BP73" s="81">
        <v>9</v>
      </c>
      <c r="BQ73" s="81">
        <v>0</v>
      </c>
      <c r="BR73" s="81">
        <v>2</v>
      </c>
      <c r="BS73" s="81">
        <v>0</v>
      </c>
      <c r="BT73"/>
      <c r="BU73" s="80">
        <v>69.301000000000002</v>
      </c>
      <c r="BV73" s="80">
        <v>0</v>
      </c>
      <c r="BW73" s="80">
        <v>0</v>
      </c>
      <c r="BX73" s="80">
        <v>0</v>
      </c>
      <c r="BY73" s="80">
        <v>0</v>
      </c>
      <c r="BZ73" s="80">
        <v>0</v>
      </c>
      <c r="CA73" s="80">
        <v>0</v>
      </c>
      <c r="CB73" s="80">
        <v>0</v>
      </c>
      <c r="CC73" s="80">
        <v>0</v>
      </c>
    </row>
    <row r="74" spans="1:81">
      <c r="A74" s="80" t="s">
        <v>1764</v>
      </c>
      <c r="B74" s="80">
        <v>94</v>
      </c>
      <c r="C74" s="80">
        <v>9</v>
      </c>
      <c r="D74" s="80">
        <v>6</v>
      </c>
      <c r="E74" s="80">
        <v>2012</v>
      </c>
      <c r="F74" s="80" t="s">
        <v>88</v>
      </c>
      <c r="G74" s="80" t="s">
        <v>1755</v>
      </c>
      <c r="H74" s="80" t="s">
        <v>1756</v>
      </c>
      <c r="I74" s="177"/>
      <c r="J74" s="81">
        <v>122.18289716837894</v>
      </c>
      <c r="K74" s="81">
        <v>2.2624301956371911</v>
      </c>
      <c r="L74" s="81">
        <v>0.27283098412714973</v>
      </c>
      <c r="M74" s="81">
        <v>121.35347613550164</v>
      </c>
      <c r="N74" s="81">
        <v>110.09595451227545</v>
      </c>
      <c r="O74" s="81">
        <v>54.678303046276483</v>
      </c>
      <c r="P74" s="81">
        <v>37.742628063074754</v>
      </c>
      <c r="Q74" s="81">
        <v>5.8576805911605847</v>
      </c>
      <c r="R74" s="81">
        <v>56.672849676417989</v>
      </c>
      <c r="S74" s="81">
        <v>10.949580937455863</v>
      </c>
      <c r="T74" s="82"/>
      <c r="U74" s="81">
        <v>14201918</v>
      </c>
      <c r="V74" s="81">
        <v>1158</v>
      </c>
      <c r="W74" s="81">
        <v>7</v>
      </c>
      <c r="X74" s="81">
        <v>25693</v>
      </c>
      <c r="Y74" s="81">
        <v>33186</v>
      </c>
      <c r="Z74" s="81">
        <v>28598</v>
      </c>
      <c r="AA74" s="81">
        <v>7584</v>
      </c>
      <c r="AB74" s="81">
        <v>76825</v>
      </c>
      <c r="AC74" s="81">
        <v>9624422</v>
      </c>
      <c r="AD74" s="81">
        <v>10.949580937455863</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61.432000000000002</v>
      </c>
      <c r="BJ74" s="81">
        <v>0</v>
      </c>
      <c r="BK74" s="81">
        <v>8.1329999999999991</v>
      </c>
      <c r="BL74" s="81">
        <v>0</v>
      </c>
      <c r="BM74" s="82"/>
      <c r="BN74" s="81">
        <v>0</v>
      </c>
      <c r="BO74" s="81">
        <v>0</v>
      </c>
      <c r="BP74" s="81">
        <v>8</v>
      </c>
      <c r="BQ74" s="81">
        <v>0</v>
      </c>
      <c r="BR74" s="81">
        <v>2</v>
      </c>
      <c r="BS74" s="81">
        <v>0</v>
      </c>
      <c r="BT74"/>
      <c r="BU74" s="80">
        <v>69.564999999999998</v>
      </c>
      <c r="BV74" s="80">
        <v>0</v>
      </c>
      <c r="BW74" s="80">
        <v>0</v>
      </c>
      <c r="BX74" s="80">
        <v>0</v>
      </c>
      <c r="BY74" s="80">
        <v>0</v>
      </c>
      <c r="BZ74" s="80">
        <v>0</v>
      </c>
      <c r="CA74" s="80">
        <v>0</v>
      </c>
      <c r="CB74" s="80">
        <v>0</v>
      </c>
      <c r="CC74" s="80">
        <v>0</v>
      </c>
    </row>
    <row r="75" spans="1:81">
      <c r="A75" s="80" t="s">
        <v>1765</v>
      </c>
      <c r="B75" s="80">
        <v>95</v>
      </c>
      <c r="C75" s="80">
        <v>10</v>
      </c>
      <c r="D75" s="80">
        <v>6</v>
      </c>
      <c r="E75" s="80">
        <v>2013</v>
      </c>
      <c r="F75" s="80" t="s">
        <v>89</v>
      </c>
      <c r="G75" s="80" t="s">
        <v>1755</v>
      </c>
      <c r="H75" s="80" t="s">
        <v>1756</v>
      </c>
      <c r="I75" s="177"/>
      <c r="J75" s="81">
        <v>130.87342590433855</v>
      </c>
      <c r="K75" s="81">
        <v>1.9183243245637618</v>
      </c>
      <c r="L75" s="81">
        <v>0.24205871681762189</v>
      </c>
      <c r="M75" s="81">
        <v>122.23021148252195</v>
      </c>
      <c r="N75" s="81">
        <v>110.2529275768882</v>
      </c>
      <c r="O75" s="81">
        <v>52.824542468446815</v>
      </c>
      <c r="P75" s="81">
        <v>39.967904884910908</v>
      </c>
      <c r="Q75" s="81">
        <v>5.9203806070901077</v>
      </c>
      <c r="R75" s="81">
        <v>57.473684351549522</v>
      </c>
      <c r="S75" s="81">
        <v>10.292943083097594</v>
      </c>
      <c r="T75" s="82"/>
      <c r="U75" s="81">
        <v>15042999</v>
      </c>
      <c r="V75" s="81">
        <v>1158</v>
      </c>
      <c r="W75" s="81">
        <v>7</v>
      </c>
      <c r="X75" s="81">
        <v>25693</v>
      </c>
      <c r="Y75" s="81">
        <v>33296</v>
      </c>
      <c r="Z75" s="81">
        <v>28862</v>
      </c>
      <c r="AA75" s="81">
        <v>8001</v>
      </c>
      <c r="AB75" s="81">
        <v>76534</v>
      </c>
      <c r="AC75" s="81">
        <v>9527516.666666666</v>
      </c>
      <c r="AD75" s="81">
        <v>10.292943083097594</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63.052999999999997</v>
      </c>
      <c r="BJ75" s="81">
        <v>0</v>
      </c>
      <c r="BK75" s="81">
        <v>4.0999999999999996</v>
      </c>
      <c r="BL75" s="81">
        <v>0</v>
      </c>
      <c r="BM75" s="82"/>
      <c r="BN75" s="81">
        <v>0</v>
      </c>
      <c r="BO75" s="81">
        <v>0</v>
      </c>
      <c r="BP75" s="81">
        <v>8</v>
      </c>
      <c r="BQ75" s="81">
        <v>0</v>
      </c>
      <c r="BR75" s="81">
        <v>1</v>
      </c>
      <c r="BS75" s="81">
        <v>0</v>
      </c>
      <c r="BT75"/>
      <c r="BU75" s="80">
        <v>67.153000000000006</v>
      </c>
      <c r="BV75" s="80">
        <v>0</v>
      </c>
      <c r="BW75" s="80">
        <v>0</v>
      </c>
      <c r="BX75" s="80">
        <v>0</v>
      </c>
      <c r="BY75" s="80">
        <v>0</v>
      </c>
      <c r="BZ75" s="80">
        <v>0</v>
      </c>
      <c r="CA75" s="80">
        <v>0</v>
      </c>
      <c r="CB75" s="80">
        <v>0</v>
      </c>
      <c r="CC75" s="80">
        <v>0</v>
      </c>
    </row>
    <row r="76" spans="1:81">
      <c r="A76" s="80" t="s">
        <v>1766</v>
      </c>
      <c r="B76" s="80">
        <v>96</v>
      </c>
      <c r="C76" s="80">
        <v>11</v>
      </c>
      <c r="D76" s="80">
        <v>6</v>
      </c>
      <c r="E76" s="80">
        <v>2014</v>
      </c>
      <c r="F76" s="80" t="s">
        <v>90</v>
      </c>
      <c r="G76" s="80" t="s">
        <v>1755</v>
      </c>
      <c r="H76" s="80" t="s">
        <v>1756</v>
      </c>
      <c r="I76" s="177"/>
      <c r="J76" s="81">
        <v>134.13828642621723</v>
      </c>
      <c r="K76" s="81">
        <v>2.4500125115253146</v>
      </c>
      <c r="L76" s="81">
        <v>1.0090908267185619</v>
      </c>
      <c r="M76" s="81">
        <v>119.62826697182651</v>
      </c>
      <c r="N76" s="81">
        <v>106.97192475870806</v>
      </c>
      <c r="O76" s="81">
        <v>50.579714007089542</v>
      </c>
      <c r="P76" s="81">
        <v>39.020872000097988</v>
      </c>
      <c r="Q76" s="81">
        <v>5.6602242885074405</v>
      </c>
      <c r="R76" s="81">
        <v>59.935853166723234</v>
      </c>
      <c r="S76" s="81">
        <v>12.470324425331336</v>
      </c>
      <c r="T76" s="82"/>
      <c r="U76" s="81">
        <v>16405603</v>
      </c>
      <c r="V76" s="81">
        <v>1232</v>
      </c>
      <c r="W76" s="81">
        <v>11</v>
      </c>
      <c r="X76" s="81">
        <v>25258</v>
      </c>
      <c r="Y76" s="81">
        <v>33534</v>
      </c>
      <c r="Z76" s="81">
        <v>29106</v>
      </c>
      <c r="AA76" s="81">
        <v>7771</v>
      </c>
      <c r="AB76" s="81">
        <v>76263</v>
      </c>
      <c r="AC76" s="81">
        <v>9966916.333333334</v>
      </c>
      <c r="AD76" s="81">
        <v>12.470324425331336</v>
      </c>
      <c r="AE76" s="82"/>
      <c r="AF76" s="81">
        <v>137871807.62481087</v>
      </c>
      <c r="AG76" s="81">
        <v>2238943.4787698011</v>
      </c>
      <c r="AH76" s="81">
        <v>248124.23890611378</v>
      </c>
      <c r="AI76" s="81">
        <v>164409012.56976548</v>
      </c>
      <c r="AJ76" s="81">
        <v>151870988.43933809</v>
      </c>
      <c r="AK76" s="81">
        <v>0</v>
      </c>
      <c r="AL76" s="81">
        <v>0</v>
      </c>
      <c r="AM76" s="81">
        <v>10469770.285596931</v>
      </c>
      <c r="AN76" s="81">
        <v>0</v>
      </c>
      <c r="AO76" s="81">
        <v>0</v>
      </c>
      <c r="AP76" s="82"/>
      <c r="AQ76" s="81">
        <v>833</v>
      </c>
      <c r="AR76" s="81">
        <v>87</v>
      </c>
      <c r="AS76" s="81">
        <v>0</v>
      </c>
      <c r="AT76" s="81">
        <v>0</v>
      </c>
      <c r="AU76" s="81">
        <v>0</v>
      </c>
      <c r="AV76" s="81">
        <v>0</v>
      </c>
      <c r="AW76" s="81" t="s">
        <v>564</v>
      </c>
      <c r="AX76" s="82"/>
      <c r="AY76" s="81">
        <v>3001.2</v>
      </c>
      <c r="AZ76" s="81">
        <v>19539.3</v>
      </c>
      <c r="BA76" s="81">
        <v>0</v>
      </c>
      <c r="BB76" s="81">
        <v>0</v>
      </c>
      <c r="BC76" s="81">
        <v>0</v>
      </c>
      <c r="BD76" s="81">
        <v>0</v>
      </c>
      <c r="BE76" s="81" t="s">
        <v>564</v>
      </c>
      <c r="BF76" s="82"/>
      <c r="BG76" s="81">
        <v>0</v>
      </c>
      <c r="BH76" s="81">
        <v>0</v>
      </c>
      <c r="BI76" s="81">
        <v>66.381</v>
      </c>
      <c r="BJ76" s="81">
        <v>0</v>
      </c>
      <c r="BK76" s="81">
        <v>7.0640000000000001</v>
      </c>
      <c r="BL76" s="81">
        <v>0</v>
      </c>
      <c r="BM76" s="82"/>
      <c r="BN76" s="81">
        <v>0</v>
      </c>
      <c r="BO76" s="81">
        <v>0</v>
      </c>
      <c r="BP76" s="81">
        <v>9</v>
      </c>
      <c r="BQ76" s="81">
        <v>0</v>
      </c>
      <c r="BR76" s="81">
        <v>2</v>
      </c>
      <c r="BS76" s="81">
        <v>0</v>
      </c>
      <c r="BT76"/>
      <c r="BU76" s="80">
        <v>73.444999999999993</v>
      </c>
      <c r="BV76" s="80">
        <v>0</v>
      </c>
      <c r="BW76" s="80">
        <v>0</v>
      </c>
      <c r="BX76" s="80">
        <v>0</v>
      </c>
      <c r="BY76" s="80">
        <v>0</v>
      </c>
      <c r="BZ76" s="80">
        <v>0</v>
      </c>
      <c r="CA76" s="80">
        <v>0</v>
      </c>
      <c r="CB76" s="80">
        <v>0</v>
      </c>
      <c r="CC76" s="80">
        <v>0</v>
      </c>
    </row>
    <row r="77" spans="1:81">
      <c r="A77" s="80" t="s">
        <v>1767</v>
      </c>
      <c r="B77" s="80">
        <v>97</v>
      </c>
      <c r="C77" s="80">
        <v>12</v>
      </c>
      <c r="D77" s="80">
        <v>6</v>
      </c>
      <c r="E77" s="80">
        <v>2015</v>
      </c>
      <c r="F77" s="80" t="s">
        <v>91</v>
      </c>
      <c r="G77" s="80" t="s">
        <v>1755</v>
      </c>
      <c r="H77" s="80" t="s">
        <v>1756</v>
      </c>
      <c r="I77" s="177"/>
      <c r="J77" s="81">
        <v>144.27510085199938</v>
      </c>
      <c r="K77" s="81">
        <v>2.340768656143748</v>
      </c>
      <c r="L77" s="81">
        <v>1.1340387307311259</v>
      </c>
      <c r="M77" s="81">
        <v>109.658034365495</v>
      </c>
      <c r="N77" s="81">
        <v>99.909468918709536</v>
      </c>
      <c r="O77" s="81">
        <v>50.893953324090191</v>
      </c>
      <c r="P77" s="81">
        <v>38.518892913840844</v>
      </c>
      <c r="Q77" s="81">
        <v>5.5154304894174571</v>
      </c>
      <c r="R77" s="81">
        <v>60.957448772746545</v>
      </c>
      <c r="S77" s="81">
        <v>11.252778363897008</v>
      </c>
      <c r="T77" s="82"/>
      <c r="U77" s="81">
        <v>18603462</v>
      </c>
      <c r="V77" s="81">
        <v>1232</v>
      </c>
      <c r="W77" s="81">
        <v>11</v>
      </c>
      <c r="X77" s="81">
        <v>25258</v>
      </c>
      <c r="Y77" s="81">
        <v>33659</v>
      </c>
      <c r="Z77" s="81">
        <v>29569</v>
      </c>
      <c r="AA77" s="81">
        <v>7665</v>
      </c>
      <c r="AB77" s="81">
        <v>75910</v>
      </c>
      <c r="AC77" s="81">
        <v>10442181.333333334</v>
      </c>
      <c r="AD77" s="81">
        <v>11.252778363897008</v>
      </c>
      <c r="AE77" s="82"/>
      <c r="AF77" s="81">
        <v>151242551.29099339</v>
      </c>
      <c r="AG77" s="81">
        <v>1970252.133160643</v>
      </c>
      <c r="AH77" s="81">
        <v>230684.78940426407</v>
      </c>
      <c r="AI77" s="81">
        <v>157693450.60565445</v>
      </c>
      <c r="AJ77" s="81">
        <v>148038282.78871474</v>
      </c>
      <c r="AK77" s="81">
        <v>0</v>
      </c>
      <c r="AL77" s="81">
        <v>0</v>
      </c>
      <c r="AM77" s="81">
        <v>10403147.0695264</v>
      </c>
      <c r="AN77" s="81">
        <v>0</v>
      </c>
      <c r="AO77" s="81">
        <v>0</v>
      </c>
      <c r="AP77" s="82"/>
      <c r="AQ77" s="81">
        <v>899</v>
      </c>
      <c r="AR77" s="81">
        <v>115</v>
      </c>
      <c r="AS77" s="81">
        <v>0</v>
      </c>
      <c r="AT77" s="81">
        <v>0</v>
      </c>
      <c r="AU77" s="81">
        <v>0</v>
      </c>
      <c r="AV77" s="81">
        <v>0</v>
      </c>
      <c r="AW77" s="81" t="s">
        <v>564</v>
      </c>
      <c r="AX77" s="82"/>
      <c r="AY77" s="81">
        <v>3296.3999999999996</v>
      </c>
      <c r="AZ77" s="81">
        <v>22975.599999999999</v>
      </c>
      <c r="BA77" s="81">
        <v>0</v>
      </c>
      <c r="BB77" s="81">
        <v>0</v>
      </c>
      <c r="BC77" s="81">
        <v>0</v>
      </c>
      <c r="BD77" s="81">
        <v>0</v>
      </c>
      <c r="BE77" s="81" t="s">
        <v>564</v>
      </c>
      <c r="BF77" s="82"/>
      <c r="BG77" s="81">
        <v>0</v>
      </c>
      <c r="BH77" s="81">
        <v>0</v>
      </c>
      <c r="BI77" s="81">
        <v>60.378</v>
      </c>
      <c r="BJ77" s="81">
        <v>0</v>
      </c>
      <c r="BK77" s="81">
        <v>7.6509999999999998</v>
      </c>
      <c r="BL77" s="81">
        <v>0</v>
      </c>
      <c r="BM77" s="82"/>
      <c r="BN77" s="81">
        <v>0</v>
      </c>
      <c r="BO77" s="81">
        <v>0</v>
      </c>
      <c r="BP77" s="81">
        <v>8</v>
      </c>
      <c r="BQ77" s="81">
        <v>0</v>
      </c>
      <c r="BR77" s="81">
        <v>2</v>
      </c>
      <c r="BS77" s="81">
        <v>0</v>
      </c>
      <c r="BT77"/>
      <c r="BU77" s="80">
        <v>68.028999999999996</v>
      </c>
      <c r="BV77" s="80">
        <v>0</v>
      </c>
      <c r="BW77" s="80">
        <v>0</v>
      </c>
      <c r="BX77" s="80">
        <v>0</v>
      </c>
      <c r="BY77" s="80">
        <v>0</v>
      </c>
      <c r="BZ77" s="80">
        <v>0</v>
      </c>
      <c r="CA77" s="80">
        <v>0</v>
      </c>
      <c r="CB77" s="80">
        <v>0</v>
      </c>
      <c r="CC77" s="80">
        <v>0</v>
      </c>
    </row>
    <row r="78" spans="1:81">
      <c r="A78" s="80" t="s">
        <v>1768</v>
      </c>
      <c r="B78" s="80">
        <v>98</v>
      </c>
      <c r="C78" s="80">
        <v>13</v>
      </c>
      <c r="D78" s="80">
        <v>6</v>
      </c>
      <c r="E78" s="80">
        <v>2016</v>
      </c>
      <c r="F78" s="80" t="s">
        <v>92</v>
      </c>
      <c r="G78" s="80" t="s">
        <v>1755</v>
      </c>
      <c r="H78" s="80" t="s">
        <v>1756</v>
      </c>
      <c r="I78" s="177"/>
      <c r="J78" s="81">
        <v>118.51808749059344</v>
      </c>
      <c r="K78" s="81">
        <v>2.2798846092524432</v>
      </c>
      <c r="L78" s="81">
        <v>1.0840986147844347</v>
      </c>
      <c r="M78" s="81">
        <v>100.00258830790841</v>
      </c>
      <c r="N78" s="81">
        <v>100.35173337585599</v>
      </c>
      <c r="O78" s="81">
        <v>50.709499694145826</v>
      </c>
      <c r="P78" s="81">
        <v>37.771704315388021</v>
      </c>
      <c r="Q78" s="81">
        <v>5.338156768918159</v>
      </c>
      <c r="R78" s="81">
        <v>63.552317233301324</v>
      </c>
      <c r="S78" s="81">
        <v>9.7045112128472546</v>
      </c>
      <c r="T78" s="82"/>
      <c r="U78" s="81">
        <v>14505291</v>
      </c>
      <c r="V78" s="81">
        <v>1232</v>
      </c>
      <c r="W78" s="81">
        <v>11</v>
      </c>
      <c r="X78" s="81">
        <v>25258</v>
      </c>
      <c r="Y78" s="81">
        <v>33813</v>
      </c>
      <c r="Z78" s="81">
        <v>29824</v>
      </c>
      <c r="AA78" s="81">
        <v>7774</v>
      </c>
      <c r="AB78" s="81">
        <v>75577</v>
      </c>
      <c r="AC78" s="81">
        <v>10854110.207481209</v>
      </c>
      <c r="AD78" s="81">
        <v>9.7045112128472546</v>
      </c>
      <c r="AE78" s="82"/>
      <c r="AF78" s="81">
        <v>123744065.85243329</v>
      </c>
      <c r="AG78" s="81">
        <v>1788245.7308985831</v>
      </c>
      <c r="AH78" s="81">
        <v>164002.3691678716</v>
      </c>
      <c r="AI78" s="81">
        <v>153481807.41688901</v>
      </c>
      <c r="AJ78" s="81">
        <v>147215160.7895748</v>
      </c>
      <c r="AK78" s="81">
        <v>0</v>
      </c>
      <c r="AL78" s="81">
        <v>0</v>
      </c>
      <c r="AM78" s="81">
        <v>10365557.58604336</v>
      </c>
      <c r="AN78" s="81">
        <v>0</v>
      </c>
      <c r="AO78" s="81">
        <v>0</v>
      </c>
      <c r="AP78" s="82"/>
      <c r="AQ78" s="81">
        <v>965</v>
      </c>
      <c r="AR78" s="81">
        <v>125</v>
      </c>
      <c r="AS78" s="81">
        <v>0</v>
      </c>
      <c r="AT78" s="81">
        <v>0</v>
      </c>
      <c r="AU78" s="81">
        <v>0</v>
      </c>
      <c r="AV78" s="81">
        <v>0</v>
      </c>
      <c r="AW78" s="81" t="s">
        <v>564</v>
      </c>
      <c r="AX78" s="82"/>
      <c r="AY78" s="81">
        <v>3593.8</v>
      </c>
      <c r="AZ78" s="81">
        <v>23144.2</v>
      </c>
      <c r="BA78" s="81">
        <v>0</v>
      </c>
      <c r="BB78" s="81">
        <v>0</v>
      </c>
      <c r="BC78" s="81">
        <v>0</v>
      </c>
      <c r="BD78" s="81">
        <v>0</v>
      </c>
      <c r="BE78" s="81" t="s">
        <v>564</v>
      </c>
      <c r="BF78" s="82"/>
      <c r="BG78" s="81">
        <v>0</v>
      </c>
      <c r="BH78" s="81">
        <v>0</v>
      </c>
      <c r="BI78" s="81">
        <v>65.718999999999994</v>
      </c>
      <c r="BJ78" s="81">
        <v>0</v>
      </c>
      <c r="BK78" s="81">
        <v>7.93</v>
      </c>
      <c r="BL78" s="81">
        <v>0</v>
      </c>
      <c r="BM78" s="82"/>
      <c r="BN78" s="81">
        <v>0</v>
      </c>
      <c r="BO78" s="81">
        <v>0</v>
      </c>
      <c r="BP78" s="81">
        <v>9</v>
      </c>
      <c r="BQ78" s="81">
        <v>0</v>
      </c>
      <c r="BR78" s="81">
        <v>2</v>
      </c>
      <c r="BS78" s="81">
        <v>0</v>
      </c>
      <c r="BT78"/>
      <c r="BU78" s="80">
        <v>73.649000000000001</v>
      </c>
      <c r="BV78" s="80">
        <v>0</v>
      </c>
      <c r="BW78" s="80">
        <v>0</v>
      </c>
      <c r="BX78" s="80">
        <v>0</v>
      </c>
      <c r="BY78" s="80">
        <v>0</v>
      </c>
      <c r="BZ78" s="80">
        <v>0</v>
      </c>
      <c r="CA78" s="80">
        <v>0</v>
      </c>
      <c r="CB78" s="80">
        <v>0</v>
      </c>
      <c r="CC78" s="80">
        <v>0</v>
      </c>
    </row>
    <row r="79" spans="1:81">
      <c r="A79" s="80" t="s">
        <v>1769</v>
      </c>
      <c r="B79" s="80">
        <v>99</v>
      </c>
      <c r="C79" s="80">
        <v>14</v>
      </c>
      <c r="D79" s="80">
        <v>6</v>
      </c>
      <c r="E79" s="80">
        <v>2017</v>
      </c>
      <c r="F79" s="80" t="s">
        <v>71</v>
      </c>
      <c r="G79" s="80" t="s">
        <v>1755</v>
      </c>
      <c r="H79" s="80" t="s">
        <v>1756</v>
      </c>
      <c r="I79" s="177"/>
      <c r="J79" s="81">
        <v>105.54003117150094</v>
      </c>
      <c r="K79" s="81">
        <v>2.2431096381891757</v>
      </c>
      <c r="L79" s="81">
        <v>0.91828838916537836</v>
      </c>
      <c r="M79" s="81">
        <v>89.814120987155945</v>
      </c>
      <c r="N79" s="81">
        <v>94.053038265250265</v>
      </c>
      <c r="O79" s="81">
        <v>49.875351298916854</v>
      </c>
      <c r="P79" s="81">
        <v>38.570441944441221</v>
      </c>
      <c r="Q79" s="81">
        <v>5.1410588934612633</v>
      </c>
      <c r="R79" s="81">
        <v>61.713494100223109</v>
      </c>
      <c r="S79" s="81">
        <v>11.795358138534251</v>
      </c>
      <c r="T79" s="82"/>
      <c r="U79" s="81">
        <v>15416798</v>
      </c>
      <c r="V79" s="81">
        <v>1232</v>
      </c>
      <c r="W79" s="81">
        <v>11</v>
      </c>
      <c r="X79" s="81">
        <v>25258</v>
      </c>
      <c r="Y79" s="81">
        <v>33978</v>
      </c>
      <c r="Z79" s="81">
        <v>29820</v>
      </c>
      <c r="AA79" s="81">
        <v>7989</v>
      </c>
      <c r="AB79" s="81">
        <v>75271</v>
      </c>
      <c r="AC79" s="81">
        <v>10749194</v>
      </c>
      <c r="AD79" s="81">
        <v>11.795358138534249</v>
      </c>
      <c r="AE79" s="82"/>
      <c r="AF79" s="81">
        <v>123820502.43483619</v>
      </c>
      <c r="AG79" s="81">
        <v>1884165.1790204111</v>
      </c>
      <c r="AH79" s="81">
        <v>192355.26540365111</v>
      </c>
      <c r="AI79" s="81">
        <v>157024958.46861699</v>
      </c>
      <c r="AJ79" s="81">
        <v>153044473.5528734</v>
      </c>
      <c r="AK79" s="81">
        <v>0</v>
      </c>
      <c r="AL79" s="81">
        <v>0</v>
      </c>
      <c r="AM79" s="81">
        <v>10339742.588226721</v>
      </c>
      <c r="AN79" s="81">
        <v>0</v>
      </c>
      <c r="AO79" s="81">
        <v>0</v>
      </c>
      <c r="AP79" s="82"/>
      <c r="AQ79" s="81">
        <v>1013</v>
      </c>
      <c r="AR79" s="81">
        <v>135</v>
      </c>
      <c r="AS79" s="81">
        <v>0</v>
      </c>
      <c r="AT79" s="81">
        <v>0</v>
      </c>
      <c r="AU79" s="81">
        <v>0</v>
      </c>
      <c r="AV79" s="81">
        <v>0</v>
      </c>
      <c r="AW79" s="81" t="s">
        <v>564</v>
      </c>
      <c r="AX79" s="82"/>
      <c r="AY79" s="81">
        <v>3815.3</v>
      </c>
      <c r="AZ79" s="81">
        <v>23331.7</v>
      </c>
      <c r="BA79" s="81">
        <v>0</v>
      </c>
      <c r="BB79" s="81">
        <v>0</v>
      </c>
      <c r="BC79" s="81">
        <v>0</v>
      </c>
      <c r="BD79" s="81">
        <v>0</v>
      </c>
      <c r="BE79" s="81" t="s">
        <v>564</v>
      </c>
      <c r="BF79" s="82"/>
      <c r="BG79" s="81">
        <v>0</v>
      </c>
      <c r="BH79" s="81">
        <v>0</v>
      </c>
      <c r="BI79" s="81">
        <v>67.840999999999994</v>
      </c>
      <c r="BJ79" s="81">
        <v>0</v>
      </c>
      <c r="BK79" s="81">
        <v>7.3309999999999995</v>
      </c>
      <c r="BL79" s="81">
        <v>0</v>
      </c>
      <c r="BM79" s="82"/>
      <c r="BN79" s="81">
        <v>0</v>
      </c>
      <c r="BO79" s="81">
        <v>0</v>
      </c>
      <c r="BP79" s="81">
        <v>9</v>
      </c>
      <c r="BQ79" s="81">
        <v>0</v>
      </c>
      <c r="BR79" s="81">
        <v>2</v>
      </c>
      <c r="BS79" s="81">
        <v>0</v>
      </c>
      <c r="BT79"/>
      <c r="BU79" s="80">
        <v>75.171999999999997</v>
      </c>
      <c r="BV79" s="80">
        <v>0</v>
      </c>
      <c r="BW79" s="80">
        <v>0</v>
      </c>
      <c r="BX79" s="80">
        <v>0</v>
      </c>
      <c r="BY79" s="80">
        <v>0</v>
      </c>
      <c r="BZ79" s="80">
        <v>0</v>
      </c>
      <c r="CA79" s="80">
        <v>0</v>
      </c>
      <c r="CB79" s="80">
        <v>0</v>
      </c>
      <c r="CC79" s="80">
        <v>0</v>
      </c>
    </row>
    <row r="80" spans="1:81">
      <c r="A80" s="80" t="s">
        <v>1770</v>
      </c>
      <c r="B80" s="80">
        <v>100</v>
      </c>
      <c r="C80" s="80">
        <v>15</v>
      </c>
      <c r="D80" s="80">
        <v>6</v>
      </c>
      <c r="E80" s="80">
        <v>2018</v>
      </c>
      <c r="F80" s="80" t="s">
        <v>93</v>
      </c>
      <c r="G80" s="80" t="s">
        <v>1755</v>
      </c>
      <c r="H80" s="80" t="s">
        <v>1756</v>
      </c>
      <c r="I80" s="177"/>
      <c r="J80" s="81">
        <v>94.59785745598964</v>
      </c>
      <c r="K80" s="81">
        <v>2.0157278792811733</v>
      </c>
      <c r="L80" s="81">
        <v>0.85037396999243287</v>
      </c>
      <c r="M80" s="81">
        <v>78.354299094666573</v>
      </c>
      <c r="N80" s="81">
        <v>75.988886147731932</v>
      </c>
      <c r="O80" s="81">
        <v>48.147280778771623</v>
      </c>
      <c r="P80" s="81">
        <v>37.058449710622888</v>
      </c>
      <c r="Q80" s="81">
        <v>4.7423125397027812</v>
      </c>
      <c r="R80" s="81">
        <v>63.040812549869479</v>
      </c>
      <c r="S80" s="81">
        <v>10.414424477327392</v>
      </c>
      <c r="T80" s="82"/>
      <c r="U80" s="81">
        <v>15838662</v>
      </c>
      <c r="V80" s="81">
        <v>1232</v>
      </c>
      <c r="W80" s="81">
        <v>11</v>
      </c>
      <c r="X80" s="81">
        <v>25258</v>
      </c>
      <c r="Y80" s="81">
        <v>34165</v>
      </c>
      <c r="Z80" s="81">
        <v>29338</v>
      </c>
      <c r="AA80" s="81">
        <v>7753</v>
      </c>
      <c r="AB80" s="81">
        <v>74824</v>
      </c>
      <c r="AC80" s="81">
        <v>10937351.33333333</v>
      </c>
      <c r="AD80" s="81">
        <v>10.41442447732739</v>
      </c>
      <c r="AE80" s="82"/>
      <c r="AF80" s="81">
        <v>121795769.1832516</v>
      </c>
      <c r="AG80" s="81">
        <v>1723565.628257141</v>
      </c>
      <c r="AH80" s="81">
        <v>184702.62352839991</v>
      </c>
      <c r="AI80" s="81">
        <v>151641999.99996519</v>
      </c>
      <c r="AJ80" s="81">
        <v>143363649.5908061</v>
      </c>
      <c r="AK80" s="81">
        <v>0</v>
      </c>
      <c r="AL80" s="81">
        <v>0</v>
      </c>
      <c r="AM80" s="81">
        <v>10299606.707888409</v>
      </c>
      <c r="AN80" s="81">
        <v>0</v>
      </c>
      <c r="AO80" s="81">
        <v>0</v>
      </c>
      <c r="AP80" s="82"/>
      <c r="AQ80" s="81">
        <v>1076</v>
      </c>
      <c r="AR80" s="81">
        <v>146</v>
      </c>
      <c r="AS80" s="81">
        <v>0</v>
      </c>
      <c r="AT80" s="81">
        <v>0</v>
      </c>
      <c r="AU80" s="81">
        <v>0</v>
      </c>
      <c r="AV80" s="81">
        <v>0</v>
      </c>
      <c r="AW80" s="81" t="s">
        <v>564</v>
      </c>
      <c r="AX80" s="82"/>
      <c r="AY80" s="81">
        <v>4128</v>
      </c>
      <c r="AZ80" s="81">
        <v>23549</v>
      </c>
      <c r="BA80" s="81">
        <v>0</v>
      </c>
      <c r="BB80" s="81">
        <v>0</v>
      </c>
      <c r="BC80" s="81">
        <v>0</v>
      </c>
      <c r="BD80" s="81">
        <v>0</v>
      </c>
      <c r="BE80" s="81" t="s">
        <v>564</v>
      </c>
      <c r="BF80" s="82"/>
      <c r="BG80" s="81">
        <v>0</v>
      </c>
      <c r="BH80" s="81">
        <v>0</v>
      </c>
      <c r="BI80" s="81">
        <v>68.546999999999997</v>
      </c>
      <c r="BJ80" s="81">
        <v>0</v>
      </c>
      <c r="BK80" s="81">
        <v>8.23</v>
      </c>
      <c r="BL80" s="81">
        <v>0</v>
      </c>
      <c r="BM80" s="82"/>
      <c r="BN80" s="81">
        <v>0</v>
      </c>
      <c r="BO80" s="81">
        <v>0</v>
      </c>
      <c r="BP80" s="81">
        <v>10</v>
      </c>
      <c r="BQ80" s="81">
        <v>0</v>
      </c>
      <c r="BR80" s="81">
        <v>2</v>
      </c>
      <c r="BS80" s="81">
        <v>0</v>
      </c>
      <c r="BT80"/>
      <c r="BU80" s="80">
        <v>76.777000000000001</v>
      </c>
      <c r="BV80" s="80">
        <v>0</v>
      </c>
      <c r="BW80" s="80">
        <v>0</v>
      </c>
      <c r="BX80" s="80">
        <v>0</v>
      </c>
      <c r="BY80" s="80">
        <v>0</v>
      </c>
      <c r="BZ80" s="80">
        <v>0</v>
      </c>
      <c r="CA80" s="80">
        <v>0</v>
      </c>
      <c r="CB80" s="80">
        <v>0</v>
      </c>
      <c r="CC80" s="80">
        <v>0</v>
      </c>
    </row>
    <row r="81" spans="1:81">
      <c r="A81" s="80" t="s">
        <v>1771</v>
      </c>
      <c r="B81" s="80">
        <v>101</v>
      </c>
      <c r="C81" s="80">
        <v>16</v>
      </c>
      <c r="D81" s="80">
        <v>6</v>
      </c>
      <c r="E81" s="80">
        <v>2019</v>
      </c>
      <c r="F81" s="80" t="s">
        <v>73</v>
      </c>
      <c r="G81" s="80" t="s">
        <v>1755</v>
      </c>
      <c r="H81" s="80" t="s">
        <v>1756</v>
      </c>
      <c r="I81" s="177"/>
      <c r="J81" s="81">
        <v>87.530016299470361</v>
      </c>
      <c r="K81" s="81">
        <v>1.8097531071456043</v>
      </c>
      <c r="L81" s="81">
        <v>0.85763145504753457</v>
      </c>
      <c r="M81" s="81">
        <v>74.649583584084013</v>
      </c>
      <c r="N81" s="81">
        <v>66.683739216323303</v>
      </c>
      <c r="O81" s="81">
        <v>46.780821847245818</v>
      </c>
      <c r="P81" s="81">
        <v>35.387451773929548</v>
      </c>
      <c r="Q81" s="81">
        <v>4.6037842720406612</v>
      </c>
      <c r="R81" s="81">
        <v>62.103797210752241</v>
      </c>
      <c r="S81" s="81">
        <v>11.745804729230944</v>
      </c>
      <c r="T81" s="82"/>
      <c r="U81" s="81">
        <v>15047098</v>
      </c>
      <c r="V81" s="81">
        <v>1232</v>
      </c>
      <c r="W81" s="81">
        <v>11</v>
      </c>
      <c r="X81" s="81">
        <v>25258</v>
      </c>
      <c r="Y81" s="81">
        <v>34476</v>
      </c>
      <c r="Z81" s="81">
        <v>29288</v>
      </c>
      <c r="AA81" s="81">
        <v>7348</v>
      </c>
      <c r="AB81" s="81">
        <v>74605</v>
      </c>
      <c r="AC81" s="81">
        <v>10951260.66666667</v>
      </c>
      <c r="AD81" s="81">
        <v>11.74580472923094</v>
      </c>
      <c r="AE81" s="82"/>
      <c r="AF81" s="81">
        <v>114745171.3347616</v>
      </c>
      <c r="AG81" s="81">
        <v>1628419.0896706551</v>
      </c>
      <c r="AH81" s="81">
        <v>196002.9830965673</v>
      </c>
      <c r="AI81" s="81">
        <v>152798397.32257289</v>
      </c>
      <c r="AJ81" s="81">
        <v>126067111.36594197</v>
      </c>
      <c r="AK81" s="81">
        <v>0</v>
      </c>
      <c r="AL81" s="81">
        <v>0</v>
      </c>
      <c r="AM81" s="81">
        <v>10160639.373860693</v>
      </c>
      <c r="AN81" s="81">
        <v>0</v>
      </c>
      <c r="AO81" s="81">
        <v>0</v>
      </c>
      <c r="AP81" s="82"/>
      <c r="AQ81" s="81">
        <v>1130</v>
      </c>
      <c r="AR81" s="81">
        <v>155</v>
      </c>
      <c r="AS81" s="81">
        <v>0</v>
      </c>
      <c r="AT81" s="81">
        <v>0</v>
      </c>
      <c r="AU81" s="81">
        <v>0</v>
      </c>
      <c r="AV81" s="81">
        <v>0</v>
      </c>
      <c r="AW81" s="81" t="s">
        <v>564</v>
      </c>
      <c r="AX81" s="82"/>
      <c r="AY81" s="81">
        <v>4365.1000000000004</v>
      </c>
      <c r="AZ81" s="81">
        <v>24679.1</v>
      </c>
      <c r="BA81" s="81">
        <v>0</v>
      </c>
      <c r="BB81" s="81">
        <v>0</v>
      </c>
      <c r="BC81" s="81">
        <v>0</v>
      </c>
      <c r="BD81" s="81">
        <v>0</v>
      </c>
      <c r="BE81" s="81" t="s">
        <v>564</v>
      </c>
      <c r="BF81" s="82"/>
      <c r="BG81" s="81">
        <v>0</v>
      </c>
      <c r="BH81" s="81">
        <v>0</v>
      </c>
      <c r="BI81" s="81">
        <v>52.941000000000003</v>
      </c>
      <c r="BJ81" s="81">
        <v>0</v>
      </c>
      <c r="BK81" s="81">
        <v>7.8019999999999996</v>
      </c>
      <c r="BL81" s="81">
        <v>0</v>
      </c>
      <c r="BM81" s="82"/>
      <c r="BN81" s="81">
        <v>0</v>
      </c>
      <c r="BO81" s="81">
        <v>0</v>
      </c>
      <c r="BP81" s="81">
        <v>9</v>
      </c>
      <c r="BQ81" s="81">
        <v>0</v>
      </c>
      <c r="BR81" s="81">
        <v>2</v>
      </c>
      <c r="BS81" s="81">
        <v>0</v>
      </c>
      <c r="BT81"/>
      <c r="BU81" s="80">
        <v>60.743000000000002</v>
      </c>
      <c r="BV81" s="80">
        <v>0</v>
      </c>
      <c r="BW81" s="80">
        <v>0</v>
      </c>
      <c r="BX81" s="80">
        <v>0</v>
      </c>
      <c r="BY81" s="80">
        <v>0</v>
      </c>
      <c r="BZ81" s="80">
        <v>0</v>
      </c>
      <c r="CA81" s="80">
        <v>0</v>
      </c>
      <c r="CB81" s="80">
        <v>0</v>
      </c>
      <c r="CC81" s="80">
        <v>0</v>
      </c>
    </row>
    <row r="82" spans="1:81">
      <c r="A82" s="80" t="s">
        <v>1772</v>
      </c>
      <c r="B82" s="80">
        <v>102</v>
      </c>
      <c r="C82" s="80">
        <v>17</v>
      </c>
      <c r="D82" s="80">
        <v>6</v>
      </c>
      <c r="E82" s="80">
        <v>2020</v>
      </c>
      <c r="F82" s="80" t="s">
        <v>218</v>
      </c>
      <c r="G82" s="80" t="s">
        <v>1755</v>
      </c>
      <c r="H82" s="80" t="s">
        <v>1756</v>
      </c>
      <c r="I82" s="177"/>
      <c r="J82" s="81">
        <v>75.320678271261286</v>
      </c>
      <c r="K82" s="81">
        <v>1.8273942602747097</v>
      </c>
      <c r="L82" s="81">
        <v>0.34551761765107003</v>
      </c>
      <c r="M82" s="81">
        <v>68.295633198982159</v>
      </c>
      <c r="N82" s="81">
        <v>82.144636206674818</v>
      </c>
      <c r="O82" s="81">
        <v>41.14755439163217</v>
      </c>
      <c r="P82" s="81">
        <v>34.857856518353479</v>
      </c>
      <c r="Q82" s="81">
        <v>4.3839707309019769</v>
      </c>
      <c r="R82" s="81">
        <v>61.508427954551799</v>
      </c>
      <c r="S82" s="81">
        <v>10.605209783519509</v>
      </c>
      <c r="T82" s="82"/>
      <c r="U82" s="81">
        <v>13261166</v>
      </c>
      <c r="V82" s="81">
        <v>1194</v>
      </c>
      <c r="W82" s="81">
        <v>5</v>
      </c>
      <c r="X82" s="81">
        <v>24475</v>
      </c>
      <c r="Y82" s="81">
        <v>34829</v>
      </c>
      <c r="Z82" s="81">
        <v>29403</v>
      </c>
      <c r="AA82" s="81">
        <v>7864</v>
      </c>
      <c r="AB82" s="81">
        <v>74351</v>
      </c>
      <c r="AC82" s="81">
        <v>10902858.666666666</v>
      </c>
      <c r="AD82" s="81">
        <v>10.605209783519509</v>
      </c>
      <c r="AE82" s="82"/>
      <c r="AF82" s="81">
        <v>96237446.771935955</v>
      </c>
      <c r="AG82" s="81">
        <v>1485193.8020766424</v>
      </c>
      <c r="AH82" s="81">
        <v>79795.052929956466</v>
      </c>
      <c r="AI82" s="81">
        <v>133783431.94894932</v>
      </c>
      <c r="AJ82" s="81">
        <v>149159443.86503384</v>
      </c>
      <c r="AK82" s="81"/>
      <c r="AL82" s="81"/>
      <c r="AM82" s="81">
        <v>9703631.5568391066</v>
      </c>
      <c r="AN82" s="81"/>
      <c r="AO82" s="81"/>
      <c r="AP82" s="82"/>
      <c r="AQ82" s="81">
        <v>1199</v>
      </c>
      <c r="AR82" s="81">
        <v>161</v>
      </c>
      <c r="AS82" s="81">
        <v>0</v>
      </c>
      <c r="AT82" s="81">
        <v>0</v>
      </c>
      <c r="AU82" s="81">
        <v>0</v>
      </c>
      <c r="AV82" s="81">
        <v>0</v>
      </c>
      <c r="AW82" s="81">
        <v>0</v>
      </c>
      <c r="AX82" s="82"/>
      <c r="AY82" s="81">
        <v>4739.4000000000024</v>
      </c>
      <c r="AZ82" s="81">
        <v>25245.799999999988</v>
      </c>
      <c r="BA82" s="81">
        <v>0</v>
      </c>
      <c r="BB82" s="81">
        <v>0</v>
      </c>
      <c r="BC82" s="81">
        <v>0</v>
      </c>
      <c r="BD82" s="81">
        <v>0</v>
      </c>
      <c r="BE82" s="81">
        <v>0</v>
      </c>
      <c r="BF82" s="82"/>
      <c r="BG82" s="81">
        <v>0</v>
      </c>
      <c r="BH82" s="81">
        <v>0</v>
      </c>
      <c r="BI82" s="81">
        <v>47.811</v>
      </c>
      <c r="BJ82" s="81">
        <v>0</v>
      </c>
      <c r="BK82" s="81">
        <v>5.5540000000000003</v>
      </c>
      <c r="BL82" s="81">
        <v>0</v>
      </c>
      <c r="BM82" s="82"/>
      <c r="BN82" s="81">
        <v>0</v>
      </c>
      <c r="BO82" s="81">
        <v>0</v>
      </c>
      <c r="BP82" s="81">
        <v>9</v>
      </c>
      <c r="BQ82" s="81">
        <v>0</v>
      </c>
      <c r="BR82" s="81">
        <v>2</v>
      </c>
      <c r="BS82" s="81">
        <v>0</v>
      </c>
      <c r="BT82"/>
      <c r="BU82" s="80">
        <v>53.365000000000002</v>
      </c>
      <c r="BV82" s="80">
        <v>0</v>
      </c>
      <c r="BW82" s="80">
        <v>0</v>
      </c>
      <c r="BX82" s="80">
        <v>0</v>
      </c>
      <c r="BY82" s="80">
        <v>0</v>
      </c>
      <c r="BZ82" s="80">
        <v>0</v>
      </c>
      <c r="CA82" s="80">
        <v>0</v>
      </c>
      <c r="CB82" s="80">
        <v>0</v>
      </c>
      <c r="CC82" s="80">
        <v>0</v>
      </c>
    </row>
    <row r="83" spans="1:81">
      <c r="A83" s="80" t="s">
        <v>1773</v>
      </c>
      <c r="B83" s="80">
        <v>102</v>
      </c>
      <c r="C83" s="80">
        <v>18</v>
      </c>
      <c r="D83" s="80">
        <v>6</v>
      </c>
      <c r="E83" s="80">
        <v>2021</v>
      </c>
      <c r="F83" s="80" t="s">
        <v>75</v>
      </c>
      <c r="G83" s="174" t="s">
        <v>1755</v>
      </c>
      <c r="H83" s="80" t="s">
        <v>1756</v>
      </c>
      <c r="I83" s="177"/>
      <c r="J83" s="81">
        <v>70.31007262597663</v>
      </c>
      <c r="K83" s="81">
        <v>1.9687327818811027</v>
      </c>
      <c r="L83" s="81">
        <v>0.33053508955807037</v>
      </c>
      <c r="M83" s="81">
        <v>68.76391343450392</v>
      </c>
      <c r="N83" s="81">
        <v>65.054002769130179</v>
      </c>
      <c r="O83" s="81">
        <v>40.142050408665114</v>
      </c>
      <c r="P83" s="81">
        <v>36.039619568508499</v>
      </c>
      <c r="Q83" s="81">
        <v>4.4041210319813171</v>
      </c>
      <c r="R83" s="81">
        <v>60.434908784696766</v>
      </c>
      <c r="S83" s="81">
        <v>9.1989584855051518</v>
      </c>
      <c r="T83" s="82"/>
      <c r="U83" s="81">
        <v>14695751</v>
      </c>
      <c r="V83" s="81">
        <v>1194</v>
      </c>
      <c r="W83" s="81">
        <v>5</v>
      </c>
      <c r="X83" s="81">
        <v>24475</v>
      </c>
      <c r="Y83" s="81">
        <v>34921</v>
      </c>
      <c r="Z83" s="81">
        <v>29536</v>
      </c>
      <c r="AA83" s="81">
        <v>7929</v>
      </c>
      <c r="AB83" s="81">
        <v>73807</v>
      </c>
      <c r="AC83" s="81">
        <v>10383305</v>
      </c>
      <c r="AD83" s="81">
        <v>9.1989584855051518</v>
      </c>
      <c r="AE83" s="82"/>
      <c r="AF83" s="81">
        <v>99870338.922970518</v>
      </c>
      <c r="AG83" s="81">
        <v>1733997.419474062</v>
      </c>
      <c r="AH83" s="81">
        <v>70692.602400506803</v>
      </c>
      <c r="AI83" s="81">
        <v>152173534.33738282</v>
      </c>
      <c r="AJ83" s="81">
        <v>131551533.5374372</v>
      </c>
      <c r="AK83" s="81">
        <v>0</v>
      </c>
      <c r="AL83" s="81">
        <v>0</v>
      </c>
      <c r="AM83" s="81">
        <v>9688193.7674305104</v>
      </c>
      <c r="AN83" s="81">
        <v>0</v>
      </c>
      <c r="AO83" s="81">
        <v>0</v>
      </c>
      <c r="AP83" s="82"/>
      <c r="AQ83" s="81">
        <v>1248</v>
      </c>
      <c r="AR83" s="81">
        <v>161</v>
      </c>
      <c r="AS83" s="81">
        <v>0</v>
      </c>
      <c r="AT83" s="81">
        <v>0</v>
      </c>
      <c r="AU83" s="81">
        <v>0</v>
      </c>
      <c r="AV83" s="81">
        <v>0</v>
      </c>
      <c r="AW83" s="81"/>
      <c r="AX83" s="82"/>
      <c r="AY83" s="81">
        <v>5063.3000000000047</v>
      </c>
      <c r="AZ83" s="81">
        <v>25245.799999999988</v>
      </c>
      <c r="BA83" s="81">
        <v>0</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1774</v>
      </c>
      <c r="B84" s="80">
        <v>102</v>
      </c>
      <c r="C84" s="80">
        <v>19</v>
      </c>
      <c r="D84" s="80">
        <v>6</v>
      </c>
      <c r="E84" s="80">
        <v>2022</v>
      </c>
      <c r="F84" s="80" t="s">
        <v>568</v>
      </c>
      <c r="G84" s="174" t="s">
        <v>1755</v>
      </c>
      <c r="H84" s="80" t="s">
        <v>1756</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1344</v>
      </c>
      <c r="AR84" s="81">
        <v>162</v>
      </c>
      <c r="AS84" s="81">
        <v>0</v>
      </c>
      <c r="AT84" s="81">
        <v>0</v>
      </c>
      <c r="AU84" s="81">
        <v>0</v>
      </c>
      <c r="AV84" s="81">
        <v>0</v>
      </c>
      <c r="AW84" s="81"/>
      <c r="AX84" s="82"/>
      <c r="AY84" s="81">
        <v>5563.8000000000075</v>
      </c>
      <c r="AZ84" s="81">
        <v>25256.799999999992</v>
      </c>
      <c r="BA84" s="81">
        <v>0</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1775</v>
      </c>
      <c r="B85" s="80">
        <v>222</v>
      </c>
      <c r="C85" s="80">
        <v>1</v>
      </c>
      <c r="D85" s="80">
        <v>14</v>
      </c>
      <c r="E85" s="80">
        <v>1990</v>
      </c>
      <c r="F85" s="80" t="s">
        <v>562</v>
      </c>
      <c r="G85" s="80" t="s">
        <v>1776</v>
      </c>
      <c r="H85" s="80" t="s">
        <v>1777</v>
      </c>
      <c r="I85" s="177"/>
      <c r="J85" s="81">
        <v>52.040592919975772</v>
      </c>
      <c r="K85" s="81">
        <v>4.2765686107107852</v>
      </c>
      <c r="L85" s="81">
        <v>5.5303937410798172</v>
      </c>
      <c r="M85" s="81">
        <v>22.482892858349857</v>
      </c>
      <c r="N85" s="81">
        <v>35.125060026888228</v>
      </c>
      <c r="O85" s="81">
        <v>34.71090226031346</v>
      </c>
      <c r="P85" s="81">
        <v>30.237498199558459</v>
      </c>
      <c r="Q85" s="81">
        <v>3.0138693050063665</v>
      </c>
      <c r="R85" s="81">
        <v>0</v>
      </c>
      <c r="S85" s="81">
        <v>3.4914988754814558</v>
      </c>
      <c r="T85" s="82"/>
      <c r="U85" s="81">
        <v>8604636</v>
      </c>
      <c r="V85" s="81">
        <v>1536</v>
      </c>
      <c r="W85" s="81">
        <v>58</v>
      </c>
      <c r="X85" s="81">
        <v>7705</v>
      </c>
      <c r="Y85" s="81">
        <v>13665</v>
      </c>
      <c r="Z85" s="81">
        <v>14277</v>
      </c>
      <c r="AA85" s="81">
        <v>7342</v>
      </c>
      <c r="AB85" s="81">
        <v>48935</v>
      </c>
      <c r="AC85" s="81">
        <v>0</v>
      </c>
      <c r="AD85" s="81">
        <v>3.4914988754814558</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1778</v>
      </c>
      <c r="B86" s="80">
        <v>223</v>
      </c>
      <c r="C86" s="80">
        <v>2</v>
      </c>
      <c r="D86" s="80">
        <v>14</v>
      </c>
      <c r="E86" s="80">
        <v>2005</v>
      </c>
      <c r="F86" s="80" t="s">
        <v>565</v>
      </c>
      <c r="G86" s="80" t="s">
        <v>1776</v>
      </c>
      <c r="H86" s="80" t="s">
        <v>1777</v>
      </c>
      <c r="I86" s="177"/>
      <c r="J86" s="81">
        <v>60.109315887256294</v>
      </c>
      <c r="K86" s="81">
        <v>3.2075002404456319</v>
      </c>
      <c r="L86" s="81">
        <v>3.2161932599091378</v>
      </c>
      <c r="M86" s="81">
        <v>56.32381733378412</v>
      </c>
      <c r="N86" s="81">
        <v>64.917885879106564</v>
      </c>
      <c r="O86" s="81">
        <v>56.046013671282466</v>
      </c>
      <c r="P86" s="81">
        <v>37.433371153806746</v>
      </c>
      <c r="Q86" s="81">
        <v>3.6008138380518289</v>
      </c>
      <c r="R86" s="81">
        <v>0</v>
      </c>
      <c r="S86" s="81">
        <v>9.9960530049642848</v>
      </c>
      <c r="T86" s="82"/>
      <c r="U86" s="81">
        <v>9107460</v>
      </c>
      <c r="V86" s="81">
        <v>1359</v>
      </c>
      <c r="W86" s="81">
        <v>43</v>
      </c>
      <c r="X86" s="81">
        <v>10426</v>
      </c>
      <c r="Y86" s="81">
        <v>21782</v>
      </c>
      <c r="Z86" s="81">
        <v>26676</v>
      </c>
      <c r="AA86" s="81">
        <v>7444</v>
      </c>
      <c r="AB86" s="81">
        <v>61119</v>
      </c>
      <c r="AC86" s="81">
        <v>0</v>
      </c>
      <c r="AD86" s="81">
        <v>9.9960530049642848</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1779</v>
      </c>
      <c r="B87" s="80">
        <v>224</v>
      </c>
      <c r="C87" s="80">
        <v>3</v>
      </c>
      <c r="D87" s="80">
        <v>14</v>
      </c>
      <c r="E87" s="80">
        <v>2006</v>
      </c>
      <c r="F87" s="80" t="s">
        <v>566</v>
      </c>
      <c r="G87" s="80" t="s">
        <v>1776</v>
      </c>
      <c r="H87" s="80" t="s">
        <v>1777</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1780</v>
      </c>
      <c r="B88" s="80">
        <v>225</v>
      </c>
      <c r="C88" s="80">
        <v>4</v>
      </c>
      <c r="D88" s="80">
        <v>14</v>
      </c>
      <c r="E88" s="80">
        <v>2007</v>
      </c>
      <c r="F88" s="80" t="s">
        <v>567</v>
      </c>
      <c r="G88" s="80" t="s">
        <v>1776</v>
      </c>
      <c r="H88" s="80" t="s">
        <v>1777</v>
      </c>
      <c r="I88" s="177"/>
      <c r="J88" s="81">
        <v>69.246962745247046</v>
      </c>
      <c r="K88" s="81">
        <v>3.2142585193355604</v>
      </c>
      <c r="L88" s="81">
        <v>4.2468505551175184</v>
      </c>
      <c r="M88" s="81">
        <v>53.339520276271486</v>
      </c>
      <c r="N88" s="81">
        <v>73.14959984756922</v>
      </c>
      <c r="O88" s="81">
        <v>55.593138189931771</v>
      </c>
      <c r="P88" s="81">
        <v>38.002583496105892</v>
      </c>
      <c r="Q88" s="81">
        <v>3.9544648966405642</v>
      </c>
      <c r="R88" s="81">
        <v>0</v>
      </c>
      <c r="S88" s="81">
        <v>8.8560716171921996</v>
      </c>
      <c r="T88" s="82"/>
      <c r="U88" s="81">
        <v>10757125</v>
      </c>
      <c r="V88" s="81">
        <v>1397</v>
      </c>
      <c r="W88" s="81">
        <v>54</v>
      </c>
      <c r="X88" s="81">
        <v>12444</v>
      </c>
      <c r="Y88" s="81">
        <v>23207</v>
      </c>
      <c r="Z88" s="81">
        <v>27507</v>
      </c>
      <c r="AA88" s="81">
        <v>7442</v>
      </c>
      <c r="AB88" s="81">
        <v>63572</v>
      </c>
      <c r="AC88" s="81">
        <v>0</v>
      </c>
      <c r="AD88" s="81">
        <v>8.8560716171921996</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1781</v>
      </c>
      <c r="B89" s="80">
        <v>226</v>
      </c>
      <c r="C89" s="80">
        <v>5</v>
      </c>
      <c r="D89" s="80">
        <v>14</v>
      </c>
      <c r="E89" s="80">
        <v>2008</v>
      </c>
      <c r="F89" s="80" t="s">
        <v>84</v>
      </c>
      <c r="G89" s="80" t="s">
        <v>1776</v>
      </c>
      <c r="H89" s="80" t="s">
        <v>1777</v>
      </c>
      <c r="I89" s="177"/>
      <c r="J89" s="81">
        <v>52.418407105472774</v>
      </c>
      <c r="K89" s="81">
        <v>2.5647154592253214</v>
      </c>
      <c r="L89" s="81">
        <v>3.8425087237081592</v>
      </c>
      <c r="M89" s="81">
        <v>56.275918062558951</v>
      </c>
      <c r="N89" s="81">
        <v>75.24492610469477</v>
      </c>
      <c r="O89" s="81">
        <v>54.311408676469647</v>
      </c>
      <c r="P89" s="81">
        <v>37.194171657610354</v>
      </c>
      <c r="Q89" s="81">
        <v>3.9401672735137128</v>
      </c>
      <c r="R89" s="81">
        <v>0</v>
      </c>
      <c r="S89" s="81">
        <v>8.5756552537087831</v>
      </c>
      <c r="T89" s="82"/>
      <c r="U89" s="81">
        <v>8936788</v>
      </c>
      <c r="V89" s="81">
        <v>1397</v>
      </c>
      <c r="W89" s="81">
        <v>54</v>
      </c>
      <c r="X89" s="81">
        <v>12444</v>
      </c>
      <c r="Y89" s="81">
        <v>23779</v>
      </c>
      <c r="Z89" s="81">
        <v>27816</v>
      </c>
      <c r="AA89" s="81">
        <v>7292</v>
      </c>
      <c r="AB89" s="81">
        <v>64383</v>
      </c>
      <c r="AC89" s="81">
        <v>0</v>
      </c>
      <c r="AD89" s="81">
        <v>8.5756552537087831</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1782</v>
      </c>
      <c r="B90" s="80">
        <v>227</v>
      </c>
      <c r="C90" s="80">
        <v>6</v>
      </c>
      <c r="D90" s="80">
        <v>14</v>
      </c>
      <c r="E90" s="80">
        <v>2009</v>
      </c>
      <c r="F90" s="80" t="s">
        <v>85</v>
      </c>
      <c r="G90" s="80" t="s">
        <v>1776</v>
      </c>
      <c r="H90" s="80" t="s">
        <v>1777</v>
      </c>
      <c r="I90" s="177"/>
      <c r="J90" s="81">
        <v>49.937882337906977</v>
      </c>
      <c r="K90" s="81">
        <v>2.5703943481181186</v>
      </c>
      <c r="L90" s="81">
        <v>2.8662803558400891</v>
      </c>
      <c r="M90" s="81">
        <v>68.363449829474362</v>
      </c>
      <c r="N90" s="81">
        <v>71.510436214568813</v>
      </c>
      <c r="O90" s="81">
        <v>55.548255755722508</v>
      </c>
      <c r="P90" s="81">
        <v>35.564214335436681</v>
      </c>
      <c r="Q90" s="81">
        <v>3.7979539857490687</v>
      </c>
      <c r="R90" s="81">
        <v>0</v>
      </c>
      <c r="S90" s="81">
        <v>9.7736750746845615</v>
      </c>
      <c r="T90" s="82"/>
      <c r="U90" s="81">
        <v>7600594</v>
      </c>
      <c r="V90" s="81">
        <v>1633</v>
      </c>
      <c r="W90" s="81">
        <v>44</v>
      </c>
      <c r="X90" s="81">
        <v>17832</v>
      </c>
      <c r="Y90" s="81">
        <v>24324</v>
      </c>
      <c r="Z90" s="81">
        <v>28081</v>
      </c>
      <c r="AA90" s="81">
        <v>7158</v>
      </c>
      <c r="AB90" s="81">
        <v>65147</v>
      </c>
      <c r="AC90" s="81">
        <v>0</v>
      </c>
      <c r="AD90" s="81">
        <v>9.7736750746845615</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3.92</v>
      </c>
      <c r="BJ90" s="81">
        <v>0</v>
      </c>
      <c r="BK90" s="81">
        <v>0</v>
      </c>
      <c r="BL90" s="81">
        <v>0</v>
      </c>
      <c r="BM90" s="82"/>
      <c r="BN90" s="81">
        <v>0</v>
      </c>
      <c r="BO90" s="81">
        <v>0</v>
      </c>
      <c r="BP90" s="81">
        <v>1</v>
      </c>
      <c r="BQ90" s="81">
        <v>0</v>
      </c>
      <c r="BR90" s="81">
        <v>0</v>
      </c>
      <c r="BS90" s="81">
        <v>0</v>
      </c>
      <c r="BT90"/>
      <c r="BU90" s="80"/>
      <c r="BV90" s="80"/>
      <c r="BW90" s="80"/>
      <c r="BX90" s="80"/>
      <c r="BY90" s="80"/>
      <c r="BZ90" s="80"/>
      <c r="CA90" s="80"/>
      <c r="CB90" s="80"/>
      <c r="CC90" s="80"/>
    </row>
    <row r="91" spans="1:81">
      <c r="A91" s="80" t="s">
        <v>1783</v>
      </c>
      <c r="B91" s="80">
        <v>228</v>
      </c>
      <c r="C91" s="80">
        <v>7</v>
      </c>
      <c r="D91" s="80">
        <v>14</v>
      </c>
      <c r="E91" s="80">
        <v>2010</v>
      </c>
      <c r="F91" s="80" t="s">
        <v>86</v>
      </c>
      <c r="G91" s="80" t="s">
        <v>1776</v>
      </c>
      <c r="H91" s="80" t="s">
        <v>1777</v>
      </c>
      <c r="I91" s="177"/>
      <c r="J91" s="81">
        <v>45.926485456465926</v>
      </c>
      <c r="K91" s="81">
        <v>2.6934767291143955</v>
      </c>
      <c r="L91" s="81">
        <v>3.1988224350365182</v>
      </c>
      <c r="M91" s="81">
        <v>69.665271299308543</v>
      </c>
      <c r="N91" s="81">
        <v>79.809852256435107</v>
      </c>
      <c r="O91" s="81">
        <v>56.059235802919254</v>
      </c>
      <c r="P91" s="81">
        <v>36.755397344696227</v>
      </c>
      <c r="Q91" s="81">
        <v>4.0002528966444899</v>
      </c>
      <c r="R91" s="81">
        <v>0</v>
      </c>
      <c r="S91" s="81">
        <v>10.43598663403081</v>
      </c>
      <c r="T91" s="82"/>
      <c r="U91" s="81">
        <v>7545719</v>
      </c>
      <c r="V91" s="81">
        <v>1633</v>
      </c>
      <c r="W91" s="81">
        <v>44</v>
      </c>
      <c r="X91" s="81">
        <v>17832</v>
      </c>
      <c r="Y91" s="81">
        <v>24798</v>
      </c>
      <c r="Z91" s="81">
        <v>28471</v>
      </c>
      <c r="AA91" s="81">
        <v>7213</v>
      </c>
      <c r="AB91" s="81">
        <v>65749</v>
      </c>
      <c r="AC91" s="81">
        <v>0</v>
      </c>
      <c r="AD91" s="81">
        <v>10.43598663403081</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3.2959999999999998</v>
      </c>
      <c r="BJ91" s="81">
        <v>0</v>
      </c>
      <c r="BK91" s="81">
        <v>0</v>
      </c>
      <c r="BL91" s="81">
        <v>0</v>
      </c>
      <c r="BM91" s="82"/>
      <c r="BN91" s="81">
        <v>0</v>
      </c>
      <c r="BO91" s="81">
        <v>0</v>
      </c>
      <c r="BP91" s="81">
        <v>1</v>
      </c>
      <c r="BQ91" s="81">
        <v>0</v>
      </c>
      <c r="BR91" s="81">
        <v>0</v>
      </c>
      <c r="BS91" s="81">
        <v>0</v>
      </c>
      <c r="BT91"/>
      <c r="BU91" s="80">
        <v>3.2959999999999998</v>
      </c>
      <c r="BV91" s="80">
        <v>0</v>
      </c>
      <c r="BW91" s="80">
        <v>0</v>
      </c>
      <c r="BX91" s="80">
        <v>0</v>
      </c>
      <c r="BY91" s="80">
        <v>0</v>
      </c>
      <c r="BZ91" s="80">
        <v>0</v>
      </c>
      <c r="CA91" s="80">
        <v>0</v>
      </c>
      <c r="CB91" s="80">
        <v>0</v>
      </c>
      <c r="CC91" s="80">
        <v>0</v>
      </c>
    </row>
    <row r="92" spans="1:81">
      <c r="A92" s="80" t="s">
        <v>1784</v>
      </c>
      <c r="B92" s="80">
        <v>229</v>
      </c>
      <c r="C92" s="80">
        <v>8</v>
      </c>
      <c r="D92" s="80">
        <v>14</v>
      </c>
      <c r="E92" s="80">
        <v>2011</v>
      </c>
      <c r="F92" s="80" t="s">
        <v>87</v>
      </c>
      <c r="G92" s="80" t="s">
        <v>1776</v>
      </c>
      <c r="H92" s="80" t="s">
        <v>1777</v>
      </c>
      <c r="I92" s="177"/>
      <c r="J92" s="81">
        <v>59.524104266328223</v>
      </c>
      <c r="K92" s="81">
        <v>3.9170690328059594</v>
      </c>
      <c r="L92" s="81">
        <v>1.812908363974439</v>
      </c>
      <c r="M92" s="81">
        <v>88.3975599884822</v>
      </c>
      <c r="N92" s="81">
        <v>87.509810695352073</v>
      </c>
      <c r="O92" s="81">
        <v>55.682419598326177</v>
      </c>
      <c r="P92" s="81">
        <v>36.074255054547123</v>
      </c>
      <c r="Q92" s="81">
        <v>4.6737354737232515</v>
      </c>
      <c r="R92" s="81">
        <v>0</v>
      </c>
      <c r="S92" s="81">
        <v>12.192868848190979</v>
      </c>
      <c r="T92" s="82"/>
      <c r="U92" s="81">
        <v>8495394</v>
      </c>
      <c r="V92" s="81">
        <v>1633</v>
      </c>
      <c r="W92" s="81">
        <v>44</v>
      </c>
      <c r="X92" s="81">
        <v>17832</v>
      </c>
      <c r="Y92" s="81">
        <v>25439</v>
      </c>
      <c r="Z92" s="81">
        <v>28894</v>
      </c>
      <c r="AA92" s="81">
        <v>7290</v>
      </c>
      <c r="AB92" s="81">
        <v>66598</v>
      </c>
      <c r="AC92" s="81">
        <v>0</v>
      </c>
      <c r="AD92" s="81">
        <v>12.192868848190979</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6.0679999999999996</v>
      </c>
      <c r="BJ92" s="81">
        <v>0</v>
      </c>
      <c r="BK92" s="81">
        <v>3.3090000000000002</v>
      </c>
      <c r="BL92" s="81">
        <v>0</v>
      </c>
      <c r="BM92" s="82"/>
      <c r="BN92" s="81">
        <v>0</v>
      </c>
      <c r="BO92" s="81">
        <v>0</v>
      </c>
      <c r="BP92" s="81">
        <v>1</v>
      </c>
      <c r="BQ92" s="81">
        <v>0</v>
      </c>
      <c r="BR92" s="81">
        <v>1</v>
      </c>
      <c r="BS92" s="81">
        <v>0</v>
      </c>
      <c r="BT92"/>
      <c r="BU92" s="80">
        <v>9.3770000000000007</v>
      </c>
      <c r="BV92" s="80">
        <v>0</v>
      </c>
      <c r="BW92" s="80">
        <v>0</v>
      </c>
      <c r="BX92" s="80">
        <v>0</v>
      </c>
      <c r="BY92" s="80">
        <v>0</v>
      </c>
      <c r="BZ92" s="80">
        <v>0</v>
      </c>
      <c r="CA92" s="80">
        <v>0</v>
      </c>
      <c r="CB92" s="80">
        <v>0</v>
      </c>
      <c r="CC92" s="80">
        <v>0</v>
      </c>
    </row>
    <row r="93" spans="1:81">
      <c r="A93" s="80" t="s">
        <v>1785</v>
      </c>
      <c r="B93" s="80">
        <v>230</v>
      </c>
      <c r="C93" s="80">
        <v>9</v>
      </c>
      <c r="D93" s="80">
        <v>14</v>
      </c>
      <c r="E93" s="80">
        <v>2012</v>
      </c>
      <c r="F93" s="80" t="s">
        <v>88</v>
      </c>
      <c r="G93" s="80" t="s">
        <v>1776</v>
      </c>
      <c r="H93" s="80" t="s">
        <v>1777</v>
      </c>
      <c r="I93" s="177"/>
      <c r="J93" s="81">
        <v>52.659350768922593</v>
      </c>
      <c r="K93" s="81">
        <v>3.8196687063854986</v>
      </c>
      <c r="L93" s="81">
        <v>1.7997341195876471</v>
      </c>
      <c r="M93" s="81">
        <v>91.38232676630048</v>
      </c>
      <c r="N93" s="81">
        <v>95.219803387368941</v>
      </c>
      <c r="O93" s="81">
        <v>56.521434878453931</v>
      </c>
      <c r="P93" s="81">
        <v>36.617913671954646</v>
      </c>
      <c r="Q93" s="81">
        <v>5.1980672518292437</v>
      </c>
      <c r="R93" s="81">
        <v>0</v>
      </c>
      <c r="S93" s="81">
        <v>13.606271111084396</v>
      </c>
      <c r="T93" s="82"/>
      <c r="U93" s="81">
        <v>7186917</v>
      </c>
      <c r="V93" s="81">
        <v>1633</v>
      </c>
      <c r="W93" s="81">
        <v>44</v>
      </c>
      <c r="X93" s="81">
        <v>17832</v>
      </c>
      <c r="Y93" s="81">
        <v>26296</v>
      </c>
      <c r="Z93" s="81">
        <v>29562</v>
      </c>
      <c r="AA93" s="81">
        <v>7358</v>
      </c>
      <c r="AB93" s="81">
        <v>68174</v>
      </c>
      <c r="AC93" s="81">
        <v>0</v>
      </c>
      <c r="AD93" s="81">
        <v>13.606271111084396</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9.9079999999999995</v>
      </c>
      <c r="BJ93" s="81">
        <v>0</v>
      </c>
      <c r="BK93" s="81">
        <v>0</v>
      </c>
      <c r="BL93" s="81">
        <v>0</v>
      </c>
      <c r="BM93" s="82"/>
      <c r="BN93" s="81">
        <v>0</v>
      </c>
      <c r="BO93" s="81">
        <v>0</v>
      </c>
      <c r="BP93" s="81">
        <v>2</v>
      </c>
      <c r="BQ93" s="81">
        <v>0</v>
      </c>
      <c r="BR93" s="81">
        <v>0</v>
      </c>
      <c r="BS93" s="81">
        <v>0</v>
      </c>
      <c r="BT93"/>
      <c r="BU93" s="80">
        <v>9.9079999999999995</v>
      </c>
      <c r="BV93" s="80">
        <v>0</v>
      </c>
      <c r="BW93" s="80">
        <v>0</v>
      </c>
      <c r="BX93" s="80">
        <v>0</v>
      </c>
      <c r="BY93" s="80">
        <v>0</v>
      </c>
      <c r="BZ93" s="80">
        <v>0</v>
      </c>
      <c r="CA93" s="80">
        <v>0</v>
      </c>
      <c r="CB93" s="80">
        <v>0</v>
      </c>
      <c r="CC93" s="80">
        <v>0</v>
      </c>
    </row>
    <row r="94" spans="1:81">
      <c r="A94" s="80" t="s">
        <v>1786</v>
      </c>
      <c r="B94" s="80">
        <v>231</v>
      </c>
      <c r="C94" s="80">
        <v>10</v>
      </c>
      <c r="D94" s="80">
        <v>14</v>
      </c>
      <c r="E94" s="80">
        <v>2013</v>
      </c>
      <c r="F94" s="80" t="s">
        <v>89</v>
      </c>
      <c r="G94" s="80" t="s">
        <v>1776</v>
      </c>
      <c r="H94" s="80" t="s">
        <v>1777</v>
      </c>
      <c r="I94" s="177"/>
      <c r="J94" s="81">
        <v>60.233265778853486</v>
      </c>
      <c r="K94" s="81">
        <v>3.292720396377427</v>
      </c>
      <c r="L94" s="81">
        <v>1.856106717151444</v>
      </c>
      <c r="M94" s="81">
        <v>88.039475989706318</v>
      </c>
      <c r="N94" s="81">
        <v>96.42108937079945</v>
      </c>
      <c r="O94" s="81">
        <v>55.357602089274557</v>
      </c>
      <c r="P94" s="81">
        <v>37.315366765439883</v>
      </c>
      <c r="Q94" s="81">
        <v>5.3096532846846873</v>
      </c>
      <c r="R94" s="81">
        <v>0</v>
      </c>
      <c r="S94" s="81">
        <v>15.35092269544147</v>
      </c>
      <c r="T94" s="82"/>
      <c r="U94" s="81">
        <v>7607108</v>
      </c>
      <c r="V94" s="81">
        <v>1633</v>
      </c>
      <c r="W94" s="81">
        <v>44</v>
      </c>
      <c r="X94" s="81">
        <v>17832</v>
      </c>
      <c r="Y94" s="81">
        <v>26663</v>
      </c>
      <c r="Z94" s="81">
        <v>30246</v>
      </c>
      <c r="AA94" s="81">
        <v>7470</v>
      </c>
      <c r="AB94" s="81">
        <v>68639</v>
      </c>
      <c r="AC94" s="81">
        <v>0</v>
      </c>
      <c r="AD94" s="81">
        <v>15.35092269544147</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12.071999999999999</v>
      </c>
      <c r="BJ94" s="81">
        <v>0</v>
      </c>
      <c r="BK94" s="81">
        <v>0</v>
      </c>
      <c r="BL94" s="81">
        <v>0</v>
      </c>
      <c r="BM94" s="82"/>
      <c r="BN94" s="81">
        <v>0</v>
      </c>
      <c r="BO94" s="81">
        <v>0</v>
      </c>
      <c r="BP94" s="81">
        <v>2</v>
      </c>
      <c r="BQ94" s="81">
        <v>0</v>
      </c>
      <c r="BR94" s="81">
        <v>0</v>
      </c>
      <c r="BS94" s="81">
        <v>0</v>
      </c>
      <c r="BT94"/>
      <c r="BU94" s="80">
        <v>12.071999999999999</v>
      </c>
      <c r="BV94" s="80">
        <v>0</v>
      </c>
      <c r="BW94" s="80">
        <v>0</v>
      </c>
      <c r="BX94" s="80">
        <v>0</v>
      </c>
      <c r="BY94" s="80">
        <v>0</v>
      </c>
      <c r="BZ94" s="80">
        <v>0</v>
      </c>
      <c r="CA94" s="80">
        <v>0</v>
      </c>
      <c r="CB94" s="80">
        <v>0</v>
      </c>
      <c r="CC94" s="80">
        <v>0</v>
      </c>
    </row>
    <row r="95" spans="1:81">
      <c r="A95" s="80" t="s">
        <v>1787</v>
      </c>
      <c r="B95" s="80">
        <v>232</v>
      </c>
      <c r="C95" s="80">
        <v>11</v>
      </c>
      <c r="D95" s="80">
        <v>14</v>
      </c>
      <c r="E95" s="80">
        <v>2014</v>
      </c>
      <c r="F95" s="80" t="s">
        <v>90</v>
      </c>
      <c r="G95" s="80" t="s">
        <v>1776</v>
      </c>
      <c r="H95" s="80" t="s">
        <v>1777</v>
      </c>
      <c r="I95" s="177"/>
      <c r="J95" s="81">
        <v>52.432491889395784</v>
      </c>
      <c r="K95" s="81">
        <v>3.0166156761665386</v>
      </c>
      <c r="L95" s="81">
        <v>2.3795985656384224</v>
      </c>
      <c r="M95" s="81">
        <v>73.075931989555286</v>
      </c>
      <c r="N95" s="81">
        <v>86.37631685225216</v>
      </c>
      <c r="O95" s="81">
        <v>53.563475738353638</v>
      </c>
      <c r="P95" s="81">
        <v>37.499404464899207</v>
      </c>
      <c r="Q95" s="81">
        <v>5.18581135363549</v>
      </c>
      <c r="R95" s="81">
        <v>0</v>
      </c>
      <c r="S95" s="81">
        <v>17.457299709689007</v>
      </c>
      <c r="T95" s="82"/>
      <c r="U95" s="81">
        <v>7358580</v>
      </c>
      <c r="V95" s="81">
        <v>1316</v>
      </c>
      <c r="W95" s="81">
        <v>53</v>
      </c>
      <c r="X95" s="81">
        <v>16212</v>
      </c>
      <c r="Y95" s="81">
        <v>27492</v>
      </c>
      <c r="Z95" s="81">
        <v>30823</v>
      </c>
      <c r="AA95" s="81">
        <v>7468</v>
      </c>
      <c r="AB95" s="81">
        <v>69871</v>
      </c>
      <c r="AC95" s="81">
        <v>0</v>
      </c>
      <c r="AD95" s="81">
        <v>17.457299709689007</v>
      </c>
      <c r="AE95" s="82"/>
      <c r="AF95" s="81">
        <v>58312026.993694618</v>
      </c>
      <c r="AG95" s="81">
        <v>2688969.8970911745</v>
      </c>
      <c r="AH95" s="81">
        <v>604678.36299693794</v>
      </c>
      <c r="AI95" s="81">
        <v>104742242.41632196</v>
      </c>
      <c r="AJ95" s="81">
        <v>122315557.25541265</v>
      </c>
      <c r="AK95" s="81">
        <v>0</v>
      </c>
      <c r="AL95" s="81">
        <v>0</v>
      </c>
      <c r="AM95" s="81">
        <v>9592244.2026270032</v>
      </c>
      <c r="AN95" s="81">
        <v>0</v>
      </c>
      <c r="AO95" s="81">
        <v>0</v>
      </c>
      <c r="AP95" s="82"/>
      <c r="AQ95" s="81">
        <v>1832</v>
      </c>
      <c r="AR95" s="81">
        <v>113</v>
      </c>
      <c r="AS95" s="81">
        <v>0</v>
      </c>
      <c r="AT95" s="81">
        <v>0</v>
      </c>
      <c r="AU95" s="81">
        <v>0</v>
      </c>
      <c r="AV95" s="81">
        <v>0</v>
      </c>
      <c r="AW95" s="81" t="s">
        <v>564</v>
      </c>
      <c r="AX95" s="82"/>
      <c r="AY95" s="81">
        <v>6547.7000000000007</v>
      </c>
      <c r="AZ95" s="81">
        <v>2785.7999999999997</v>
      </c>
      <c r="BA95" s="81">
        <v>0</v>
      </c>
      <c r="BB95" s="81">
        <v>0</v>
      </c>
      <c r="BC95" s="81">
        <v>0</v>
      </c>
      <c r="BD95" s="81">
        <v>0</v>
      </c>
      <c r="BE95" s="81" t="s">
        <v>564</v>
      </c>
      <c r="BF95" s="82"/>
      <c r="BG95" s="81">
        <v>0</v>
      </c>
      <c r="BH95" s="81">
        <v>0</v>
      </c>
      <c r="BI95" s="81">
        <v>10.003</v>
      </c>
      <c r="BJ95" s="81">
        <v>0</v>
      </c>
      <c r="BK95" s="81">
        <v>0</v>
      </c>
      <c r="BL95" s="81">
        <v>0</v>
      </c>
      <c r="BM95" s="82"/>
      <c r="BN95" s="81">
        <v>0</v>
      </c>
      <c r="BO95" s="81">
        <v>0</v>
      </c>
      <c r="BP95" s="81">
        <v>2</v>
      </c>
      <c r="BQ95" s="81">
        <v>0</v>
      </c>
      <c r="BR95" s="81">
        <v>0</v>
      </c>
      <c r="BS95" s="81">
        <v>0</v>
      </c>
      <c r="BT95"/>
      <c r="BU95" s="80">
        <v>10.003</v>
      </c>
      <c r="BV95" s="80">
        <v>0</v>
      </c>
      <c r="BW95" s="80">
        <v>0</v>
      </c>
      <c r="BX95" s="80">
        <v>0</v>
      </c>
      <c r="BY95" s="80">
        <v>0</v>
      </c>
      <c r="BZ95" s="80">
        <v>0</v>
      </c>
      <c r="CA95" s="80">
        <v>0</v>
      </c>
      <c r="CB95" s="80">
        <v>0</v>
      </c>
      <c r="CC95" s="80">
        <v>0</v>
      </c>
    </row>
    <row r="96" spans="1:81">
      <c r="A96" s="80" t="s">
        <v>1788</v>
      </c>
      <c r="B96" s="80">
        <v>233</v>
      </c>
      <c r="C96" s="80">
        <v>12</v>
      </c>
      <c r="D96" s="80">
        <v>14</v>
      </c>
      <c r="E96" s="80">
        <v>2015</v>
      </c>
      <c r="F96" s="80" t="s">
        <v>91</v>
      </c>
      <c r="G96" s="80" t="s">
        <v>1776</v>
      </c>
      <c r="H96" s="80" t="s">
        <v>1777</v>
      </c>
      <c r="I96" s="177"/>
      <c r="J96" s="81">
        <v>57.095561631994201</v>
      </c>
      <c r="K96" s="81">
        <v>2.8812541991863396</v>
      </c>
      <c r="L96" s="81">
        <v>2.6235945911798706</v>
      </c>
      <c r="M96" s="81">
        <v>76.577049807483192</v>
      </c>
      <c r="N96" s="81">
        <v>88.036850032672589</v>
      </c>
      <c r="O96" s="81">
        <v>53.897434961972344</v>
      </c>
      <c r="P96" s="81">
        <v>37.910832112461229</v>
      </c>
      <c r="Q96" s="81">
        <v>5.1621697459113616</v>
      </c>
      <c r="R96" s="81">
        <v>0</v>
      </c>
      <c r="S96" s="81">
        <v>16.173159792688619</v>
      </c>
      <c r="T96" s="82"/>
      <c r="U96" s="81">
        <v>8605032</v>
      </c>
      <c r="V96" s="81">
        <v>1316</v>
      </c>
      <c r="W96" s="81">
        <v>53</v>
      </c>
      <c r="X96" s="81">
        <v>16212</v>
      </c>
      <c r="Y96" s="81">
        <v>28289</v>
      </c>
      <c r="Z96" s="81">
        <v>31314</v>
      </c>
      <c r="AA96" s="81">
        <v>7544</v>
      </c>
      <c r="AB96" s="81">
        <v>71048</v>
      </c>
      <c r="AC96" s="81">
        <v>0</v>
      </c>
      <c r="AD96" s="81">
        <v>16.173159792688619</v>
      </c>
      <c r="AE96" s="82"/>
      <c r="AF96" s="81">
        <v>65164796.005470999</v>
      </c>
      <c r="AG96" s="81">
        <v>2379501.4766375106</v>
      </c>
      <c r="AH96" s="81">
        <v>552603.97941985808</v>
      </c>
      <c r="AI96" s="81">
        <v>114642495.39323995</v>
      </c>
      <c r="AJ96" s="81">
        <v>130668793.74913609</v>
      </c>
      <c r="AK96" s="81">
        <v>0</v>
      </c>
      <c r="AL96" s="81">
        <v>0</v>
      </c>
      <c r="AM96" s="81">
        <v>9736830.364849316</v>
      </c>
      <c r="AN96" s="81">
        <v>0</v>
      </c>
      <c r="AO96" s="81">
        <v>0</v>
      </c>
      <c r="AP96" s="82"/>
      <c r="AQ96" s="81">
        <v>2019</v>
      </c>
      <c r="AR96" s="81">
        <v>146</v>
      </c>
      <c r="AS96" s="81">
        <v>0</v>
      </c>
      <c r="AT96" s="81">
        <v>0</v>
      </c>
      <c r="AU96" s="81">
        <v>0</v>
      </c>
      <c r="AV96" s="81">
        <v>0</v>
      </c>
      <c r="AW96" s="81" t="s">
        <v>564</v>
      </c>
      <c r="AX96" s="82"/>
      <c r="AY96" s="81">
        <v>7294.2999999999993</v>
      </c>
      <c r="AZ96" s="81">
        <v>3288</v>
      </c>
      <c r="BA96" s="81">
        <v>0</v>
      </c>
      <c r="BB96" s="81">
        <v>0</v>
      </c>
      <c r="BC96" s="81">
        <v>0</v>
      </c>
      <c r="BD96" s="81">
        <v>0</v>
      </c>
      <c r="BE96" s="81" t="s">
        <v>564</v>
      </c>
      <c r="BF96" s="82"/>
      <c r="BG96" s="81">
        <v>0</v>
      </c>
      <c r="BH96" s="81">
        <v>0</v>
      </c>
      <c r="BI96" s="81">
        <v>10.372</v>
      </c>
      <c r="BJ96" s="81">
        <v>0</v>
      </c>
      <c r="BK96" s="81">
        <v>0</v>
      </c>
      <c r="BL96" s="81">
        <v>0</v>
      </c>
      <c r="BM96" s="82"/>
      <c r="BN96" s="81">
        <v>0</v>
      </c>
      <c r="BO96" s="81">
        <v>0</v>
      </c>
      <c r="BP96" s="81">
        <v>2</v>
      </c>
      <c r="BQ96" s="81">
        <v>0</v>
      </c>
      <c r="BR96" s="81">
        <v>0</v>
      </c>
      <c r="BS96" s="81">
        <v>0</v>
      </c>
      <c r="BT96"/>
      <c r="BU96" s="80">
        <v>10.372</v>
      </c>
      <c r="BV96" s="80">
        <v>0</v>
      </c>
      <c r="BW96" s="80">
        <v>0</v>
      </c>
      <c r="BX96" s="80">
        <v>0</v>
      </c>
      <c r="BY96" s="80">
        <v>0</v>
      </c>
      <c r="BZ96" s="80">
        <v>0</v>
      </c>
      <c r="CA96" s="80">
        <v>0</v>
      </c>
      <c r="CB96" s="80">
        <v>0</v>
      </c>
      <c r="CC96" s="80">
        <v>0</v>
      </c>
    </row>
    <row r="97" spans="1:81">
      <c r="A97" s="80" t="s">
        <v>1789</v>
      </c>
      <c r="B97" s="80">
        <v>234</v>
      </c>
      <c r="C97" s="80">
        <v>13</v>
      </c>
      <c r="D97" s="80">
        <v>14</v>
      </c>
      <c r="E97" s="80">
        <v>2016</v>
      </c>
      <c r="F97" s="80" t="s">
        <v>92</v>
      </c>
      <c r="G97" s="80" t="s">
        <v>1776</v>
      </c>
      <c r="H97" s="80" t="s">
        <v>1777</v>
      </c>
      <c r="I97" s="177"/>
      <c r="J97" s="81">
        <v>52.246242894082663</v>
      </c>
      <c r="K97" s="81">
        <v>2.877768666553207</v>
      </c>
      <c r="L97" s="81">
        <v>3.073988480445653</v>
      </c>
      <c r="M97" s="81">
        <v>67.017529247558272</v>
      </c>
      <c r="N97" s="81">
        <v>79.020932549704128</v>
      </c>
      <c r="O97" s="81">
        <v>54.246106432471443</v>
      </c>
      <c r="P97" s="81">
        <v>36.68335060215842</v>
      </c>
      <c r="Q97" s="81">
        <v>5.056123081707895</v>
      </c>
      <c r="R97" s="81">
        <v>0</v>
      </c>
      <c r="S97" s="81">
        <v>10.004546758609612</v>
      </c>
      <c r="T97" s="82"/>
      <c r="U97" s="81">
        <v>8232194</v>
      </c>
      <c r="V97" s="81">
        <v>1316</v>
      </c>
      <c r="W97" s="81">
        <v>53</v>
      </c>
      <c r="X97" s="81">
        <v>16212</v>
      </c>
      <c r="Y97" s="81">
        <v>28868</v>
      </c>
      <c r="Z97" s="81">
        <v>31904</v>
      </c>
      <c r="AA97" s="81">
        <v>7550</v>
      </c>
      <c r="AB97" s="81">
        <v>71584</v>
      </c>
      <c r="AC97" s="81">
        <v>0</v>
      </c>
      <c r="AD97" s="81">
        <v>10.00454675860961</v>
      </c>
      <c r="AE97" s="82"/>
      <c r="AF97" s="81">
        <v>60762504.039797723</v>
      </c>
      <c r="AG97" s="81">
        <v>2287494.8612494241</v>
      </c>
      <c r="AH97" s="81">
        <v>481147.58035865542</v>
      </c>
      <c r="AI97" s="81">
        <v>107081169.0656036</v>
      </c>
      <c r="AJ97" s="81">
        <v>113578728.0042515</v>
      </c>
      <c r="AK97" s="81">
        <v>0</v>
      </c>
      <c r="AL97" s="81">
        <v>0</v>
      </c>
      <c r="AM97" s="81">
        <v>9817908.5467712115</v>
      </c>
      <c r="AN97" s="81">
        <v>0</v>
      </c>
      <c r="AO97" s="81">
        <v>0</v>
      </c>
      <c r="AP97" s="82"/>
      <c r="AQ97" s="81">
        <v>2167</v>
      </c>
      <c r="AR97" s="81">
        <v>166</v>
      </c>
      <c r="AS97" s="81">
        <v>0</v>
      </c>
      <c r="AT97" s="81">
        <v>0</v>
      </c>
      <c r="AU97" s="81">
        <v>0</v>
      </c>
      <c r="AV97" s="81">
        <v>0</v>
      </c>
      <c r="AW97" s="81" t="s">
        <v>564</v>
      </c>
      <c r="AX97" s="82"/>
      <c r="AY97" s="81">
        <v>7910.9</v>
      </c>
      <c r="AZ97" s="81">
        <v>3692.5</v>
      </c>
      <c r="BA97" s="81">
        <v>0</v>
      </c>
      <c r="BB97" s="81">
        <v>0</v>
      </c>
      <c r="BC97" s="81">
        <v>0</v>
      </c>
      <c r="BD97" s="81">
        <v>0</v>
      </c>
      <c r="BE97" s="81" t="s">
        <v>564</v>
      </c>
      <c r="BF97" s="82"/>
      <c r="BG97" s="81">
        <v>0</v>
      </c>
      <c r="BH97" s="81">
        <v>0</v>
      </c>
      <c r="BI97" s="81">
        <v>7.343</v>
      </c>
      <c r="BJ97" s="81">
        <v>0</v>
      </c>
      <c r="BK97" s="81">
        <v>0</v>
      </c>
      <c r="BL97" s="81">
        <v>0</v>
      </c>
      <c r="BM97" s="82"/>
      <c r="BN97" s="81">
        <v>0</v>
      </c>
      <c r="BO97" s="81">
        <v>0</v>
      </c>
      <c r="BP97" s="81">
        <v>2</v>
      </c>
      <c r="BQ97" s="81">
        <v>0</v>
      </c>
      <c r="BR97" s="81">
        <v>0</v>
      </c>
      <c r="BS97" s="81">
        <v>0</v>
      </c>
      <c r="BT97"/>
      <c r="BU97" s="80">
        <v>7.343</v>
      </c>
      <c r="BV97" s="80">
        <v>0</v>
      </c>
      <c r="BW97" s="80">
        <v>0</v>
      </c>
      <c r="BX97" s="80">
        <v>0</v>
      </c>
      <c r="BY97" s="80">
        <v>0</v>
      </c>
      <c r="BZ97" s="80">
        <v>0</v>
      </c>
      <c r="CA97" s="80">
        <v>0</v>
      </c>
      <c r="CB97" s="80">
        <v>0</v>
      </c>
      <c r="CC97" s="80">
        <v>0</v>
      </c>
    </row>
    <row r="98" spans="1:81">
      <c r="A98" s="80" t="s">
        <v>1790</v>
      </c>
      <c r="B98" s="80">
        <v>235</v>
      </c>
      <c r="C98" s="80">
        <v>14</v>
      </c>
      <c r="D98" s="80">
        <v>14</v>
      </c>
      <c r="E98" s="80">
        <v>2017</v>
      </c>
      <c r="F98" s="80" t="s">
        <v>71</v>
      </c>
      <c r="G98" s="80" t="s">
        <v>1776</v>
      </c>
      <c r="H98" s="80" t="s">
        <v>1777</v>
      </c>
      <c r="I98" s="177"/>
      <c r="J98" s="81">
        <v>51.969062782914953</v>
      </c>
      <c r="K98" s="81">
        <v>2.9976476835309138</v>
      </c>
      <c r="L98" s="81">
        <v>2.6893202762527104</v>
      </c>
      <c r="M98" s="81">
        <v>64.641347737824987</v>
      </c>
      <c r="N98" s="81">
        <v>87.391358046799411</v>
      </c>
      <c r="O98" s="81">
        <v>53.983126711061047</v>
      </c>
      <c r="P98" s="81">
        <v>37.208961830743334</v>
      </c>
      <c r="Q98" s="81">
        <v>4.9437382899989801</v>
      </c>
      <c r="R98" s="81">
        <v>0</v>
      </c>
      <c r="S98" s="81">
        <v>9.3772660060096946</v>
      </c>
      <c r="T98" s="82"/>
      <c r="U98" s="81">
        <v>8900763</v>
      </c>
      <c r="V98" s="81">
        <v>1316</v>
      </c>
      <c r="W98" s="81">
        <v>53</v>
      </c>
      <c r="X98" s="81">
        <v>16212</v>
      </c>
      <c r="Y98" s="81">
        <v>29505</v>
      </c>
      <c r="Z98" s="81">
        <v>32276</v>
      </c>
      <c r="AA98" s="81">
        <v>7707</v>
      </c>
      <c r="AB98" s="81">
        <v>72382</v>
      </c>
      <c r="AC98" s="81">
        <v>0</v>
      </c>
      <c r="AD98" s="81">
        <v>9.3772660060096946</v>
      </c>
      <c r="AE98" s="82"/>
      <c r="AF98" s="81">
        <v>61918601.807174757</v>
      </c>
      <c r="AG98" s="81">
        <v>2373524.6453244379</v>
      </c>
      <c r="AH98" s="81">
        <v>575086.81591430621</v>
      </c>
      <c r="AI98" s="81">
        <v>107331250.4235525</v>
      </c>
      <c r="AJ98" s="81">
        <v>128293577.21202341</v>
      </c>
      <c r="AK98" s="81">
        <v>0</v>
      </c>
      <c r="AL98" s="81">
        <v>0</v>
      </c>
      <c r="AM98" s="81">
        <v>9942889.6656219084</v>
      </c>
      <c r="AN98" s="81">
        <v>0</v>
      </c>
      <c r="AO98" s="81">
        <v>0</v>
      </c>
      <c r="AP98" s="82"/>
      <c r="AQ98" s="81">
        <v>2287</v>
      </c>
      <c r="AR98" s="81">
        <v>183</v>
      </c>
      <c r="AS98" s="81">
        <v>0</v>
      </c>
      <c r="AT98" s="81">
        <v>0</v>
      </c>
      <c r="AU98" s="81">
        <v>0</v>
      </c>
      <c r="AV98" s="81">
        <v>0</v>
      </c>
      <c r="AW98" s="81" t="s">
        <v>564</v>
      </c>
      <c r="AX98" s="82"/>
      <c r="AY98" s="81">
        <v>8461.4</v>
      </c>
      <c r="AZ98" s="81">
        <v>4017.2000000000012</v>
      </c>
      <c r="BA98" s="81">
        <v>0</v>
      </c>
      <c r="BB98" s="81">
        <v>0</v>
      </c>
      <c r="BC98" s="81">
        <v>0</v>
      </c>
      <c r="BD98" s="81">
        <v>0</v>
      </c>
      <c r="BE98" s="81" t="s">
        <v>564</v>
      </c>
      <c r="BF98" s="82"/>
      <c r="BG98" s="81">
        <v>0</v>
      </c>
      <c r="BH98" s="81">
        <v>0</v>
      </c>
      <c r="BI98" s="81">
        <v>9.8119999999999994</v>
      </c>
      <c r="BJ98" s="81">
        <v>0</v>
      </c>
      <c r="BK98" s="81">
        <v>0</v>
      </c>
      <c r="BL98" s="81">
        <v>0</v>
      </c>
      <c r="BM98" s="82"/>
      <c r="BN98" s="81">
        <v>0</v>
      </c>
      <c r="BO98" s="81">
        <v>0</v>
      </c>
      <c r="BP98" s="81">
        <v>2</v>
      </c>
      <c r="BQ98" s="81">
        <v>0</v>
      </c>
      <c r="BR98" s="81">
        <v>0</v>
      </c>
      <c r="BS98" s="81">
        <v>0</v>
      </c>
      <c r="BT98"/>
      <c r="BU98" s="80">
        <v>9.8119999999999994</v>
      </c>
      <c r="BV98" s="80">
        <v>0</v>
      </c>
      <c r="BW98" s="80">
        <v>0</v>
      </c>
      <c r="BX98" s="80">
        <v>0</v>
      </c>
      <c r="BY98" s="80">
        <v>0</v>
      </c>
      <c r="BZ98" s="80">
        <v>0</v>
      </c>
      <c r="CA98" s="80">
        <v>0</v>
      </c>
      <c r="CB98" s="80">
        <v>0</v>
      </c>
      <c r="CC98" s="80">
        <v>0</v>
      </c>
    </row>
    <row r="99" spans="1:81">
      <c r="A99" s="80" t="s">
        <v>1791</v>
      </c>
      <c r="B99" s="80">
        <v>236</v>
      </c>
      <c r="C99" s="80">
        <v>15</v>
      </c>
      <c r="D99" s="80">
        <v>14</v>
      </c>
      <c r="E99" s="80">
        <v>2018</v>
      </c>
      <c r="F99" s="80" t="s">
        <v>93</v>
      </c>
      <c r="G99" s="80" t="s">
        <v>1776</v>
      </c>
      <c r="H99" s="80" t="s">
        <v>1777</v>
      </c>
      <c r="I99" s="177"/>
      <c r="J99" s="81">
        <v>50.675517307968953</v>
      </c>
      <c r="K99" s="81">
        <v>2.8185500463708331</v>
      </c>
      <c r="L99" s="81">
        <v>2.5194010291267119</v>
      </c>
      <c r="M99" s="81">
        <v>63.909201054623942</v>
      </c>
      <c r="N99" s="81">
        <v>83.999732170149883</v>
      </c>
      <c r="O99" s="81">
        <v>53.582681758364366</v>
      </c>
      <c r="P99" s="81">
        <v>37.684614667683583</v>
      </c>
      <c r="Q99" s="81">
        <v>4.6197998413807797</v>
      </c>
      <c r="R99" s="81">
        <v>0</v>
      </c>
      <c r="S99" s="81">
        <v>9.8355587075489641</v>
      </c>
      <c r="T99" s="82"/>
      <c r="U99" s="81">
        <v>9234396</v>
      </c>
      <c r="V99" s="81">
        <v>1316</v>
      </c>
      <c r="W99" s="81">
        <v>53</v>
      </c>
      <c r="X99" s="81">
        <v>16212</v>
      </c>
      <c r="Y99" s="81">
        <v>30098</v>
      </c>
      <c r="Z99" s="81">
        <v>32650</v>
      </c>
      <c r="AA99" s="81">
        <v>7884</v>
      </c>
      <c r="AB99" s="81">
        <v>72891</v>
      </c>
      <c r="AC99" s="81">
        <v>0</v>
      </c>
      <c r="AD99" s="81">
        <v>9.8355587075489641</v>
      </c>
      <c r="AE99" s="82"/>
      <c r="AF99" s="81">
        <v>61467242.053322449</v>
      </c>
      <c r="AG99" s="81">
        <v>2143434.2783439318</v>
      </c>
      <c r="AH99" s="81">
        <v>548877.97385937918</v>
      </c>
      <c r="AI99" s="81">
        <v>104591822.6581918</v>
      </c>
      <c r="AJ99" s="81">
        <v>129519335.5171598</v>
      </c>
      <c r="AK99" s="81">
        <v>0</v>
      </c>
      <c r="AL99" s="81">
        <v>0</v>
      </c>
      <c r="AM99" s="81">
        <v>10033527.1108828</v>
      </c>
      <c r="AN99" s="81">
        <v>0</v>
      </c>
      <c r="AO99" s="81">
        <v>0</v>
      </c>
      <c r="AP99" s="82"/>
      <c r="AQ99" s="81">
        <v>2357</v>
      </c>
      <c r="AR99" s="81">
        <v>200</v>
      </c>
      <c r="AS99" s="81">
        <v>0</v>
      </c>
      <c r="AT99" s="81">
        <v>0</v>
      </c>
      <c r="AU99" s="81">
        <v>0</v>
      </c>
      <c r="AV99" s="81">
        <v>0</v>
      </c>
      <c r="AW99" s="81" t="s">
        <v>564</v>
      </c>
      <c r="AX99" s="82"/>
      <c r="AY99" s="81">
        <v>8785.299999999992</v>
      </c>
      <c r="AZ99" s="81">
        <v>4397.6000000000004</v>
      </c>
      <c r="BA99" s="81">
        <v>0</v>
      </c>
      <c r="BB99" s="81">
        <v>0</v>
      </c>
      <c r="BC99" s="81">
        <v>0</v>
      </c>
      <c r="BD99" s="81">
        <v>0</v>
      </c>
      <c r="BE99" s="81" t="s">
        <v>564</v>
      </c>
      <c r="BF99" s="82"/>
      <c r="BG99" s="81">
        <v>0</v>
      </c>
      <c r="BH99" s="81">
        <v>0</v>
      </c>
      <c r="BI99" s="81">
        <v>7.5110000000000001</v>
      </c>
      <c r="BJ99" s="81">
        <v>0</v>
      </c>
      <c r="BK99" s="81">
        <v>0</v>
      </c>
      <c r="BL99" s="81">
        <v>0</v>
      </c>
      <c r="BM99" s="82"/>
      <c r="BN99" s="81">
        <v>0</v>
      </c>
      <c r="BO99" s="81">
        <v>0</v>
      </c>
      <c r="BP99" s="81">
        <v>2</v>
      </c>
      <c r="BQ99" s="81">
        <v>0</v>
      </c>
      <c r="BR99" s="81">
        <v>0</v>
      </c>
      <c r="BS99" s="81">
        <v>0</v>
      </c>
      <c r="BT99"/>
      <c r="BU99" s="80">
        <v>7.5110000000000001</v>
      </c>
      <c r="BV99" s="80">
        <v>0</v>
      </c>
      <c r="BW99" s="80">
        <v>0</v>
      </c>
      <c r="BX99" s="80">
        <v>0</v>
      </c>
      <c r="BY99" s="80">
        <v>0</v>
      </c>
      <c r="BZ99" s="80">
        <v>0</v>
      </c>
      <c r="CA99" s="80">
        <v>0</v>
      </c>
      <c r="CB99" s="80">
        <v>0</v>
      </c>
      <c r="CC99" s="80">
        <v>0</v>
      </c>
    </row>
    <row r="100" spans="1:81">
      <c r="A100" s="80" t="s">
        <v>1792</v>
      </c>
      <c r="B100" s="80">
        <v>237</v>
      </c>
      <c r="C100" s="80">
        <v>16</v>
      </c>
      <c r="D100" s="80">
        <v>14</v>
      </c>
      <c r="E100" s="80">
        <v>2019</v>
      </c>
      <c r="F100" s="80" t="s">
        <v>73</v>
      </c>
      <c r="G100" s="80" t="s">
        <v>1776</v>
      </c>
      <c r="H100" s="80" t="s">
        <v>1777</v>
      </c>
      <c r="I100" s="177"/>
      <c r="J100" s="81">
        <v>53.398096931545489</v>
      </c>
      <c r="K100" s="81">
        <v>2.4883183089789331</v>
      </c>
      <c r="L100" s="81">
        <v>2.5406094952668785</v>
      </c>
      <c r="M100" s="81">
        <v>60.512619946124822</v>
      </c>
      <c r="N100" s="81">
        <v>74.083843808504682</v>
      </c>
      <c r="O100" s="81">
        <v>52.588492846856084</v>
      </c>
      <c r="P100" s="81">
        <v>38.835657472096877</v>
      </c>
      <c r="Q100" s="81">
        <v>4.5078271037138302</v>
      </c>
      <c r="R100" s="81">
        <v>0</v>
      </c>
      <c r="S100" s="81">
        <v>9.626284346005832</v>
      </c>
      <c r="T100" s="82"/>
      <c r="U100" s="81">
        <v>10169522</v>
      </c>
      <c r="V100" s="81">
        <v>1316</v>
      </c>
      <c r="W100" s="81">
        <v>53</v>
      </c>
      <c r="X100" s="81">
        <v>16212</v>
      </c>
      <c r="Y100" s="81">
        <v>30535</v>
      </c>
      <c r="Z100" s="81">
        <v>32924</v>
      </c>
      <c r="AA100" s="81">
        <v>8064</v>
      </c>
      <c r="AB100" s="81">
        <v>73050</v>
      </c>
      <c r="AC100" s="81">
        <v>0</v>
      </c>
      <c r="AD100" s="81">
        <v>9.626284346005832</v>
      </c>
      <c r="AE100" s="82"/>
      <c r="AF100" s="81">
        <v>66212073.326345518</v>
      </c>
      <c r="AG100" s="81">
        <v>2001605.526336354</v>
      </c>
      <c r="AH100" s="81">
        <v>581981.73056207527</v>
      </c>
      <c r="AI100" s="81">
        <v>103163666.8760239</v>
      </c>
      <c r="AJ100" s="81">
        <v>114750939.36902526</v>
      </c>
      <c r="AK100" s="81">
        <v>0</v>
      </c>
      <c r="AL100" s="81">
        <v>0</v>
      </c>
      <c r="AM100" s="81">
        <v>9948860.0798944253</v>
      </c>
      <c r="AN100" s="81">
        <v>0</v>
      </c>
      <c r="AO100" s="81">
        <v>0</v>
      </c>
      <c r="AP100" s="82"/>
      <c r="AQ100" s="81">
        <v>2448</v>
      </c>
      <c r="AR100" s="81">
        <v>212</v>
      </c>
      <c r="AS100" s="81">
        <v>0</v>
      </c>
      <c r="AT100" s="81">
        <v>0</v>
      </c>
      <c r="AU100" s="81">
        <v>0</v>
      </c>
      <c r="AV100" s="81">
        <v>0</v>
      </c>
      <c r="AW100" s="81" t="s">
        <v>564</v>
      </c>
      <c r="AX100" s="82"/>
      <c r="AY100" s="81">
        <v>9233.1999999999898</v>
      </c>
      <c r="AZ100" s="81">
        <v>4659.7000000000007</v>
      </c>
      <c r="BA100" s="81">
        <v>0</v>
      </c>
      <c r="BB100" s="81">
        <v>0</v>
      </c>
      <c r="BC100" s="81">
        <v>0</v>
      </c>
      <c r="BD100" s="81">
        <v>0</v>
      </c>
      <c r="BE100" s="81" t="s">
        <v>564</v>
      </c>
      <c r="BF100" s="82"/>
      <c r="BG100" s="81">
        <v>0</v>
      </c>
      <c r="BH100" s="81">
        <v>0</v>
      </c>
      <c r="BI100" s="81">
        <v>5.1219999999999999</v>
      </c>
      <c r="BJ100" s="81">
        <v>0</v>
      </c>
      <c r="BK100" s="81">
        <v>1.052</v>
      </c>
      <c r="BL100" s="81">
        <v>0</v>
      </c>
      <c r="BM100" s="82"/>
      <c r="BN100" s="81">
        <v>0</v>
      </c>
      <c r="BO100" s="81">
        <v>0</v>
      </c>
      <c r="BP100" s="81">
        <v>1</v>
      </c>
      <c r="BQ100" s="81">
        <v>0</v>
      </c>
      <c r="BR100" s="81">
        <v>1</v>
      </c>
      <c r="BS100" s="81">
        <v>0</v>
      </c>
      <c r="BT100"/>
      <c r="BU100" s="80">
        <v>6.1740000000000004</v>
      </c>
      <c r="BV100" s="80">
        <v>0</v>
      </c>
      <c r="BW100" s="80">
        <v>0</v>
      </c>
      <c r="BX100" s="80">
        <v>0</v>
      </c>
      <c r="BY100" s="80">
        <v>0</v>
      </c>
      <c r="BZ100" s="80">
        <v>0</v>
      </c>
      <c r="CA100" s="80">
        <v>0</v>
      </c>
      <c r="CB100" s="80">
        <v>0</v>
      </c>
      <c r="CC100" s="80">
        <v>0</v>
      </c>
    </row>
    <row r="101" spans="1:81">
      <c r="A101" s="80" t="s">
        <v>1793</v>
      </c>
      <c r="B101" s="80">
        <v>238</v>
      </c>
      <c r="C101" s="80">
        <v>17</v>
      </c>
      <c r="D101" s="80">
        <v>14</v>
      </c>
      <c r="E101" s="80">
        <v>2020</v>
      </c>
      <c r="F101" s="80" t="s">
        <v>218</v>
      </c>
      <c r="G101" s="80" t="s">
        <v>1776</v>
      </c>
      <c r="H101" s="80" t="s">
        <v>1777</v>
      </c>
      <c r="I101" s="177"/>
      <c r="J101" s="81">
        <v>39.568218830795217</v>
      </c>
      <c r="K101" s="81">
        <v>3.2783393179151745</v>
      </c>
      <c r="L101" s="81">
        <v>3.1043650239590961</v>
      </c>
      <c r="M101" s="81">
        <v>59.83263564143553</v>
      </c>
      <c r="N101" s="81">
        <v>78.293046582287701</v>
      </c>
      <c r="O101" s="81">
        <v>46.42481955541971</v>
      </c>
      <c r="P101" s="81">
        <v>36.333907665430253</v>
      </c>
      <c r="Q101" s="81">
        <v>4.3189343532314028</v>
      </c>
      <c r="R101" s="81">
        <v>0</v>
      </c>
      <c r="S101" s="81">
        <v>10.622802929650989</v>
      </c>
      <c r="T101" s="82"/>
      <c r="U101" s="81">
        <v>7083932</v>
      </c>
      <c r="V101" s="81">
        <v>1583</v>
      </c>
      <c r="W101" s="81">
        <v>66</v>
      </c>
      <c r="X101" s="81">
        <v>17692</v>
      </c>
      <c r="Y101" s="81">
        <v>30988</v>
      </c>
      <c r="Z101" s="81">
        <v>33174</v>
      </c>
      <c r="AA101" s="81">
        <v>8197</v>
      </c>
      <c r="AB101" s="81">
        <v>73248</v>
      </c>
      <c r="AC101" s="81">
        <v>0</v>
      </c>
      <c r="AD101" s="81">
        <v>10.622802929650989</v>
      </c>
      <c r="AE101" s="82"/>
      <c r="AF101" s="81">
        <v>49647487.149077497</v>
      </c>
      <c r="AG101" s="81">
        <v>2500327.4459815165</v>
      </c>
      <c r="AH101" s="81">
        <v>732097.62452107144</v>
      </c>
      <c r="AI101" s="81">
        <v>102157245.79109676</v>
      </c>
      <c r="AJ101" s="81">
        <v>125684309.00909068</v>
      </c>
      <c r="AK101" s="81"/>
      <c r="AL101" s="81"/>
      <c r="AM101" s="81">
        <v>9559677.8022535108</v>
      </c>
      <c r="AN101" s="81"/>
      <c r="AO101" s="81"/>
      <c r="AP101" s="82"/>
      <c r="AQ101" s="81">
        <v>2519</v>
      </c>
      <c r="AR101" s="81">
        <v>213</v>
      </c>
      <c r="AS101" s="81">
        <v>0</v>
      </c>
      <c r="AT101" s="81">
        <v>0</v>
      </c>
      <c r="AU101" s="81">
        <v>0</v>
      </c>
      <c r="AV101" s="81">
        <v>0</v>
      </c>
      <c r="AW101" s="81">
        <v>0</v>
      </c>
      <c r="AX101" s="82"/>
      <c r="AY101" s="81">
        <v>9593.1999999999607</v>
      </c>
      <c r="AZ101" s="81">
        <v>4670.7000000000007</v>
      </c>
      <c r="BA101" s="81">
        <v>0</v>
      </c>
      <c r="BB101" s="81">
        <v>0</v>
      </c>
      <c r="BC101" s="81">
        <v>0</v>
      </c>
      <c r="BD101" s="81">
        <v>0</v>
      </c>
      <c r="BE101" s="81">
        <v>0</v>
      </c>
      <c r="BF101" s="82"/>
      <c r="BG101" s="81">
        <v>0</v>
      </c>
      <c r="BH101" s="81">
        <v>0</v>
      </c>
      <c r="BI101" s="81">
        <v>1.0269999999999999</v>
      </c>
      <c r="BJ101" s="81">
        <v>0</v>
      </c>
      <c r="BK101" s="81">
        <v>0</v>
      </c>
      <c r="BL101" s="81">
        <v>0</v>
      </c>
      <c r="BM101" s="82"/>
      <c r="BN101" s="81">
        <v>0</v>
      </c>
      <c r="BO101" s="81">
        <v>0</v>
      </c>
      <c r="BP101" s="81">
        <v>1</v>
      </c>
      <c r="BQ101" s="81">
        <v>0</v>
      </c>
      <c r="BR101" s="81">
        <v>0</v>
      </c>
      <c r="BS101" s="81">
        <v>0</v>
      </c>
      <c r="BT101"/>
      <c r="BU101" s="80">
        <v>1.0269999999999999</v>
      </c>
      <c r="BV101" s="80">
        <v>0</v>
      </c>
      <c r="BW101" s="80">
        <v>0</v>
      </c>
      <c r="BX101" s="80">
        <v>0</v>
      </c>
      <c r="BY101" s="80">
        <v>0</v>
      </c>
      <c r="BZ101" s="80">
        <v>0</v>
      </c>
      <c r="CA101" s="80">
        <v>0</v>
      </c>
      <c r="CB101" s="80">
        <v>0</v>
      </c>
      <c r="CC101" s="80">
        <v>0</v>
      </c>
    </row>
    <row r="102" spans="1:81">
      <c r="A102" s="80" t="s">
        <v>1794</v>
      </c>
      <c r="B102" s="80">
        <v>238</v>
      </c>
      <c r="C102" s="80">
        <v>18</v>
      </c>
      <c r="D102" s="80">
        <v>14</v>
      </c>
      <c r="E102" s="80">
        <v>2021</v>
      </c>
      <c r="F102" s="80" t="s">
        <v>75</v>
      </c>
      <c r="G102" s="174" t="s">
        <v>1776</v>
      </c>
      <c r="H102" s="80" t="s">
        <v>1777</v>
      </c>
      <c r="I102" s="177"/>
      <c r="J102" s="81">
        <v>42.215585593013955</v>
      </c>
      <c r="K102" s="81">
        <v>3.6502375009563384</v>
      </c>
      <c r="L102" s="81">
        <v>2.8542747666551329</v>
      </c>
      <c r="M102" s="81">
        <v>67.459355818949419</v>
      </c>
      <c r="N102" s="81">
        <v>74.097059827872627</v>
      </c>
      <c r="O102" s="81">
        <v>45.290279246287788</v>
      </c>
      <c r="P102" s="81">
        <v>38.234995561898536</v>
      </c>
      <c r="Q102" s="81">
        <v>4.3668267964076142</v>
      </c>
      <c r="R102" s="81">
        <v>0</v>
      </c>
      <c r="S102" s="81">
        <v>9.9240551716877885</v>
      </c>
      <c r="T102" s="82"/>
      <c r="U102" s="81">
        <v>8731305</v>
      </c>
      <c r="V102" s="81">
        <v>1583</v>
      </c>
      <c r="W102" s="81">
        <v>66</v>
      </c>
      <c r="X102" s="81">
        <v>17692</v>
      </c>
      <c r="Y102" s="81">
        <v>31377</v>
      </c>
      <c r="Z102" s="81">
        <v>33324</v>
      </c>
      <c r="AA102" s="81">
        <v>8412</v>
      </c>
      <c r="AB102" s="81">
        <v>73182</v>
      </c>
      <c r="AC102" s="81">
        <v>0</v>
      </c>
      <c r="AD102" s="81">
        <v>9.9240551716877885</v>
      </c>
      <c r="AE102" s="82"/>
      <c r="AF102" s="81">
        <v>53351253.355019078</v>
      </c>
      <c r="AG102" s="81">
        <v>2814397.5411745957</v>
      </c>
      <c r="AH102" s="81">
        <v>644665.31695032946</v>
      </c>
      <c r="AI102" s="81">
        <v>113804469.23024791</v>
      </c>
      <c r="AJ102" s="81">
        <v>110834663.92297897</v>
      </c>
      <c r="AK102" s="81">
        <v>0</v>
      </c>
      <c r="AL102" s="81">
        <v>0</v>
      </c>
      <c r="AM102" s="81">
        <v>9606153.8375506345</v>
      </c>
      <c r="AN102" s="81">
        <v>0</v>
      </c>
      <c r="AO102" s="81">
        <v>0</v>
      </c>
      <c r="AP102" s="82"/>
      <c r="AQ102" s="81">
        <v>2625</v>
      </c>
      <c r="AR102" s="81">
        <v>215</v>
      </c>
      <c r="AS102" s="81">
        <v>0</v>
      </c>
      <c r="AT102" s="81">
        <v>0</v>
      </c>
      <c r="AU102" s="81">
        <v>0</v>
      </c>
      <c r="AV102" s="81">
        <v>0</v>
      </c>
      <c r="AW102" s="81"/>
      <c r="AX102" s="82"/>
      <c r="AY102" s="81">
        <v>10105.49999999996</v>
      </c>
      <c r="AZ102" s="81">
        <v>4730.6000000000004</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1795</v>
      </c>
      <c r="B103" s="80">
        <v>238</v>
      </c>
      <c r="C103" s="80">
        <v>19</v>
      </c>
      <c r="D103" s="80">
        <v>14</v>
      </c>
      <c r="E103" s="80">
        <v>2022</v>
      </c>
      <c r="F103" s="80" t="s">
        <v>568</v>
      </c>
      <c r="G103" s="174" t="s">
        <v>1776</v>
      </c>
      <c r="H103" s="80" t="s">
        <v>1777</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2743</v>
      </c>
      <c r="AR103" s="81">
        <v>216</v>
      </c>
      <c r="AS103" s="81">
        <v>0</v>
      </c>
      <c r="AT103" s="81">
        <v>0</v>
      </c>
      <c r="AU103" s="81">
        <v>0</v>
      </c>
      <c r="AV103" s="81">
        <v>0</v>
      </c>
      <c r="AW103" s="81"/>
      <c r="AX103" s="82"/>
      <c r="AY103" s="81">
        <v>10717.19999999995</v>
      </c>
      <c r="AZ103" s="81">
        <v>4742.6000000000004</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1796</v>
      </c>
      <c r="B104" s="80">
        <v>324</v>
      </c>
      <c r="C104" s="80">
        <v>1</v>
      </c>
      <c r="D104" s="80">
        <v>20</v>
      </c>
      <c r="E104" s="80">
        <v>1990</v>
      </c>
      <c r="F104" s="80" t="s">
        <v>562</v>
      </c>
      <c r="G104" s="80" t="s">
        <v>1797</v>
      </c>
      <c r="H104" s="80" t="s">
        <v>1798</v>
      </c>
      <c r="I104" s="177"/>
      <c r="J104" s="81">
        <v>160.59342579566524</v>
      </c>
      <c r="K104" s="81">
        <v>22.689551897500081</v>
      </c>
      <c r="L104" s="81">
        <v>22.518345912245103</v>
      </c>
      <c r="M104" s="81">
        <v>56.283422721994235</v>
      </c>
      <c r="N104" s="81">
        <v>107.97255785460682</v>
      </c>
      <c r="O104" s="81">
        <v>63.859113172892997</v>
      </c>
      <c r="P104" s="81">
        <v>98.096835959586329</v>
      </c>
      <c r="Q104" s="81">
        <v>5.8810946370849679</v>
      </c>
      <c r="R104" s="81">
        <v>2.4636002642795769E-2</v>
      </c>
      <c r="S104" s="81">
        <v>6.336380870549208</v>
      </c>
      <c r="T104" s="82"/>
      <c r="U104" s="81">
        <v>12030735</v>
      </c>
      <c r="V104" s="81">
        <v>5516</v>
      </c>
      <c r="W104" s="81">
        <v>416</v>
      </c>
      <c r="X104" s="81">
        <v>22364</v>
      </c>
      <c r="Y104" s="81">
        <v>24994</v>
      </c>
      <c r="Z104" s="81">
        <v>26266</v>
      </c>
      <c r="AA104" s="81">
        <v>23819</v>
      </c>
      <c r="AB104" s="81">
        <v>95489</v>
      </c>
      <c r="AC104" s="81">
        <v>4267</v>
      </c>
      <c r="AD104" s="81">
        <v>6.336380870549208</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1799</v>
      </c>
      <c r="B105" s="80">
        <v>325</v>
      </c>
      <c r="C105" s="80">
        <v>2</v>
      </c>
      <c r="D105" s="80">
        <v>20</v>
      </c>
      <c r="E105" s="80">
        <v>2005</v>
      </c>
      <c r="F105" s="80" t="s">
        <v>565</v>
      </c>
      <c r="G105" s="80" t="s">
        <v>1797</v>
      </c>
      <c r="H105" s="80" t="s">
        <v>1798</v>
      </c>
      <c r="I105" s="177"/>
      <c r="J105" s="81">
        <v>250.73530478708361</v>
      </c>
      <c r="K105" s="81">
        <v>19.136757098680501</v>
      </c>
      <c r="L105" s="81">
        <v>24.332641350174807</v>
      </c>
      <c r="M105" s="81">
        <v>117.6488935318437</v>
      </c>
      <c r="N105" s="81">
        <v>171.7252654233377</v>
      </c>
      <c r="O105" s="81">
        <v>97.759072429328725</v>
      </c>
      <c r="P105" s="81">
        <v>91.883739618801272</v>
      </c>
      <c r="Q105" s="81">
        <v>5.3079291666957822</v>
      </c>
      <c r="R105" s="81">
        <v>0.11386687992410512</v>
      </c>
      <c r="S105" s="81">
        <v>13.889261399999999</v>
      </c>
      <c r="T105" s="82"/>
      <c r="U105" s="81">
        <v>14283674</v>
      </c>
      <c r="V105" s="81">
        <v>4787</v>
      </c>
      <c r="W105" s="81">
        <v>257</v>
      </c>
      <c r="X105" s="81">
        <v>19251</v>
      </c>
      <c r="Y105" s="81">
        <v>29713</v>
      </c>
      <c r="Z105" s="81">
        <v>46530</v>
      </c>
      <c r="AA105" s="81">
        <v>18272</v>
      </c>
      <c r="AB105" s="81">
        <v>90095</v>
      </c>
      <c r="AC105" s="81">
        <v>20135</v>
      </c>
      <c r="AD105" s="81">
        <v>13.889261399999999</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1800</v>
      </c>
      <c r="B106" s="80">
        <v>326</v>
      </c>
      <c r="C106" s="80">
        <v>3</v>
      </c>
      <c r="D106" s="80">
        <v>20</v>
      </c>
      <c r="E106" s="80">
        <v>2006</v>
      </c>
      <c r="F106" s="80" t="s">
        <v>566</v>
      </c>
      <c r="G106" s="80" t="s">
        <v>1797</v>
      </c>
      <c r="H106" s="80" t="s">
        <v>1798</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1801</v>
      </c>
      <c r="B107" s="80">
        <v>327</v>
      </c>
      <c r="C107" s="80">
        <v>4</v>
      </c>
      <c r="D107" s="80">
        <v>20</v>
      </c>
      <c r="E107" s="80">
        <v>2007</v>
      </c>
      <c r="F107" s="80" t="s">
        <v>567</v>
      </c>
      <c r="G107" s="80" t="s">
        <v>1797</v>
      </c>
      <c r="H107" s="80" t="s">
        <v>1798</v>
      </c>
      <c r="I107" s="177"/>
      <c r="J107" s="81">
        <v>202.67099802439475</v>
      </c>
      <c r="K107" s="81">
        <v>12.902189045499705</v>
      </c>
      <c r="L107" s="81">
        <v>28.691933636821378</v>
      </c>
      <c r="M107" s="81">
        <v>114.30046812991137</v>
      </c>
      <c r="N107" s="81">
        <v>174.13085522141012</v>
      </c>
      <c r="O107" s="81">
        <v>94.726810883124372</v>
      </c>
      <c r="P107" s="81">
        <v>90.216560417320991</v>
      </c>
      <c r="Q107" s="81">
        <v>5.4908540063449207</v>
      </c>
      <c r="R107" s="81">
        <v>3.8564513590557799E-2</v>
      </c>
      <c r="S107" s="81">
        <v>9.5112012187592008</v>
      </c>
      <c r="T107" s="82"/>
      <c r="U107" s="81">
        <v>16028515</v>
      </c>
      <c r="V107" s="81">
        <v>4309</v>
      </c>
      <c r="W107" s="81">
        <v>332</v>
      </c>
      <c r="X107" s="81">
        <v>23911</v>
      </c>
      <c r="Y107" s="81">
        <v>29909</v>
      </c>
      <c r="Z107" s="81">
        <v>46870</v>
      </c>
      <c r="AA107" s="81">
        <v>17667</v>
      </c>
      <c r="AB107" s="81">
        <v>88271</v>
      </c>
      <c r="AC107" s="81">
        <v>7015</v>
      </c>
      <c r="AD107" s="81">
        <v>9.5112012187592008</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1802</v>
      </c>
      <c r="B108" s="80">
        <v>328</v>
      </c>
      <c r="C108" s="80">
        <v>5</v>
      </c>
      <c r="D108" s="80">
        <v>20</v>
      </c>
      <c r="E108" s="80">
        <v>2008</v>
      </c>
      <c r="F108" s="80" t="s">
        <v>84</v>
      </c>
      <c r="G108" s="80" t="s">
        <v>1797</v>
      </c>
      <c r="H108" s="80" t="s">
        <v>1798</v>
      </c>
      <c r="I108" s="177"/>
      <c r="J108" s="81">
        <v>177.25118148632777</v>
      </c>
      <c r="K108" s="81">
        <v>9.7601266540701594</v>
      </c>
      <c r="L108" s="81">
        <v>25.853222009480874</v>
      </c>
      <c r="M108" s="81">
        <v>119.48280434323406</v>
      </c>
      <c r="N108" s="81">
        <v>143.40843502541168</v>
      </c>
      <c r="O108" s="81">
        <v>91.643668307405079</v>
      </c>
      <c r="P108" s="81">
        <v>87.660317348833175</v>
      </c>
      <c r="Q108" s="81">
        <v>5.3484146234480754</v>
      </c>
      <c r="R108" s="81">
        <v>5.0824241892992353E-2</v>
      </c>
      <c r="S108" s="81">
        <v>9.386112905080001</v>
      </c>
      <c r="T108" s="82"/>
      <c r="U108" s="81">
        <v>14459677</v>
      </c>
      <c r="V108" s="81">
        <v>4309</v>
      </c>
      <c r="W108" s="81">
        <v>332</v>
      </c>
      <c r="X108" s="81">
        <v>23911</v>
      </c>
      <c r="Y108" s="81">
        <v>30028</v>
      </c>
      <c r="Z108" s="81">
        <v>46936</v>
      </c>
      <c r="AA108" s="81">
        <v>17186</v>
      </c>
      <c r="AB108" s="81">
        <v>87394</v>
      </c>
      <c r="AC108" s="81">
        <v>9600</v>
      </c>
      <c r="AD108" s="81">
        <v>9.386112905080001</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1803</v>
      </c>
      <c r="B109" s="80">
        <v>329</v>
      </c>
      <c r="C109" s="80">
        <v>6</v>
      </c>
      <c r="D109" s="80">
        <v>20</v>
      </c>
      <c r="E109" s="80">
        <v>2009</v>
      </c>
      <c r="F109" s="80" t="s">
        <v>85</v>
      </c>
      <c r="G109" s="80" t="s">
        <v>1797</v>
      </c>
      <c r="H109" s="80" t="s">
        <v>1798</v>
      </c>
      <c r="I109" s="177"/>
      <c r="J109" s="81">
        <v>181.31262705726189</v>
      </c>
      <c r="K109" s="81">
        <v>10.17061852797289</v>
      </c>
      <c r="L109" s="81">
        <v>40.070400951850893</v>
      </c>
      <c r="M109" s="81">
        <v>129.2782591428784</v>
      </c>
      <c r="N109" s="81">
        <v>142.45924382512652</v>
      </c>
      <c r="O109" s="81">
        <v>93.024189849670833</v>
      </c>
      <c r="P109" s="81">
        <v>83.609192349361351</v>
      </c>
      <c r="Q109" s="81">
        <v>5.055621435279587</v>
      </c>
      <c r="R109" s="81">
        <v>7.2609397372363077E-2</v>
      </c>
      <c r="S109" s="81">
        <v>10.125265127104001</v>
      </c>
      <c r="T109" s="82"/>
      <c r="U109" s="81">
        <v>10883140</v>
      </c>
      <c r="V109" s="81">
        <v>3902</v>
      </c>
      <c r="W109" s="81">
        <v>854</v>
      </c>
      <c r="X109" s="81">
        <v>24796</v>
      </c>
      <c r="Y109" s="81">
        <v>30104</v>
      </c>
      <c r="Z109" s="81">
        <v>47026</v>
      </c>
      <c r="AA109" s="81">
        <v>16828</v>
      </c>
      <c r="AB109" s="81">
        <v>86720</v>
      </c>
      <c r="AC109" s="81">
        <v>13380</v>
      </c>
      <c r="AD109" s="81">
        <v>10.125265127104001</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3.25</v>
      </c>
      <c r="BI109" s="81">
        <v>116.42700000000001</v>
      </c>
      <c r="BJ109" s="81">
        <v>0</v>
      </c>
      <c r="BK109" s="81">
        <v>23.009</v>
      </c>
      <c r="BL109" s="81">
        <v>0</v>
      </c>
      <c r="BM109" s="82"/>
      <c r="BN109" s="81">
        <v>0</v>
      </c>
      <c r="BO109" s="81">
        <v>1</v>
      </c>
      <c r="BP109" s="81">
        <v>12</v>
      </c>
      <c r="BQ109" s="81">
        <v>0</v>
      </c>
      <c r="BR109" s="81">
        <v>4</v>
      </c>
      <c r="BS109" s="81">
        <v>0</v>
      </c>
      <c r="BT109"/>
      <c r="BU109" s="80"/>
      <c r="BV109" s="80"/>
      <c r="BW109" s="80"/>
      <c r="BX109" s="80"/>
      <c r="BY109" s="80"/>
      <c r="BZ109" s="80"/>
      <c r="CA109" s="80"/>
      <c r="CB109" s="80"/>
      <c r="CC109" s="80"/>
    </row>
    <row r="110" spans="1:81">
      <c r="A110" s="80" t="s">
        <v>1804</v>
      </c>
      <c r="B110" s="80">
        <v>330</v>
      </c>
      <c r="C110" s="80">
        <v>7</v>
      </c>
      <c r="D110" s="80">
        <v>20</v>
      </c>
      <c r="E110" s="80">
        <v>2010</v>
      </c>
      <c r="F110" s="80" t="s">
        <v>86</v>
      </c>
      <c r="G110" s="80" t="s">
        <v>1797</v>
      </c>
      <c r="H110" s="80" t="s">
        <v>1798</v>
      </c>
      <c r="I110" s="177"/>
      <c r="J110" s="81">
        <v>163.00368744029606</v>
      </c>
      <c r="K110" s="81">
        <v>10.081528688815178</v>
      </c>
      <c r="L110" s="81">
        <v>38.60173493843282</v>
      </c>
      <c r="M110" s="81">
        <v>121.4217210186919</v>
      </c>
      <c r="N110" s="81">
        <v>167.00800026272404</v>
      </c>
      <c r="O110" s="81">
        <v>92.832172751228754</v>
      </c>
      <c r="P110" s="81">
        <v>83.46272745165389</v>
      </c>
      <c r="Q110" s="81">
        <v>5.2178084635375166</v>
      </c>
      <c r="R110" s="81">
        <v>5.4000328937105817E-2</v>
      </c>
      <c r="S110" s="81">
        <v>9.9333030443399988</v>
      </c>
      <c r="T110" s="82"/>
      <c r="U110" s="81">
        <v>11444622</v>
      </c>
      <c r="V110" s="81">
        <v>3902</v>
      </c>
      <c r="W110" s="81">
        <v>854</v>
      </c>
      <c r="X110" s="81">
        <v>24796</v>
      </c>
      <c r="Y110" s="81">
        <v>30167</v>
      </c>
      <c r="Z110" s="81">
        <v>47147</v>
      </c>
      <c r="AA110" s="81">
        <v>16379</v>
      </c>
      <c r="AB110" s="81">
        <v>85761</v>
      </c>
      <c r="AC110" s="81">
        <v>9430</v>
      </c>
      <c r="AD110" s="81">
        <v>9.9333030443399988</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3.2069999999999999</v>
      </c>
      <c r="BI110" s="81">
        <v>124.965</v>
      </c>
      <c r="BJ110" s="81">
        <v>0</v>
      </c>
      <c r="BK110" s="81">
        <v>23.411000000000001</v>
      </c>
      <c r="BL110" s="81">
        <v>0</v>
      </c>
      <c r="BM110" s="82"/>
      <c r="BN110" s="81">
        <v>0</v>
      </c>
      <c r="BO110" s="81">
        <v>1</v>
      </c>
      <c r="BP110" s="81">
        <v>12</v>
      </c>
      <c r="BQ110" s="81">
        <v>0</v>
      </c>
      <c r="BR110" s="81">
        <v>4</v>
      </c>
      <c r="BS110" s="81">
        <v>0</v>
      </c>
      <c r="BT110"/>
      <c r="BU110" s="80">
        <v>143.63800000000001</v>
      </c>
      <c r="BV110" s="80">
        <v>7.9450000000000003</v>
      </c>
      <c r="BW110" s="80">
        <v>0</v>
      </c>
      <c r="BX110" s="80">
        <v>0</v>
      </c>
      <c r="BY110" s="80">
        <v>0</v>
      </c>
      <c r="BZ110" s="80">
        <v>0</v>
      </c>
      <c r="CA110" s="80">
        <v>0</v>
      </c>
      <c r="CB110" s="80">
        <v>0</v>
      </c>
      <c r="CC110" s="80">
        <v>0</v>
      </c>
    </row>
    <row r="111" spans="1:81">
      <c r="A111" s="80" t="s">
        <v>1805</v>
      </c>
      <c r="B111" s="80">
        <v>331</v>
      </c>
      <c r="C111" s="80">
        <v>8</v>
      </c>
      <c r="D111" s="80">
        <v>20</v>
      </c>
      <c r="E111" s="80">
        <v>2011</v>
      </c>
      <c r="F111" s="80" t="s">
        <v>87</v>
      </c>
      <c r="G111" s="80" t="s">
        <v>1797</v>
      </c>
      <c r="H111" s="80" t="s">
        <v>1798</v>
      </c>
      <c r="I111" s="177"/>
      <c r="J111" s="81">
        <v>209.27934724096619</v>
      </c>
      <c r="K111" s="81">
        <v>13.694754798068923</v>
      </c>
      <c r="L111" s="81">
        <v>32.947311554607047</v>
      </c>
      <c r="M111" s="81">
        <v>140.21674898758704</v>
      </c>
      <c r="N111" s="81">
        <v>155.93206345332334</v>
      </c>
      <c r="O111" s="81">
        <v>91.565532110295209</v>
      </c>
      <c r="P111" s="81">
        <v>79.803773836033116</v>
      </c>
      <c r="Q111" s="81">
        <v>5.9449454856008304</v>
      </c>
      <c r="R111" s="81">
        <v>5.4147145991109834E-2</v>
      </c>
      <c r="S111" s="81">
        <v>12.172119010559999</v>
      </c>
      <c r="T111" s="82"/>
      <c r="U111" s="81">
        <v>11342134</v>
      </c>
      <c r="V111" s="81">
        <v>3902</v>
      </c>
      <c r="W111" s="81">
        <v>854</v>
      </c>
      <c r="X111" s="81">
        <v>24796</v>
      </c>
      <c r="Y111" s="81">
        <v>30203</v>
      </c>
      <c r="Z111" s="81">
        <v>47514</v>
      </c>
      <c r="AA111" s="81">
        <v>16127</v>
      </c>
      <c r="AB111" s="81">
        <v>84712</v>
      </c>
      <c r="AC111" s="81">
        <v>9440</v>
      </c>
      <c r="AD111" s="81">
        <v>12.172119010559999</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3.2839999999999998</v>
      </c>
      <c r="BI111" s="81">
        <v>113.815</v>
      </c>
      <c r="BJ111" s="81">
        <v>0</v>
      </c>
      <c r="BK111" s="81">
        <v>14.030000000000001</v>
      </c>
      <c r="BL111" s="81">
        <v>0</v>
      </c>
      <c r="BM111" s="82"/>
      <c r="BN111" s="81">
        <v>0</v>
      </c>
      <c r="BO111" s="81">
        <v>1</v>
      </c>
      <c r="BP111" s="81">
        <v>11</v>
      </c>
      <c r="BQ111" s="81">
        <v>0</v>
      </c>
      <c r="BR111" s="81">
        <v>3</v>
      </c>
      <c r="BS111" s="81">
        <v>0</v>
      </c>
      <c r="BT111"/>
      <c r="BU111" s="80">
        <v>131.12899999999999</v>
      </c>
      <c r="BV111" s="80">
        <v>0</v>
      </c>
      <c r="BW111" s="80">
        <v>0</v>
      </c>
      <c r="BX111" s="80">
        <v>0</v>
      </c>
      <c r="BY111" s="80">
        <v>0</v>
      </c>
      <c r="BZ111" s="80">
        <v>0</v>
      </c>
      <c r="CA111" s="80">
        <v>0</v>
      </c>
      <c r="CB111" s="80">
        <v>0</v>
      </c>
      <c r="CC111" s="80">
        <v>0</v>
      </c>
    </row>
    <row r="112" spans="1:81">
      <c r="A112" s="80" t="s">
        <v>1806</v>
      </c>
      <c r="B112" s="80">
        <v>332</v>
      </c>
      <c r="C112" s="80">
        <v>9</v>
      </c>
      <c r="D112" s="80">
        <v>20</v>
      </c>
      <c r="E112" s="80">
        <v>2012</v>
      </c>
      <c r="F112" s="80" t="s">
        <v>88</v>
      </c>
      <c r="G112" s="80" t="s">
        <v>1797</v>
      </c>
      <c r="H112" s="80" t="s">
        <v>1798</v>
      </c>
      <c r="I112" s="177"/>
      <c r="J112" s="81">
        <v>155.07036460807291</v>
      </c>
      <c r="K112" s="81">
        <v>12.731546414735192</v>
      </c>
      <c r="L112" s="81">
        <v>32.533825285409328</v>
      </c>
      <c r="M112" s="81">
        <v>139.51015946289127</v>
      </c>
      <c r="N112" s="81">
        <v>166.77109230857002</v>
      </c>
      <c r="O112" s="81">
        <v>91.414750166045565</v>
      </c>
      <c r="P112" s="81">
        <v>79.182879102265616</v>
      </c>
      <c r="Q112" s="81">
        <v>6.387292688605446</v>
      </c>
      <c r="R112" s="81">
        <v>3.0855435506093792E-2</v>
      </c>
      <c r="S112" s="81">
        <v>10.504096169599997</v>
      </c>
      <c r="T112" s="82"/>
      <c r="U112" s="81">
        <v>9760896</v>
      </c>
      <c r="V112" s="81">
        <v>3902</v>
      </c>
      <c r="W112" s="81">
        <v>854</v>
      </c>
      <c r="X112" s="81">
        <v>24796</v>
      </c>
      <c r="Y112" s="81">
        <v>30232</v>
      </c>
      <c r="Z112" s="81">
        <v>47812</v>
      </c>
      <c r="AA112" s="81">
        <v>15911</v>
      </c>
      <c r="AB112" s="81">
        <v>83771</v>
      </c>
      <c r="AC112" s="81">
        <v>5240</v>
      </c>
      <c r="AD112" s="81">
        <v>10.504096169599997</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3.4940000000000002</v>
      </c>
      <c r="BI112" s="81">
        <v>139.80799999999999</v>
      </c>
      <c r="BJ112" s="81">
        <v>0</v>
      </c>
      <c r="BK112" s="81">
        <v>15.739000000000001</v>
      </c>
      <c r="BL112" s="81">
        <v>0</v>
      </c>
      <c r="BM112" s="82"/>
      <c r="BN112" s="81">
        <v>0</v>
      </c>
      <c r="BO112" s="81">
        <v>1</v>
      </c>
      <c r="BP112" s="81">
        <v>10</v>
      </c>
      <c r="BQ112" s="81">
        <v>0</v>
      </c>
      <c r="BR112" s="81">
        <v>3</v>
      </c>
      <c r="BS112" s="81">
        <v>0</v>
      </c>
      <c r="BT112"/>
      <c r="BU112" s="80">
        <v>159.041</v>
      </c>
      <c r="BV112" s="80">
        <v>0</v>
      </c>
      <c r="BW112" s="80">
        <v>0</v>
      </c>
      <c r="BX112" s="80">
        <v>0</v>
      </c>
      <c r="BY112" s="80">
        <v>0</v>
      </c>
      <c r="BZ112" s="80">
        <v>0</v>
      </c>
      <c r="CA112" s="80">
        <v>0</v>
      </c>
      <c r="CB112" s="80">
        <v>0</v>
      </c>
      <c r="CC112" s="80">
        <v>0</v>
      </c>
    </row>
    <row r="113" spans="1:81">
      <c r="A113" s="80" t="s">
        <v>1807</v>
      </c>
      <c r="B113" s="80">
        <v>333</v>
      </c>
      <c r="C113" s="80">
        <v>10</v>
      </c>
      <c r="D113" s="80">
        <v>20</v>
      </c>
      <c r="E113" s="80">
        <v>2013</v>
      </c>
      <c r="F113" s="80" t="s">
        <v>89</v>
      </c>
      <c r="G113" s="80" t="s">
        <v>1797</v>
      </c>
      <c r="H113" s="80" t="s">
        <v>1798</v>
      </c>
      <c r="I113" s="177"/>
      <c r="J113" s="81">
        <v>168.10698719048258</v>
      </c>
      <c r="K113" s="81">
        <v>11.553408980289889</v>
      </c>
      <c r="L113" s="81">
        <v>25.76550788940175</v>
      </c>
      <c r="M113" s="81">
        <v>137.6567183741231</v>
      </c>
      <c r="N113" s="81">
        <v>191.7404986432868</v>
      </c>
      <c r="O113" s="81">
        <v>88.241621025265971</v>
      </c>
      <c r="P113" s="81">
        <v>78.981695305002674</v>
      </c>
      <c r="Q113" s="81">
        <v>6.4321693297036928</v>
      </c>
      <c r="R113" s="81">
        <v>4.6630365034345547E-2</v>
      </c>
      <c r="S113" s="81">
        <v>9.7271009289635977</v>
      </c>
      <c r="T113" s="82"/>
      <c r="U113" s="81">
        <v>10069968</v>
      </c>
      <c r="V113" s="81">
        <v>3902</v>
      </c>
      <c r="W113" s="81">
        <v>854</v>
      </c>
      <c r="X113" s="81">
        <v>24796</v>
      </c>
      <c r="Y113" s="81">
        <v>30474</v>
      </c>
      <c r="Z113" s="81">
        <v>48213</v>
      </c>
      <c r="AA113" s="81">
        <v>15811</v>
      </c>
      <c r="AB113" s="81">
        <v>83150</v>
      </c>
      <c r="AC113" s="81">
        <v>7730</v>
      </c>
      <c r="AD113" s="81">
        <v>9.7271009289635977</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3.6949999999999998</v>
      </c>
      <c r="BI113" s="81">
        <v>145.74799999999999</v>
      </c>
      <c r="BJ113" s="81">
        <v>0</v>
      </c>
      <c r="BK113" s="81">
        <v>16.41</v>
      </c>
      <c r="BL113" s="81">
        <v>0</v>
      </c>
      <c r="BM113" s="82"/>
      <c r="BN113" s="81">
        <v>0</v>
      </c>
      <c r="BO113" s="81">
        <v>1</v>
      </c>
      <c r="BP113" s="81">
        <v>10</v>
      </c>
      <c r="BQ113" s="81">
        <v>0</v>
      </c>
      <c r="BR113" s="81">
        <v>3</v>
      </c>
      <c r="BS113" s="81">
        <v>0</v>
      </c>
      <c r="BT113"/>
      <c r="BU113" s="80">
        <v>165.85300000000001</v>
      </c>
      <c r="BV113" s="80">
        <v>0</v>
      </c>
      <c r="BW113" s="80">
        <v>0</v>
      </c>
      <c r="BX113" s="80">
        <v>0</v>
      </c>
      <c r="BY113" s="80">
        <v>0</v>
      </c>
      <c r="BZ113" s="80">
        <v>0</v>
      </c>
      <c r="CA113" s="80">
        <v>0</v>
      </c>
      <c r="CB113" s="80">
        <v>0</v>
      </c>
      <c r="CC113" s="80">
        <v>0</v>
      </c>
    </row>
    <row r="114" spans="1:81">
      <c r="A114" s="80" t="s">
        <v>1808</v>
      </c>
      <c r="B114" s="80">
        <v>334</v>
      </c>
      <c r="C114" s="80">
        <v>11</v>
      </c>
      <c r="D114" s="80">
        <v>20</v>
      </c>
      <c r="E114" s="80">
        <v>2014</v>
      </c>
      <c r="F114" s="80" t="s">
        <v>90</v>
      </c>
      <c r="G114" s="80" t="s">
        <v>1797</v>
      </c>
      <c r="H114" s="80" t="s">
        <v>1798</v>
      </c>
      <c r="I114" s="177"/>
      <c r="J114" s="81">
        <v>152.36695455920531</v>
      </c>
      <c r="K114" s="81">
        <v>11.057932780796744</v>
      </c>
      <c r="L114" s="81">
        <v>33.423515217407484</v>
      </c>
      <c r="M114" s="81">
        <v>127.34593931349086</v>
      </c>
      <c r="N114" s="81">
        <v>155.30458426466666</v>
      </c>
      <c r="O114" s="81">
        <v>83.788617143057422</v>
      </c>
      <c r="P114" s="81">
        <v>78.071872070199902</v>
      </c>
      <c r="Q114" s="81">
        <v>6.0831286850813413</v>
      </c>
      <c r="R114" s="81">
        <v>1.1671804092140279</v>
      </c>
      <c r="S114" s="81">
        <v>11.771130669400002</v>
      </c>
      <c r="T114" s="82"/>
      <c r="U114" s="81">
        <v>12014284</v>
      </c>
      <c r="V114" s="81">
        <v>3497</v>
      </c>
      <c r="W114" s="81">
        <v>685</v>
      </c>
      <c r="X114" s="81">
        <v>23487</v>
      </c>
      <c r="Y114" s="81">
        <v>30473</v>
      </c>
      <c r="Z114" s="81">
        <v>48216</v>
      </c>
      <c r="AA114" s="81">
        <v>15548</v>
      </c>
      <c r="AB114" s="81">
        <v>81961</v>
      </c>
      <c r="AC114" s="81">
        <v>194094</v>
      </c>
      <c r="AD114" s="81">
        <v>11.771130669400002</v>
      </c>
      <c r="AE114" s="82"/>
      <c r="AF114" s="81">
        <v>156154579.65982723</v>
      </c>
      <c r="AG114" s="81">
        <v>8151883.5711879721</v>
      </c>
      <c r="AH114" s="81">
        <v>8866491.5593343358</v>
      </c>
      <c r="AI114" s="81">
        <v>148748993.8232339</v>
      </c>
      <c r="AJ114" s="81">
        <v>149063423.25124407</v>
      </c>
      <c r="AK114" s="81">
        <v>0</v>
      </c>
      <c r="AL114" s="81">
        <v>0</v>
      </c>
      <c r="AM114" s="81">
        <v>11252020.539158046</v>
      </c>
      <c r="AN114" s="81">
        <v>0</v>
      </c>
      <c r="AO114" s="81">
        <v>0</v>
      </c>
      <c r="AP114" s="82"/>
      <c r="AQ114" s="81">
        <v>520</v>
      </c>
      <c r="AR114" s="81">
        <v>20</v>
      </c>
      <c r="AS114" s="81">
        <v>5</v>
      </c>
      <c r="AT114" s="81">
        <v>0</v>
      </c>
      <c r="AU114" s="81">
        <v>0</v>
      </c>
      <c r="AV114" s="81">
        <v>0</v>
      </c>
      <c r="AW114" s="81" t="s">
        <v>564</v>
      </c>
      <c r="AX114" s="82"/>
      <c r="AY114" s="81">
        <v>2128.1</v>
      </c>
      <c r="AZ114" s="81">
        <v>295.5</v>
      </c>
      <c r="BA114" s="81">
        <v>36580</v>
      </c>
      <c r="BB114" s="81">
        <v>0</v>
      </c>
      <c r="BC114" s="81">
        <v>0</v>
      </c>
      <c r="BD114" s="81">
        <v>0</v>
      </c>
      <c r="BE114" s="81" t="s">
        <v>564</v>
      </c>
      <c r="BF114" s="82"/>
      <c r="BG114" s="81">
        <v>0</v>
      </c>
      <c r="BH114" s="81">
        <v>5.9550000000000001</v>
      </c>
      <c r="BI114" s="81">
        <v>144.04400000000001</v>
      </c>
      <c r="BJ114" s="81">
        <v>0</v>
      </c>
      <c r="BK114" s="81">
        <v>12.995000000000001</v>
      </c>
      <c r="BL114" s="81">
        <v>0</v>
      </c>
      <c r="BM114" s="82"/>
      <c r="BN114" s="81">
        <v>0</v>
      </c>
      <c r="BO114" s="81">
        <v>1</v>
      </c>
      <c r="BP114" s="81">
        <v>10</v>
      </c>
      <c r="BQ114" s="81">
        <v>0</v>
      </c>
      <c r="BR114" s="81">
        <v>2</v>
      </c>
      <c r="BS114" s="81">
        <v>0</v>
      </c>
      <c r="BT114"/>
      <c r="BU114" s="80">
        <v>162.994</v>
      </c>
      <c r="BV114" s="80">
        <v>0</v>
      </c>
      <c r="BW114" s="80">
        <v>0</v>
      </c>
      <c r="BX114" s="80">
        <v>0</v>
      </c>
      <c r="BY114" s="80">
        <v>0</v>
      </c>
      <c r="BZ114" s="80">
        <v>0</v>
      </c>
      <c r="CA114" s="80">
        <v>0</v>
      </c>
      <c r="CB114" s="80">
        <v>0</v>
      </c>
      <c r="CC114" s="80">
        <v>0</v>
      </c>
    </row>
    <row r="115" spans="1:81">
      <c r="A115" s="80" t="s">
        <v>1809</v>
      </c>
      <c r="B115" s="80">
        <v>335</v>
      </c>
      <c r="C115" s="80">
        <v>12</v>
      </c>
      <c r="D115" s="80">
        <v>20</v>
      </c>
      <c r="E115" s="80">
        <v>2015</v>
      </c>
      <c r="F115" s="80" t="s">
        <v>91</v>
      </c>
      <c r="G115" s="80" t="s">
        <v>1797</v>
      </c>
      <c r="H115" s="80" t="s">
        <v>1798</v>
      </c>
      <c r="I115" s="177"/>
      <c r="J115" s="81">
        <v>158.78288070625439</v>
      </c>
      <c r="K115" s="81">
        <v>10.428917028533366</v>
      </c>
      <c r="L115" s="81">
        <v>35.782889806949996</v>
      </c>
      <c r="M115" s="81">
        <v>120.93989108761559</v>
      </c>
      <c r="N115" s="81">
        <v>150.64622524313128</v>
      </c>
      <c r="O115" s="81">
        <v>83.302294733650683</v>
      </c>
      <c r="P115" s="81">
        <v>77.077988194715047</v>
      </c>
      <c r="Q115" s="81">
        <v>5.8678920004721808</v>
      </c>
      <c r="R115" s="81">
        <v>4.2614599558864494E-3</v>
      </c>
      <c r="S115" s="81">
        <v>11.757240759219199</v>
      </c>
      <c r="T115" s="82"/>
      <c r="U115" s="81">
        <v>12322294</v>
      </c>
      <c r="V115" s="81">
        <v>3497</v>
      </c>
      <c r="W115" s="81">
        <v>685</v>
      </c>
      <c r="X115" s="81">
        <v>23487</v>
      </c>
      <c r="Y115" s="81">
        <v>30539</v>
      </c>
      <c r="Z115" s="81">
        <v>48398</v>
      </c>
      <c r="AA115" s="81">
        <v>15338</v>
      </c>
      <c r="AB115" s="81">
        <v>80761</v>
      </c>
      <c r="AC115" s="81">
        <v>730</v>
      </c>
      <c r="AD115" s="81">
        <v>11.757240759219199</v>
      </c>
      <c r="AE115" s="82"/>
      <c r="AF115" s="81">
        <v>172863284.53905001</v>
      </c>
      <c r="AG115" s="81">
        <v>7334145.6546433968</v>
      </c>
      <c r="AH115" s="81">
        <v>9042498.4400491845</v>
      </c>
      <c r="AI115" s="81">
        <v>150088898.12021843</v>
      </c>
      <c r="AJ115" s="81">
        <v>162139793.37615535</v>
      </c>
      <c r="AK115" s="81">
        <v>0</v>
      </c>
      <c r="AL115" s="81">
        <v>0</v>
      </c>
      <c r="AM115" s="81">
        <v>11067956.270346748</v>
      </c>
      <c r="AN115" s="81">
        <v>0</v>
      </c>
      <c r="AO115" s="81">
        <v>0</v>
      </c>
      <c r="AP115" s="82"/>
      <c r="AQ115" s="81">
        <v>575</v>
      </c>
      <c r="AR115" s="81">
        <v>29</v>
      </c>
      <c r="AS115" s="81">
        <v>9</v>
      </c>
      <c r="AT115" s="81">
        <v>0</v>
      </c>
      <c r="AU115" s="81">
        <v>0</v>
      </c>
      <c r="AV115" s="81">
        <v>0</v>
      </c>
      <c r="AW115" s="81" t="s">
        <v>564</v>
      </c>
      <c r="AX115" s="82"/>
      <c r="AY115" s="81">
        <v>2415.9</v>
      </c>
      <c r="AZ115" s="81">
        <v>1414.3999999999999</v>
      </c>
      <c r="BA115" s="81">
        <v>87634</v>
      </c>
      <c r="BB115" s="81">
        <v>0</v>
      </c>
      <c r="BC115" s="81">
        <v>0</v>
      </c>
      <c r="BD115" s="81">
        <v>0</v>
      </c>
      <c r="BE115" s="81" t="s">
        <v>564</v>
      </c>
      <c r="BF115" s="82"/>
      <c r="BG115" s="81">
        <v>0</v>
      </c>
      <c r="BH115" s="81">
        <v>5.8289999999999997</v>
      </c>
      <c r="BI115" s="81">
        <v>138.291</v>
      </c>
      <c r="BJ115" s="81">
        <v>0</v>
      </c>
      <c r="BK115" s="81">
        <v>12.193000000000001</v>
      </c>
      <c r="BL115" s="81">
        <v>0</v>
      </c>
      <c r="BM115" s="82"/>
      <c r="BN115" s="81">
        <v>0</v>
      </c>
      <c r="BO115" s="81">
        <v>1</v>
      </c>
      <c r="BP115" s="81">
        <v>10</v>
      </c>
      <c r="BQ115" s="81">
        <v>0</v>
      </c>
      <c r="BR115" s="81">
        <v>2</v>
      </c>
      <c r="BS115" s="81">
        <v>0</v>
      </c>
      <c r="BT115"/>
      <c r="BU115" s="80">
        <v>156.31299999999999</v>
      </c>
      <c r="BV115" s="80">
        <v>0</v>
      </c>
      <c r="BW115" s="80">
        <v>0</v>
      </c>
      <c r="BX115" s="80">
        <v>0</v>
      </c>
      <c r="BY115" s="80">
        <v>0</v>
      </c>
      <c r="BZ115" s="80">
        <v>0</v>
      </c>
      <c r="CA115" s="80">
        <v>0</v>
      </c>
      <c r="CB115" s="80">
        <v>0</v>
      </c>
      <c r="CC115" s="80">
        <v>0</v>
      </c>
    </row>
    <row r="116" spans="1:81">
      <c r="A116" s="80" t="s">
        <v>1810</v>
      </c>
      <c r="B116" s="80">
        <v>336</v>
      </c>
      <c r="C116" s="80">
        <v>13</v>
      </c>
      <c r="D116" s="80">
        <v>20</v>
      </c>
      <c r="E116" s="80">
        <v>2016</v>
      </c>
      <c r="F116" s="80" t="s">
        <v>92</v>
      </c>
      <c r="G116" s="80" t="s">
        <v>1797</v>
      </c>
      <c r="H116" s="80" t="s">
        <v>1798</v>
      </c>
      <c r="I116" s="177"/>
      <c r="J116" s="81">
        <v>190.03262782161545</v>
      </c>
      <c r="K116" s="81">
        <v>11.085461680066995</v>
      </c>
      <c r="L116" s="81">
        <v>33.906631475544792</v>
      </c>
      <c r="M116" s="81">
        <v>105.1235672047606</v>
      </c>
      <c r="N116" s="81">
        <v>153.33784409651247</v>
      </c>
      <c r="O116" s="81">
        <v>82.01697078683317</v>
      </c>
      <c r="P116" s="81">
        <v>75.703746454600065</v>
      </c>
      <c r="Q116" s="81">
        <v>5.626335442551488</v>
      </c>
      <c r="R116" s="81">
        <v>4.5669989055143242E-3</v>
      </c>
      <c r="S116" s="81">
        <v>13.53876154728</v>
      </c>
      <c r="T116" s="82"/>
      <c r="U116" s="81">
        <v>11632735</v>
      </c>
      <c r="V116" s="81">
        <v>3497</v>
      </c>
      <c r="W116" s="81">
        <v>685</v>
      </c>
      <c r="X116" s="81">
        <v>23487</v>
      </c>
      <c r="Y116" s="81">
        <v>30549</v>
      </c>
      <c r="Z116" s="81">
        <v>48237</v>
      </c>
      <c r="AA116" s="81">
        <v>15581</v>
      </c>
      <c r="AB116" s="81">
        <v>79657</v>
      </c>
      <c r="AC116" s="81">
        <v>779.99845789924348</v>
      </c>
      <c r="AD116" s="81">
        <v>13.53876154728</v>
      </c>
      <c r="AE116" s="82"/>
      <c r="AF116" s="81">
        <v>238139853.35052511</v>
      </c>
      <c r="AG116" s="81">
        <v>7712911.5909753889</v>
      </c>
      <c r="AH116" s="81">
        <v>6103373.9843168817</v>
      </c>
      <c r="AI116" s="81">
        <v>145212933.4224785</v>
      </c>
      <c r="AJ116" s="81">
        <v>170367560.93248361</v>
      </c>
      <c r="AK116" s="81">
        <v>0</v>
      </c>
      <c r="AL116" s="81">
        <v>0</v>
      </c>
      <c r="AM116" s="81">
        <v>10925138.87335374</v>
      </c>
      <c r="AN116" s="81">
        <v>0</v>
      </c>
      <c r="AO116" s="81">
        <v>0</v>
      </c>
      <c r="AP116" s="82"/>
      <c r="AQ116" s="81">
        <v>622</v>
      </c>
      <c r="AR116" s="81">
        <v>32</v>
      </c>
      <c r="AS116" s="81">
        <v>12</v>
      </c>
      <c r="AT116" s="81">
        <v>1</v>
      </c>
      <c r="AU116" s="81">
        <v>0</v>
      </c>
      <c r="AV116" s="81">
        <v>0</v>
      </c>
      <c r="AW116" s="81" t="s">
        <v>564</v>
      </c>
      <c r="AX116" s="82"/>
      <c r="AY116" s="81">
        <v>2699.5</v>
      </c>
      <c r="AZ116" s="81">
        <v>1450.9</v>
      </c>
      <c r="BA116" s="81">
        <v>105751.5</v>
      </c>
      <c r="BB116" s="81">
        <v>740</v>
      </c>
      <c r="BC116" s="81">
        <v>0</v>
      </c>
      <c r="BD116" s="81">
        <v>0</v>
      </c>
      <c r="BE116" s="81" t="s">
        <v>564</v>
      </c>
      <c r="BF116" s="82"/>
      <c r="BG116" s="81">
        <v>0</v>
      </c>
      <c r="BH116" s="81">
        <v>5.109</v>
      </c>
      <c r="BI116" s="81">
        <v>64.018000000000001</v>
      </c>
      <c r="BJ116" s="81">
        <v>0</v>
      </c>
      <c r="BK116" s="81">
        <v>22.747</v>
      </c>
      <c r="BL116" s="81">
        <v>0</v>
      </c>
      <c r="BM116" s="82"/>
      <c r="BN116" s="81">
        <v>0</v>
      </c>
      <c r="BO116" s="81">
        <v>1</v>
      </c>
      <c r="BP116" s="81">
        <v>9</v>
      </c>
      <c r="BQ116" s="81">
        <v>0</v>
      </c>
      <c r="BR116" s="81">
        <v>4</v>
      </c>
      <c r="BS116" s="81">
        <v>0</v>
      </c>
      <c r="BT116"/>
      <c r="BU116" s="80">
        <v>84.856999999999999</v>
      </c>
      <c r="BV116" s="80">
        <v>7.0170000000000003</v>
      </c>
      <c r="BW116" s="80">
        <v>0</v>
      </c>
      <c r="BX116" s="80">
        <v>0</v>
      </c>
      <c r="BY116" s="80">
        <v>0</v>
      </c>
      <c r="BZ116" s="80">
        <v>0</v>
      </c>
      <c r="CA116" s="80">
        <v>0</v>
      </c>
      <c r="CB116" s="80">
        <v>0</v>
      </c>
      <c r="CC116" s="80">
        <v>0</v>
      </c>
    </row>
    <row r="117" spans="1:81">
      <c r="A117" s="80" t="s">
        <v>1811</v>
      </c>
      <c r="B117" s="80">
        <v>337</v>
      </c>
      <c r="C117" s="80">
        <v>14</v>
      </c>
      <c r="D117" s="80">
        <v>20</v>
      </c>
      <c r="E117" s="80">
        <v>2017</v>
      </c>
      <c r="F117" s="80" t="s">
        <v>71</v>
      </c>
      <c r="G117" s="80" t="s">
        <v>1797</v>
      </c>
      <c r="H117" s="80" t="s">
        <v>1798</v>
      </c>
      <c r="I117" s="177"/>
      <c r="J117" s="81">
        <v>290.40267887825132</v>
      </c>
      <c r="K117" s="81">
        <v>10.755995971891414</v>
      </c>
      <c r="L117" s="81">
        <v>32.74905773332322</v>
      </c>
      <c r="M117" s="81">
        <v>94.562371471972483</v>
      </c>
      <c r="N117" s="81">
        <v>165.04693626520091</v>
      </c>
      <c r="O117" s="81">
        <v>80.760604051626387</v>
      </c>
      <c r="P117" s="81">
        <v>74.794503267403115</v>
      </c>
      <c r="Q117" s="81">
        <v>5.3619432242321281</v>
      </c>
      <c r="R117" s="81">
        <v>2.5261370670301569E-3</v>
      </c>
      <c r="S117" s="81">
        <v>10.157228178128875</v>
      </c>
      <c r="T117" s="82"/>
      <c r="U117" s="81">
        <v>22021946</v>
      </c>
      <c r="V117" s="81">
        <v>3497</v>
      </c>
      <c r="W117" s="81">
        <v>685</v>
      </c>
      <c r="X117" s="81">
        <v>23487</v>
      </c>
      <c r="Y117" s="81">
        <v>30584</v>
      </c>
      <c r="Z117" s="81">
        <v>48286</v>
      </c>
      <c r="AA117" s="81">
        <v>15492</v>
      </c>
      <c r="AB117" s="81">
        <v>78505</v>
      </c>
      <c r="AC117" s="81">
        <v>439.99999999999977</v>
      </c>
      <c r="AD117" s="81">
        <v>10.15722817812888</v>
      </c>
      <c r="AE117" s="82"/>
      <c r="AF117" s="81">
        <v>371650017.61046618</v>
      </c>
      <c r="AG117" s="81">
        <v>7384711.1172163952</v>
      </c>
      <c r="AH117" s="81">
        <v>7082056.0749777304</v>
      </c>
      <c r="AI117" s="81">
        <v>138386336.43209991</v>
      </c>
      <c r="AJ117" s="81">
        <v>170595307.7586889</v>
      </c>
      <c r="AK117" s="81">
        <v>0</v>
      </c>
      <c r="AL117" s="81">
        <v>0</v>
      </c>
      <c r="AM117" s="81">
        <v>10783987.08518206</v>
      </c>
      <c r="AN117" s="81">
        <v>0</v>
      </c>
      <c r="AO117" s="81">
        <v>0</v>
      </c>
      <c r="AP117" s="82"/>
      <c r="AQ117" s="81">
        <v>660</v>
      </c>
      <c r="AR117" s="81">
        <v>36</v>
      </c>
      <c r="AS117" s="81">
        <v>17</v>
      </c>
      <c r="AT117" s="81">
        <v>1</v>
      </c>
      <c r="AU117" s="81">
        <v>0</v>
      </c>
      <c r="AV117" s="81">
        <v>0</v>
      </c>
      <c r="AW117" s="81" t="s">
        <v>564</v>
      </c>
      <c r="AX117" s="82"/>
      <c r="AY117" s="81">
        <v>2911.3</v>
      </c>
      <c r="AZ117" s="81">
        <v>1606.8</v>
      </c>
      <c r="BA117" s="81">
        <v>105850.5</v>
      </c>
      <c r="BB117" s="81">
        <v>740</v>
      </c>
      <c r="BC117" s="81">
        <v>0</v>
      </c>
      <c r="BD117" s="81">
        <v>0</v>
      </c>
      <c r="BE117" s="81" t="s">
        <v>564</v>
      </c>
      <c r="BF117" s="82"/>
      <c r="BG117" s="81">
        <v>0</v>
      </c>
      <c r="BH117" s="81">
        <v>5.4539999999999997</v>
      </c>
      <c r="BI117" s="81">
        <v>153.804</v>
      </c>
      <c r="BJ117" s="81">
        <v>0</v>
      </c>
      <c r="BK117" s="81">
        <v>22.597000000000001</v>
      </c>
      <c r="BL117" s="81">
        <v>0</v>
      </c>
      <c r="BM117" s="82"/>
      <c r="BN117" s="81">
        <v>0</v>
      </c>
      <c r="BO117" s="81">
        <v>1</v>
      </c>
      <c r="BP117" s="81">
        <v>11</v>
      </c>
      <c r="BQ117" s="81">
        <v>0</v>
      </c>
      <c r="BR117" s="81">
        <v>4</v>
      </c>
      <c r="BS117" s="81">
        <v>0</v>
      </c>
      <c r="BT117"/>
      <c r="BU117" s="80">
        <v>174.88900000000001</v>
      </c>
      <c r="BV117" s="80">
        <v>6.9660000000000002</v>
      </c>
      <c r="BW117" s="80">
        <v>0</v>
      </c>
      <c r="BX117" s="80">
        <v>0</v>
      </c>
      <c r="BY117" s="80">
        <v>0</v>
      </c>
      <c r="BZ117" s="80">
        <v>0</v>
      </c>
      <c r="CA117" s="80">
        <v>0</v>
      </c>
      <c r="CB117" s="80">
        <v>0</v>
      </c>
      <c r="CC117" s="80">
        <v>0</v>
      </c>
    </row>
    <row r="118" spans="1:81">
      <c r="A118" s="80" t="s">
        <v>1812</v>
      </c>
      <c r="B118" s="80">
        <v>338</v>
      </c>
      <c r="C118" s="80">
        <v>15</v>
      </c>
      <c r="D118" s="80">
        <v>20</v>
      </c>
      <c r="E118" s="80">
        <v>2018</v>
      </c>
      <c r="F118" s="80" t="s">
        <v>93</v>
      </c>
      <c r="G118" s="80" t="s">
        <v>1797</v>
      </c>
      <c r="H118" s="80" t="s">
        <v>1798</v>
      </c>
      <c r="I118" s="177"/>
      <c r="J118" s="81">
        <v>288.36875214591089</v>
      </c>
      <c r="K118" s="81">
        <v>10.170943901624332</v>
      </c>
      <c r="L118" s="81">
        <v>30.013912920928309</v>
      </c>
      <c r="M118" s="81">
        <v>99.080886732281598</v>
      </c>
      <c r="N118" s="81">
        <v>140.64254065120133</v>
      </c>
      <c r="O118" s="81">
        <v>78.898652625271836</v>
      </c>
      <c r="P118" s="81">
        <v>73.419036186659042</v>
      </c>
      <c r="Q118" s="81">
        <v>4.8996839985406142</v>
      </c>
      <c r="R118" s="81">
        <v>2.4208001063522428E-3</v>
      </c>
      <c r="S118" s="81">
        <v>9.8351164799999999</v>
      </c>
      <c r="T118" s="82"/>
      <c r="U118" s="81">
        <v>19706781</v>
      </c>
      <c r="V118" s="81">
        <v>3497</v>
      </c>
      <c r="W118" s="81">
        <v>685</v>
      </c>
      <c r="X118" s="81">
        <v>23487</v>
      </c>
      <c r="Y118" s="81">
        <v>30584</v>
      </c>
      <c r="Z118" s="81">
        <v>48076</v>
      </c>
      <c r="AA118" s="81">
        <v>15360</v>
      </c>
      <c r="AB118" s="81">
        <v>77307</v>
      </c>
      <c r="AC118" s="81">
        <v>420</v>
      </c>
      <c r="AD118" s="81">
        <v>9.8351164799999999</v>
      </c>
      <c r="AE118" s="82"/>
      <c r="AF118" s="81">
        <v>363141771.75981462</v>
      </c>
      <c r="AG118" s="81">
        <v>6909646.2088529468</v>
      </c>
      <c r="AH118" s="81">
        <v>6824768.4037735853</v>
      </c>
      <c r="AI118" s="81">
        <v>139756238.26727849</v>
      </c>
      <c r="AJ118" s="81">
        <v>154244511.96335831</v>
      </c>
      <c r="AK118" s="81">
        <v>0</v>
      </c>
      <c r="AL118" s="81">
        <v>0</v>
      </c>
      <c r="AM118" s="81">
        <v>10641394.415785439</v>
      </c>
      <c r="AN118" s="81">
        <v>0</v>
      </c>
      <c r="AO118" s="81">
        <v>0</v>
      </c>
      <c r="AP118" s="82"/>
      <c r="AQ118" s="81">
        <v>710</v>
      </c>
      <c r="AR118" s="81">
        <v>39</v>
      </c>
      <c r="AS118" s="81">
        <v>25</v>
      </c>
      <c r="AT118" s="81">
        <v>1</v>
      </c>
      <c r="AU118" s="81">
        <v>0</v>
      </c>
      <c r="AV118" s="81">
        <v>0</v>
      </c>
      <c r="AW118" s="81" t="s">
        <v>564</v>
      </c>
      <c r="AX118" s="82"/>
      <c r="AY118" s="81">
        <v>3165.7</v>
      </c>
      <c r="AZ118" s="81">
        <v>33378.1</v>
      </c>
      <c r="BA118" s="81">
        <v>149566</v>
      </c>
      <c r="BB118" s="81">
        <v>740</v>
      </c>
      <c r="BC118" s="81">
        <v>0</v>
      </c>
      <c r="BD118" s="81">
        <v>0</v>
      </c>
      <c r="BE118" s="81" t="s">
        <v>564</v>
      </c>
      <c r="BF118" s="82"/>
      <c r="BG118" s="81">
        <v>0</v>
      </c>
      <c r="BH118" s="81">
        <v>4.9619999999999997</v>
      </c>
      <c r="BI118" s="81">
        <v>173.446</v>
      </c>
      <c r="BJ118" s="81">
        <v>0</v>
      </c>
      <c r="BK118" s="81">
        <v>21.951000000000001</v>
      </c>
      <c r="BL118" s="81">
        <v>0</v>
      </c>
      <c r="BM118" s="82"/>
      <c r="BN118" s="81">
        <v>0</v>
      </c>
      <c r="BO118" s="81">
        <v>1</v>
      </c>
      <c r="BP118" s="81">
        <v>12</v>
      </c>
      <c r="BQ118" s="81">
        <v>0</v>
      </c>
      <c r="BR118" s="81">
        <v>4</v>
      </c>
      <c r="BS118" s="81">
        <v>0</v>
      </c>
      <c r="BT118"/>
      <c r="BU118" s="80">
        <v>193.42599999999999</v>
      </c>
      <c r="BV118" s="80">
        <v>6.9329999999999998</v>
      </c>
      <c r="BW118" s="80">
        <v>0</v>
      </c>
      <c r="BX118" s="80">
        <v>0</v>
      </c>
      <c r="BY118" s="80">
        <v>0</v>
      </c>
      <c r="BZ118" s="80">
        <v>0</v>
      </c>
      <c r="CA118" s="80">
        <v>0</v>
      </c>
      <c r="CB118" s="80">
        <v>0</v>
      </c>
      <c r="CC118" s="80">
        <v>0</v>
      </c>
    </row>
    <row r="119" spans="1:81">
      <c r="A119" s="80" t="s">
        <v>1813</v>
      </c>
      <c r="B119" s="80">
        <v>339</v>
      </c>
      <c r="C119" s="80">
        <v>16</v>
      </c>
      <c r="D119" s="80">
        <v>20</v>
      </c>
      <c r="E119" s="80">
        <v>2019</v>
      </c>
      <c r="F119" s="80" t="s">
        <v>73</v>
      </c>
      <c r="G119" s="80" t="s">
        <v>1797</v>
      </c>
      <c r="H119" s="80" t="s">
        <v>1798</v>
      </c>
      <c r="I119" s="177"/>
      <c r="J119" s="81">
        <v>290.46678711427865</v>
      </c>
      <c r="K119" s="81">
        <v>9.5316869849129091</v>
      </c>
      <c r="L119" s="81">
        <v>30.291842117334383</v>
      </c>
      <c r="M119" s="81">
        <v>93.637047723054891</v>
      </c>
      <c r="N119" s="81">
        <v>132.68352425431226</v>
      </c>
      <c r="O119" s="81">
        <v>76.521975316097112</v>
      </c>
      <c r="P119" s="81">
        <v>70.601530077001527</v>
      </c>
      <c r="Q119" s="81">
        <v>4.7011607425356701</v>
      </c>
      <c r="R119" s="81">
        <v>1.4177316909226518E-3</v>
      </c>
      <c r="S119" s="81">
        <v>8.1422298378300013</v>
      </c>
      <c r="T119" s="82"/>
      <c r="U119" s="81">
        <v>20935769</v>
      </c>
      <c r="V119" s="81">
        <v>3497</v>
      </c>
      <c r="W119" s="81">
        <v>685</v>
      </c>
      <c r="X119" s="81">
        <v>23487</v>
      </c>
      <c r="Y119" s="81">
        <v>30654</v>
      </c>
      <c r="Z119" s="81">
        <v>47908</v>
      </c>
      <c r="AA119" s="81">
        <v>14660</v>
      </c>
      <c r="AB119" s="81">
        <v>76183</v>
      </c>
      <c r="AC119" s="81">
        <v>250</v>
      </c>
      <c r="AD119" s="81">
        <v>8.1422298378300013</v>
      </c>
      <c r="AE119" s="82"/>
      <c r="AF119" s="81">
        <v>390578341.97382408</v>
      </c>
      <c r="AG119" s="81">
        <v>6647972.1479315665</v>
      </c>
      <c r="AH119" s="81">
        <v>7106465.5146275768</v>
      </c>
      <c r="AI119" s="81">
        <v>135237369.4805671</v>
      </c>
      <c r="AJ119" s="81">
        <v>147172673.27047428</v>
      </c>
      <c r="AK119" s="81">
        <v>0</v>
      </c>
      <c r="AL119" s="81">
        <v>0</v>
      </c>
      <c r="AM119" s="81">
        <v>10375551.094683053</v>
      </c>
      <c r="AN119" s="81">
        <v>0</v>
      </c>
      <c r="AO119" s="81">
        <v>0</v>
      </c>
      <c r="AP119" s="82"/>
      <c r="AQ119" s="81">
        <v>736</v>
      </c>
      <c r="AR119" s="81">
        <v>44</v>
      </c>
      <c r="AS119" s="81">
        <v>40</v>
      </c>
      <c r="AT119" s="81">
        <v>2</v>
      </c>
      <c r="AU119" s="81">
        <v>0</v>
      </c>
      <c r="AV119" s="81">
        <v>0</v>
      </c>
      <c r="AW119" s="81" t="s">
        <v>564</v>
      </c>
      <c r="AX119" s="82"/>
      <c r="AY119" s="81">
        <v>3320.6000000000008</v>
      </c>
      <c r="AZ119" s="81">
        <v>33715.800000000003</v>
      </c>
      <c r="BA119" s="81">
        <v>165212.6</v>
      </c>
      <c r="BB119" s="81">
        <v>3040</v>
      </c>
      <c r="BC119" s="81">
        <v>0</v>
      </c>
      <c r="BD119" s="81">
        <v>0</v>
      </c>
      <c r="BE119" s="81" t="s">
        <v>564</v>
      </c>
      <c r="BF119" s="82"/>
      <c r="BG119" s="81">
        <v>0</v>
      </c>
      <c r="BH119" s="81">
        <v>9.6050000000000004</v>
      </c>
      <c r="BI119" s="81">
        <v>163.68600000000001</v>
      </c>
      <c r="BJ119" s="81">
        <v>0</v>
      </c>
      <c r="BK119" s="81">
        <v>25.951999999999998</v>
      </c>
      <c r="BL119" s="81">
        <v>0</v>
      </c>
      <c r="BM119" s="82"/>
      <c r="BN119" s="81">
        <v>0</v>
      </c>
      <c r="BO119" s="81">
        <v>2</v>
      </c>
      <c r="BP119" s="81">
        <v>11</v>
      </c>
      <c r="BQ119" s="81">
        <v>0</v>
      </c>
      <c r="BR119" s="81">
        <v>5</v>
      </c>
      <c r="BS119" s="81">
        <v>0</v>
      </c>
      <c r="BT119"/>
      <c r="BU119" s="80">
        <v>187.25399999999999</v>
      </c>
      <c r="BV119" s="80">
        <v>7.1130000000000004</v>
      </c>
      <c r="BW119" s="80">
        <v>0</v>
      </c>
      <c r="BX119" s="80">
        <v>4.8760000000000003</v>
      </c>
      <c r="BY119" s="80">
        <v>0</v>
      </c>
      <c r="BZ119" s="80">
        <v>0</v>
      </c>
      <c r="CA119" s="80">
        <v>0</v>
      </c>
      <c r="CB119" s="80">
        <v>0</v>
      </c>
      <c r="CC119" s="80">
        <v>0</v>
      </c>
    </row>
    <row r="120" spans="1:81">
      <c r="A120" s="80" t="s">
        <v>1814</v>
      </c>
      <c r="B120" s="80">
        <v>340</v>
      </c>
      <c r="C120" s="80">
        <v>17</v>
      </c>
      <c r="D120" s="80">
        <v>20</v>
      </c>
      <c r="E120" s="80">
        <v>2020</v>
      </c>
      <c r="F120" s="80" t="s">
        <v>218</v>
      </c>
      <c r="G120" s="80" t="s">
        <v>1797</v>
      </c>
      <c r="H120" s="80" t="s">
        <v>1798</v>
      </c>
      <c r="I120" s="177"/>
      <c r="J120" s="81">
        <v>291.08923357767162</v>
      </c>
      <c r="K120" s="81">
        <v>9.3777718273568258</v>
      </c>
      <c r="L120" s="81">
        <v>31.942712459309014</v>
      </c>
      <c r="M120" s="81">
        <v>84.052072812679825</v>
      </c>
      <c r="N120" s="81">
        <v>124.85570579406787</v>
      </c>
      <c r="O120" s="81">
        <v>67.140639290117903</v>
      </c>
      <c r="P120" s="81">
        <v>67.526015539241726</v>
      </c>
      <c r="Q120" s="81">
        <v>4.4245963557569414</v>
      </c>
      <c r="R120" s="81">
        <v>1.6360336909946819E-3</v>
      </c>
      <c r="S120" s="81">
        <v>8.0255006158600022</v>
      </c>
      <c r="T120" s="82"/>
      <c r="U120" s="81">
        <v>22093588</v>
      </c>
      <c r="V120" s="81">
        <v>2962</v>
      </c>
      <c r="W120" s="81">
        <v>865</v>
      </c>
      <c r="X120" s="81">
        <v>22481</v>
      </c>
      <c r="Y120" s="81">
        <v>30663</v>
      </c>
      <c r="Z120" s="81">
        <v>47977</v>
      </c>
      <c r="AA120" s="81">
        <v>15234</v>
      </c>
      <c r="AB120" s="81">
        <v>75040</v>
      </c>
      <c r="AC120" s="81">
        <v>290</v>
      </c>
      <c r="AD120" s="81">
        <v>8.0255006158600022</v>
      </c>
      <c r="AE120" s="82"/>
      <c r="AF120" s="81">
        <v>388897165.61587697</v>
      </c>
      <c r="AG120" s="81">
        <v>6670348.6652332386</v>
      </c>
      <c r="AH120" s="81">
        <v>7744774.691953171</v>
      </c>
      <c r="AI120" s="81">
        <v>129272240.62661833</v>
      </c>
      <c r="AJ120" s="81">
        <v>142145800.92223313</v>
      </c>
      <c r="AK120" s="81"/>
      <c r="AL120" s="81"/>
      <c r="AM120" s="81">
        <v>9793553.7117887661</v>
      </c>
      <c r="AN120" s="81"/>
      <c r="AO120" s="81"/>
      <c r="AP120" s="82"/>
      <c r="AQ120" s="81">
        <v>774</v>
      </c>
      <c r="AR120" s="81">
        <v>50</v>
      </c>
      <c r="AS120" s="81">
        <v>48</v>
      </c>
      <c r="AT120" s="81">
        <v>3</v>
      </c>
      <c r="AU120" s="81">
        <v>0</v>
      </c>
      <c r="AV120" s="81">
        <v>0</v>
      </c>
      <c r="AW120" s="81">
        <v>48</v>
      </c>
      <c r="AX120" s="82"/>
      <c r="AY120" s="81">
        <v>3531.9000000000028</v>
      </c>
      <c r="AZ120" s="81">
        <v>33955.100000000013</v>
      </c>
      <c r="BA120" s="81">
        <v>167322.6</v>
      </c>
      <c r="BB120" s="81">
        <v>3047.5</v>
      </c>
      <c r="BC120" s="81">
        <v>0</v>
      </c>
      <c r="BD120" s="81">
        <v>0</v>
      </c>
      <c r="BE120" s="81">
        <v>167322.6</v>
      </c>
      <c r="BF120" s="82"/>
      <c r="BG120" s="81">
        <v>0</v>
      </c>
      <c r="BH120" s="81">
        <v>8.7360000000000007</v>
      </c>
      <c r="BI120" s="81">
        <v>174.166</v>
      </c>
      <c r="BJ120" s="81">
        <v>0</v>
      </c>
      <c r="BK120" s="81">
        <v>25.585000000000001</v>
      </c>
      <c r="BL120" s="81">
        <v>0</v>
      </c>
      <c r="BM120" s="82"/>
      <c r="BN120" s="81">
        <v>0</v>
      </c>
      <c r="BO120" s="81">
        <v>2</v>
      </c>
      <c r="BP120" s="81">
        <v>12</v>
      </c>
      <c r="BQ120" s="81">
        <v>0</v>
      </c>
      <c r="BR120" s="81">
        <v>5</v>
      </c>
      <c r="BS120" s="81">
        <v>0</v>
      </c>
      <c r="BT120"/>
      <c r="BU120" s="80">
        <v>197.572</v>
      </c>
      <c r="BV120" s="80">
        <v>6.984</v>
      </c>
      <c r="BW120" s="80">
        <v>0</v>
      </c>
      <c r="BX120" s="80">
        <v>3.931</v>
      </c>
      <c r="BY120" s="80">
        <v>0</v>
      </c>
      <c r="BZ120" s="80">
        <v>0</v>
      </c>
      <c r="CA120" s="80">
        <v>0</v>
      </c>
      <c r="CB120" s="80">
        <v>0</v>
      </c>
      <c r="CC120" s="80">
        <v>0</v>
      </c>
    </row>
    <row r="121" spans="1:81">
      <c r="A121" s="80" t="s">
        <v>1815</v>
      </c>
      <c r="B121" s="80">
        <v>340</v>
      </c>
      <c r="C121" s="80">
        <v>18</v>
      </c>
      <c r="D121" s="80">
        <v>20</v>
      </c>
      <c r="E121" s="80">
        <v>2021</v>
      </c>
      <c r="F121" s="80" t="s">
        <v>75</v>
      </c>
      <c r="G121" s="174" t="s">
        <v>1797</v>
      </c>
      <c r="H121" s="80" t="s">
        <v>1798</v>
      </c>
      <c r="I121" s="177"/>
      <c r="J121" s="81">
        <v>332.03457817683488</v>
      </c>
      <c r="K121" s="81">
        <v>9.174929632552697</v>
      </c>
      <c r="L121" s="81">
        <v>33.404444782658793</v>
      </c>
      <c r="M121" s="81">
        <v>97.112315438223618</v>
      </c>
      <c r="N121" s="81">
        <v>132.5974350871158</v>
      </c>
      <c r="O121" s="81">
        <v>64.666810011331748</v>
      </c>
      <c r="P121" s="81">
        <v>68.765721333328941</v>
      </c>
      <c r="Q121" s="81">
        <v>4.41211691608832</v>
      </c>
      <c r="R121" s="81">
        <v>5.8203923302548423E-4</v>
      </c>
      <c r="S121" s="81">
        <v>8.2337462960400014</v>
      </c>
      <c r="T121" s="82"/>
      <c r="U121" s="81">
        <v>26159294</v>
      </c>
      <c r="V121" s="81">
        <v>2962</v>
      </c>
      <c r="W121" s="81">
        <v>865</v>
      </c>
      <c r="X121" s="81">
        <v>22481</v>
      </c>
      <c r="Y121" s="81">
        <v>30756</v>
      </c>
      <c r="Z121" s="81">
        <v>47581</v>
      </c>
      <c r="AA121" s="81">
        <v>15129</v>
      </c>
      <c r="AB121" s="81">
        <v>73941</v>
      </c>
      <c r="AC121" s="81">
        <v>99.999999999999986</v>
      </c>
      <c r="AD121" s="81">
        <v>8.2337462960400014</v>
      </c>
      <c r="AE121" s="82"/>
      <c r="AF121" s="81">
        <v>451345922.40182543</v>
      </c>
      <c r="AG121" s="81">
        <v>6262983.7236841461</v>
      </c>
      <c r="AH121" s="81">
        <v>7100841.9952873876</v>
      </c>
      <c r="AI121" s="81">
        <v>146337589.52903903</v>
      </c>
      <c r="AJ121" s="81">
        <v>155611794.04315171</v>
      </c>
      <c r="AK121" s="81">
        <v>0</v>
      </c>
      <c r="AL121" s="81">
        <v>0</v>
      </c>
      <c r="AM121" s="81">
        <v>9705783.1283967569</v>
      </c>
      <c r="AN121" s="81">
        <v>0</v>
      </c>
      <c r="AO121" s="81">
        <v>0</v>
      </c>
      <c r="AP121" s="82"/>
      <c r="AQ121" s="81">
        <v>808</v>
      </c>
      <c r="AR121" s="81">
        <v>73</v>
      </c>
      <c r="AS121" s="81">
        <v>48</v>
      </c>
      <c r="AT121" s="81">
        <v>3</v>
      </c>
      <c r="AU121" s="81">
        <v>0</v>
      </c>
      <c r="AV121" s="81">
        <v>0</v>
      </c>
      <c r="AW121" s="81"/>
      <c r="AX121" s="82"/>
      <c r="AY121" s="81">
        <v>3742.7000000000039</v>
      </c>
      <c r="AZ121" s="81">
        <v>35093.600000000013</v>
      </c>
      <c r="BA121" s="81">
        <v>167322.6</v>
      </c>
      <c r="BB121" s="81">
        <v>3047.5</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1816</v>
      </c>
      <c r="B122" s="80">
        <v>340</v>
      </c>
      <c r="C122" s="80">
        <v>19</v>
      </c>
      <c r="D122" s="80">
        <v>20</v>
      </c>
      <c r="E122" s="80">
        <v>2022</v>
      </c>
      <c r="F122" s="80" t="s">
        <v>568</v>
      </c>
      <c r="G122" s="174" t="s">
        <v>1797</v>
      </c>
      <c r="H122" s="80" t="s">
        <v>1798</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840</v>
      </c>
      <c r="AR122" s="81">
        <v>82</v>
      </c>
      <c r="AS122" s="81">
        <v>47</v>
      </c>
      <c r="AT122" s="81">
        <v>3</v>
      </c>
      <c r="AU122" s="81">
        <v>0</v>
      </c>
      <c r="AV122" s="81">
        <v>0</v>
      </c>
      <c r="AW122" s="81"/>
      <c r="AX122" s="82"/>
      <c r="AY122" s="81">
        <v>3952.400000000006</v>
      </c>
      <c r="AZ122" s="81">
        <v>35539.100000000013</v>
      </c>
      <c r="BA122" s="81">
        <v>174756.6</v>
      </c>
      <c r="BB122" s="81">
        <v>3047.5</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1817</v>
      </c>
      <c r="B123" s="80">
        <v>137</v>
      </c>
      <c r="C123" s="80">
        <v>1</v>
      </c>
      <c r="D123" s="80">
        <v>9</v>
      </c>
      <c r="E123" s="80">
        <v>1990</v>
      </c>
      <c r="F123" s="80" t="s">
        <v>562</v>
      </c>
      <c r="G123" s="80" t="s">
        <v>1818</v>
      </c>
      <c r="H123" s="80" t="s">
        <v>1819</v>
      </c>
      <c r="I123" s="177"/>
      <c r="J123" s="81">
        <v>515.39451761706596</v>
      </c>
      <c r="K123" s="81">
        <v>4.4251854421141159</v>
      </c>
      <c r="L123" s="81">
        <v>6.2531765289832224</v>
      </c>
      <c r="M123" s="81">
        <v>41.756664890600298</v>
      </c>
      <c r="N123" s="81">
        <v>64.178021950346761</v>
      </c>
      <c r="O123" s="81">
        <v>60.124718981407291</v>
      </c>
      <c r="P123" s="81">
        <v>47.3742770075621</v>
      </c>
      <c r="Q123" s="81">
        <v>4.2989903210125551</v>
      </c>
      <c r="R123" s="81">
        <v>0</v>
      </c>
      <c r="S123" s="81">
        <v>4.6681853153460162</v>
      </c>
      <c r="T123" s="82"/>
      <c r="U123" s="81">
        <v>43863599</v>
      </c>
      <c r="V123" s="81">
        <v>1656</v>
      </c>
      <c r="W123" s="81">
        <v>72</v>
      </c>
      <c r="X123" s="81">
        <v>15878</v>
      </c>
      <c r="Y123" s="81">
        <v>20558</v>
      </c>
      <c r="Z123" s="81">
        <v>24730</v>
      </c>
      <c r="AA123" s="81">
        <v>11503</v>
      </c>
      <c r="AB123" s="81">
        <v>69801</v>
      </c>
      <c r="AC123" s="81">
        <v>0</v>
      </c>
      <c r="AD123" s="81">
        <v>4.6681853153460162</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1820</v>
      </c>
      <c r="B124" s="80">
        <v>138</v>
      </c>
      <c r="C124" s="80">
        <v>2</v>
      </c>
      <c r="D124" s="80">
        <v>9</v>
      </c>
      <c r="E124" s="80">
        <v>2005</v>
      </c>
      <c r="F124" s="80" t="s">
        <v>565</v>
      </c>
      <c r="G124" s="80" t="s">
        <v>1818</v>
      </c>
      <c r="H124" s="80" t="s">
        <v>1819</v>
      </c>
      <c r="I124" s="177"/>
      <c r="J124" s="81">
        <v>404.47264083613913</v>
      </c>
      <c r="K124" s="81">
        <v>3.0777591370483868</v>
      </c>
      <c r="L124" s="81">
        <v>2.9503154567179699</v>
      </c>
      <c r="M124" s="81">
        <v>81.678550162376496</v>
      </c>
      <c r="N124" s="81">
        <v>97.234206401854493</v>
      </c>
      <c r="O124" s="81">
        <v>85.978820567922185</v>
      </c>
      <c r="P124" s="81">
        <v>39.545409827181118</v>
      </c>
      <c r="Q124" s="81">
        <v>4.3079682171832951</v>
      </c>
      <c r="R124" s="81">
        <v>0</v>
      </c>
      <c r="S124" s="81">
        <v>2.1342222720000001</v>
      </c>
      <c r="T124" s="82"/>
      <c r="U124" s="81">
        <v>41112655</v>
      </c>
      <c r="V124" s="81">
        <v>1343</v>
      </c>
      <c r="W124" s="81">
        <v>39</v>
      </c>
      <c r="X124" s="81">
        <v>16484</v>
      </c>
      <c r="Y124" s="81">
        <v>26448</v>
      </c>
      <c r="Z124" s="81">
        <v>40923</v>
      </c>
      <c r="AA124" s="81">
        <v>7864</v>
      </c>
      <c r="AB124" s="81">
        <v>73122</v>
      </c>
      <c r="AC124" s="81">
        <v>0</v>
      </c>
      <c r="AD124" s="81">
        <v>2.1342222720000001</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1821</v>
      </c>
      <c r="B125" s="80">
        <v>139</v>
      </c>
      <c r="C125" s="80">
        <v>3</v>
      </c>
      <c r="D125" s="80">
        <v>9</v>
      </c>
      <c r="E125" s="80">
        <v>2006</v>
      </c>
      <c r="F125" s="80" t="s">
        <v>566</v>
      </c>
      <c r="G125" s="80" t="s">
        <v>1818</v>
      </c>
      <c r="H125" s="80" t="s">
        <v>1819</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1822</v>
      </c>
      <c r="B126" s="80">
        <v>140</v>
      </c>
      <c r="C126" s="80">
        <v>4</v>
      </c>
      <c r="D126" s="80">
        <v>9</v>
      </c>
      <c r="E126" s="80">
        <v>2007</v>
      </c>
      <c r="F126" s="80" t="s">
        <v>567</v>
      </c>
      <c r="G126" s="80" t="s">
        <v>1818</v>
      </c>
      <c r="H126" s="80" t="s">
        <v>1819</v>
      </c>
      <c r="I126" s="177"/>
      <c r="J126" s="81">
        <v>399.95504464649599</v>
      </c>
      <c r="K126" s="81">
        <v>3.1473892776203916</v>
      </c>
      <c r="L126" s="81">
        <v>3.1746836234089533</v>
      </c>
      <c r="M126" s="81">
        <v>83.819345214109674</v>
      </c>
      <c r="N126" s="81">
        <v>96.83728593923118</v>
      </c>
      <c r="O126" s="81">
        <v>83.441244167285546</v>
      </c>
      <c r="P126" s="81">
        <v>38.988138268310735</v>
      </c>
      <c r="Q126" s="81">
        <v>4.5857162301066889</v>
      </c>
      <c r="R126" s="81">
        <v>0</v>
      </c>
      <c r="S126" s="81">
        <v>2.9895560964499999</v>
      </c>
      <c r="T126" s="82"/>
      <c r="U126" s="81">
        <v>48515666</v>
      </c>
      <c r="V126" s="81">
        <v>1376</v>
      </c>
      <c r="W126" s="81">
        <v>36</v>
      </c>
      <c r="X126" s="81">
        <v>18515</v>
      </c>
      <c r="Y126" s="81">
        <v>27394</v>
      </c>
      <c r="Z126" s="81">
        <v>41286</v>
      </c>
      <c r="AA126" s="81">
        <v>7635</v>
      </c>
      <c r="AB126" s="81">
        <v>73720</v>
      </c>
      <c r="AC126" s="81">
        <v>0</v>
      </c>
      <c r="AD126" s="81">
        <v>2.9895560964499999</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1823</v>
      </c>
      <c r="B127" s="80">
        <v>141</v>
      </c>
      <c r="C127" s="80">
        <v>5</v>
      </c>
      <c r="D127" s="80">
        <v>9</v>
      </c>
      <c r="E127" s="80">
        <v>2008</v>
      </c>
      <c r="F127" s="80" t="s">
        <v>84</v>
      </c>
      <c r="G127" s="80" t="s">
        <v>1818</v>
      </c>
      <c r="H127" s="80" t="s">
        <v>1819</v>
      </c>
      <c r="I127" s="177"/>
      <c r="J127" s="81">
        <v>365.99496400983281</v>
      </c>
      <c r="K127" s="81">
        <v>2.3504201992184459</v>
      </c>
      <c r="L127" s="81">
        <v>2.8289972621804256</v>
      </c>
      <c r="M127" s="81">
        <v>83.578872190203597</v>
      </c>
      <c r="N127" s="81">
        <v>96.657715414085871</v>
      </c>
      <c r="O127" s="81">
        <v>81.049272870299646</v>
      </c>
      <c r="P127" s="81">
        <v>38.382630516116002</v>
      </c>
      <c r="Q127" s="81">
        <v>4.521373004786871</v>
      </c>
      <c r="R127" s="81">
        <v>0</v>
      </c>
      <c r="S127" s="81">
        <v>3.0597838651700004</v>
      </c>
      <c r="T127" s="82"/>
      <c r="U127" s="81">
        <v>47313209</v>
      </c>
      <c r="V127" s="81">
        <v>1376</v>
      </c>
      <c r="W127" s="81">
        <v>36</v>
      </c>
      <c r="X127" s="81">
        <v>18515</v>
      </c>
      <c r="Y127" s="81">
        <v>27646</v>
      </c>
      <c r="Z127" s="81">
        <v>41510</v>
      </c>
      <c r="AA127" s="81">
        <v>7525</v>
      </c>
      <c r="AB127" s="81">
        <v>73880</v>
      </c>
      <c r="AC127" s="81">
        <v>0</v>
      </c>
      <c r="AD127" s="81">
        <v>3.0597838651700004</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1824</v>
      </c>
      <c r="B128" s="80">
        <v>142</v>
      </c>
      <c r="C128" s="80">
        <v>6</v>
      </c>
      <c r="D128" s="80">
        <v>9</v>
      </c>
      <c r="E128" s="80">
        <v>2009</v>
      </c>
      <c r="F128" s="80" t="s">
        <v>85</v>
      </c>
      <c r="G128" s="80" t="s">
        <v>1818</v>
      </c>
      <c r="H128" s="80" t="s">
        <v>1819</v>
      </c>
      <c r="I128" s="177"/>
      <c r="J128" s="81">
        <v>404.43926576002781</v>
      </c>
      <c r="K128" s="81">
        <v>2.2695832014079915</v>
      </c>
      <c r="L128" s="81">
        <v>2.4975875487882018</v>
      </c>
      <c r="M128" s="81">
        <v>88.744531630204122</v>
      </c>
      <c r="N128" s="81">
        <v>94.354215866431645</v>
      </c>
      <c r="O128" s="81">
        <v>82.452989438055113</v>
      </c>
      <c r="P128" s="81">
        <v>37.024940657680105</v>
      </c>
      <c r="Q128" s="81">
        <v>4.3117944761844278</v>
      </c>
      <c r="R128" s="81">
        <v>0</v>
      </c>
      <c r="S128" s="81">
        <v>3.5277510189400001</v>
      </c>
      <c r="T128" s="82"/>
      <c r="U128" s="81">
        <v>41102530</v>
      </c>
      <c r="V128" s="81">
        <v>1396</v>
      </c>
      <c r="W128" s="81">
        <v>54</v>
      </c>
      <c r="X128" s="81">
        <v>20798</v>
      </c>
      <c r="Y128" s="81">
        <v>27880</v>
      </c>
      <c r="Z128" s="81">
        <v>41682</v>
      </c>
      <c r="AA128" s="81">
        <v>7452</v>
      </c>
      <c r="AB128" s="81">
        <v>73961</v>
      </c>
      <c r="AC128" s="81">
        <v>0</v>
      </c>
      <c r="AD128" s="81">
        <v>3.5277510189400001</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302.45699999999999</v>
      </c>
      <c r="BJ128" s="81">
        <v>0</v>
      </c>
      <c r="BK128" s="81">
        <v>13.9</v>
      </c>
      <c r="BL128" s="81">
        <v>0</v>
      </c>
      <c r="BM128" s="82"/>
      <c r="BN128" s="81">
        <v>0</v>
      </c>
      <c r="BO128" s="81">
        <v>0</v>
      </c>
      <c r="BP128" s="81">
        <v>11</v>
      </c>
      <c r="BQ128" s="81">
        <v>0</v>
      </c>
      <c r="BR128" s="81">
        <v>1</v>
      </c>
      <c r="BS128" s="81">
        <v>0</v>
      </c>
      <c r="BT128"/>
      <c r="BU128" s="80"/>
      <c r="BV128" s="80"/>
      <c r="BW128" s="80"/>
      <c r="BX128" s="80"/>
      <c r="BY128" s="80"/>
      <c r="BZ128" s="80"/>
      <c r="CA128" s="80"/>
      <c r="CB128" s="80"/>
      <c r="CC128" s="80"/>
    </row>
    <row r="129" spans="1:81">
      <c r="A129" s="80" t="s">
        <v>1825</v>
      </c>
      <c r="B129" s="80">
        <v>143</v>
      </c>
      <c r="C129" s="80">
        <v>7</v>
      </c>
      <c r="D129" s="80">
        <v>9</v>
      </c>
      <c r="E129" s="80">
        <v>2010</v>
      </c>
      <c r="F129" s="80" t="s">
        <v>86</v>
      </c>
      <c r="G129" s="80" t="s">
        <v>1818</v>
      </c>
      <c r="H129" s="80" t="s">
        <v>1819</v>
      </c>
      <c r="I129" s="177"/>
      <c r="J129" s="81">
        <v>394.43884816037615</v>
      </c>
      <c r="K129" s="81">
        <v>2.4214032101110305</v>
      </c>
      <c r="L129" s="81">
        <v>2.3560521905268654</v>
      </c>
      <c r="M129" s="81">
        <v>91.106992196348244</v>
      </c>
      <c r="N129" s="81">
        <v>104.16450855223715</v>
      </c>
      <c r="O129" s="81">
        <v>82.193696721473131</v>
      </c>
      <c r="P129" s="81">
        <v>37.321021787405407</v>
      </c>
      <c r="Q129" s="81">
        <v>4.4958659112312676</v>
      </c>
      <c r="R129" s="81">
        <v>0</v>
      </c>
      <c r="S129" s="81">
        <v>6.1350258240399995</v>
      </c>
      <c r="T129" s="82"/>
      <c r="U129" s="81">
        <v>40611999</v>
      </c>
      <c r="V129" s="81">
        <v>1396</v>
      </c>
      <c r="W129" s="81">
        <v>54</v>
      </c>
      <c r="X129" s="81">
        <v>20798</v>
      </c>
      <c r="Y129" s="81">
        <v>28036</v>
      </c>
      <c r="Z129" s="81">
        <v>41744</v>
      </c>
      <c r="AA129" s="81">
        <v>7324</v>
      </c>
      <c r="AB129" s="81">
        <v>73895</v>
      </c>
      <c r="AC129" s="81">
        <v>0</v>
      </c>
      <c r="AD129" s="81">
        <v>6.1350258240399995</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325.22500000000002</v>
      </c>
      <c r="BJ129" s="81">
        <v>0</v>
      </c>
      <c r="BK129" s="81">
        <v>14.4</v>
      </c>
      <c r="BL129" s="81">
        <v>0</v>
      </c>
      <c r="BM129" s="82"/>
      <c r="BN129" s="81">
        <v>0</v>
      </c>
      <c r="BO129" s="81">
        <v>0</v>
      </c>
      <c r="BP129" s="81">
        <v>11</v>
      </c>
      <c r="BQ129" s="81">
        <v>0</v>
      </c>
      <c r="BR129" s="81">
        <v>1</v>
      </c>
      <c r="BS129" s="81">
        <v>0</v>
      </c>
      <c r="BT129"/>
      <c r="BU129" s="80">
        <v>339.625</v>
      </c>
      <c r="BV129" s="80">
        <v>0</v>
      </c>
      <c r="BW129" s="80">
        <v>0</v>
      </c>
      <c r="BX129" s="80">
        <v>0</v>
      </c>
      <c r="BY129" s="80">
        <v>0</v>
      </c>
      <c r="BZ129" s="80">
        <v>0</v>
      </c>
      <c r="CA129" s="80">
        <v>0</v>
      </c>
      <c r="CB129" s="80">
        <v>0</v>
      </c>
      <c r="CC129" s="80">
        <v>0</v>
      </c>
    </row>
    <row r="130" spans="1:81">
      <c r="A130" s="80" t="s">
        <v>1826</v>
      </c>
      <c r="B130" s="80">
        <v>144</v>
      </c>
      <c r="C130" s="80">
        <v>8</v>
      </c>
      <c r="D130" s="80">
        <v>9</v>
      </c>
      <c r="E130" s="80">
        <v>2011</v>
      </c>
      <c r="F130" s="80" t="s">
        <v>87</v>
      </c>
      <c r="G130" s="80" t="s">
        <v>1818</v>
      </c>
      <c r="H130" s="80" t="s">
        <v>1819</v>
      </c>
      <c r="I130" s="177"/>
      <c r="J130" s="81">
        <v>336.07614624989463</v>
      </c>
      <c r="K130" s="81">
        <v>3.2881724817341111</v>
      </c>
      <c r="L130" s="81">
        <v>2.4465099310538796</v>
      </c>
      <c r="M130" s="81">
        <v>98.670966808604291</v>
      </c>
      <c r="N130" s="81">
        <v>106.09750325133244</v>
      </c>
      <c r="O130" s="81">
        <v>81.29394297555865</v>
      </c>
      <c r="P130" s="81">
        <v>36.326626386204445</v>
      </c>
      <c r="Q130" s="81">
        <v>5.1861073571680016</v>
      </c>
      <c r="R130" s="81">
        <v>0</v>
      </c>
      <c r="S130" s="81">
        <v>6.4155289568000002</v>
      </c>
      <c r="T130" s="82"/>
      <c r="U130" s="81">
        <v>34070007</v>
      </c>
      <c r="V130" s="81">
        <v>1396</v>
      </c>
      <c r="W130" s="81">
        <v>54</v>
      </c>
      <c r="X130" s="81">
        <v>20798</v>
      </c>
      <c r="Y130" s="81">
        <v>28351</v>
      </c>
      <c r="Z130" s="81">
        <v>42184</v>
      </c>
      <c r="AA130" s="81">
        <v>7341</v>
      </c>
      <c r="AB130" s="81">
        <v>73899</v>
      </c>
      <c r="AC130" s="81">
        <v>0</v>
      </c>
      <c r="AD130" s="81">
        <v>6.4155289568000002</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327.43299999999999</v>
      </c>
      <c r="BJ130" s="81">
        <v>0</v>
      </c>
      <c r="BK130" s="81">
        <v>14.3</v>
      </c>
      <c r="BL130" s="81">
        <v>0</v>
      </c>
      <c r="BM130" s="82"/>
      <c r="BN130" s="81">
        <v>0</v>
      </c>
      <c r="BO130" s="81">
        <v>0</v>
      </c>
      <c r="BP130" s="81">
        <v>12</v>
      </c>
      <c r="BQ130" s="81">
        <v>0</v>
      </c>
      <c r="BR130" s="81">
        <v>1</v>
      </c>
      <c r="BS130" s="81">
        <v>0</v>
      </c>
      <c r="BT130"/>
      <c r="BU130" s="80">
        <v>341.733</v>
      </c>
      <c r="BV130" s="80">
        <v>0</v>
      </c>
      <c r="BW130" s="80">
        <v>0</v>
      </c>
      <c r="BX130" s="80">
        <v>0</v>
      </c>
      <c r="BY130" s="80">
        <v>0</v>
      </c>
      <c r="BZ130" s="80">
        <v>0</v>
      </c>
      <c r="CA130" s="80">
        <v>0</v>
      </c>
      <c r="CB130" s="80">
        <v>0</v>
      </c>
      <c r="CC130" s="80">
        <v>0</v>
      </c>
    </row>
    <row r="131" spans="1:81">
      <c r="A131" s="80" t="s">
        <v>1827</v>
      </c>
      <c r="B131" s="80">
        <v>145</v>
      </c>
      <c r="C131" s="80">
        <v>9</v>
      </c>
      <c r="D131" s="80">
        <v>9</v>
      </c>
      <c r="E131" s="80">
        <v>2012</v>
      </c>
      <c r="F131" s="80" t="s">
        <v>88</v>
      </c>
      <c r="G131" s="80" t="s">
        <v>1818</v>
      </c>
      <c r="H131" s="80" t="s">
        <v>1819</v>
      </c>
      <c r="I131" s="177"/>
      <c r="J131" s="81">
        <v>375.82888322211556</v>
      </c>
      <c r="K131" s="81">
        <v>2.9406075627385637</v>
      </c>
      <c r="L131" s="81">
        <v>2.3831870711585768</v>
      </c>
      <c r="M131" s="81">
        <v>104.24200356558947</v>
      </c>
      <c r="N131" s="81">
        <v>110.86878636901847</v>
      </c>
      <c r="O131" s="81">
        <v>81.141775752882282</v>
      </c>
      <c r="P131" s="81">
        <v>35.891328268841654</v>
      </c>
      <c r="Q131" s="81">
        <v>5.7481135620750292</v>
      </c>
      <c r="R131" s="81">
        <v>0</v>
      </c>
      <c r="S131" s="81">
        <v>8.1740801152599989</v>
      </c>
      <c r="T131" s="82"/>
      <c r="U131" s="81">
        <v>41024510</v>
      </c>
      <c r="V131" s="81">
        <v>1396</v>
      </c>
      <c r="W131" s="81">
        <v>54</v>
      </c>
      <c r="X131" s="81">
        <v>20798</v>
      </c>
      <c r="Y131" s="81">
        <v>29307</v>
      </c>
      <c r="Z131" s="81">
        <v>42439</v>
      </c>
      <c r="AA131" s="81">
        <v>7212</v>
      </c>
      <c r="AB131" s="81">
        <v>75388</v>
      </c>
      <c r="AC131" s="81">
        <v>0</v>
      </c>
      <c r="AD131" s="81">
        <v>8.1740801152599989</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337.46</v>
      </c>
      <c r="BJ131" s="81">
        <v>0</v>
      </c>
      <c r="BK131" s="81">
        <v>15.6</v>
      </c>
      <c r="BL131" s="81">
        <v>0</v>
      </c>
      <c r="BM131" s="82"/>
      <c r="BN131" s="81">
        <v>0</v>
      </c>
      <c r="BO131" s="81">
        <v>0</v>
      </c>
      <c r="BP131" s="81">
        <v>12</v>
      </c>
      <c r="BQ131" s="81">
        <v>0</v>
      </c>
      <c r="BR131" s="81">
        <v>1</v>
      </c>
      <c r="BS131" s="81">
        <v>0</v>
      </c>
      <c r="BT131"/>
      <c r="BU131" s="80">
        <v>353.06</v>
      </c>
      <c r="BV131" s="80">
        <v>0</v>
      </c>
      <c r="BW131" s="80">
        <v>0</v>
      </c>
      <c r="BX131" s="80">
        <v>0</v>
      </c>
      <c r="BY131" s="80">
        <v>0</v>
      </c>
      <c r="BZ131" s="80">
        <v>0</v>
      </c>
      <c r="CA131" s="80">
        <v>0</v>
      </c>
      <c r="CB131" s="80">
        <v>0</v>
      </c>
      <c r="CC131" s="80">
        <v>0</v>
      </c>
    </row>
    <row r="132" spans="1:81">
      <c r="A132" s="80" t="s">
        <v>1828</v>
      </c>
      <c r="B132" s="80">
        <v>146</v>
      </c>
      <c r="C132" s="80">
        <v>10</v>
      </c>
      <c r="D132" s="80">
        <v>9</v>
      </c>
      <c r="E132" s="80">
        <v>2013</v>
      </c>
      <c r="F132" s="80" t="s">
        <v>89</v>
      </c>
      <c r="G132" s="80" t="s">
        <v>1818</v>
      </c>
      <c r="H132" s="80" t="s">
        <v>1819</v>
      </c>
      <c r="I132" s="177"/>
      <c r="J132" s="81">
        <v>338.28365933785284</v>
      </c>
      <c r="K132" s="81">
        <v>2.4988724262924009</v>
      </c>
      <c r="L132" s="81">
        <v>2.1990104416834382</v>
      </c>
      <c r="M132" s="81">
        <v>103.77975133902834</v>
      </c>
      <c r="N132" s="81">
        <v>100.47947960297628</v>
      </c>
      <c r="O132" s="81">
        <v>78.488243337844679</v>
      </c>
      <c r="P132" s="81">
        <v>35.766804021492575</v>
      </c>
      <c r="Q132" s="81">
        <v>5.8109215619724797</v>
      </c>
      <c r="R132" s="81">
        <v>0</v>
      </c>
      <c r="S132" s="81">
        <v>7.057004633</v>
      </c>
      <c r="T132" s="82"/>
      <c r="U132" s="81">
        <v>38089284</v>
      </c>
      <c r="V132" s="81">
        <v>1396</v>
      </c>
      <c r="W132" s="81">
        <v>54</v>
      </c>
      <c r="X132" s="81">
        <v>20798</v>
      </c>
      <c r="Y132" s="81">
        <v>29393</v>
      </c>
      <c r="Z132" s="81">
        <v>42884</v>
      </c>
      <c r="AA132" s="81">
        <v>7160</v>
      </c>
      <c r="AB132" s="81">
        <v>75119</v>
      </c>
      <c r="AC132" s="81">
        <v>0</v>
      </c>
      <c r="AD132" s="81">
        <v>7.057004633</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335.83199999999999</v>
      </c>
      <c r="BJ132" s="81">
        <v>0</v>
      </c>
      <c r="BK132" s="81">
        <v>0</v>
      </c>
      <c r="BL132" s="81">
        <v>0</v>
      </c>
      <c r="BM132" s="82"/>
      <c r="BN132" s="81">
        <v>0</v>
      </c>
      <c r="BO132" s="81">
        <v>0</v>
      </c>
      <c r="BP132" s="81">
        <v>12</v>
      </c>
      <c r="BQ132" s="81">
        <v>0</v>
      </c>
      <c r="BR132" s="81">
        <v>0</v>
      </c>
      <c r="BS132" s="81">
        <v>0</v>
      </c>
      <c r="BT132"/>
      <c r="BU132" s="80">
        <v>335.83199999999999</v>
      </c>
      <c r="BV132" s="80">
        <v>0</v>
      </c>
      <c r="BW132" s="80">
        <v>0</v>
      </c>
      <c r="BX132" s="80">
        <v>0</v>
      </c>
      <c r="BY132" s="80">
        <v>0</v>
      </c>
      <c r="BZ132" s="80">
        <v>0</v>
      </c>
      <c r="CA132" s="80">
        <v>0</v>
      </c>
      <c r="CB132" s="80">
        <v>0</v>
      </c>
      <c r="CC132" s="80">
        <v>0</v>
      </c>
    </row>
    <row r="133" spans="1:81">
      <c r="A133" s="80" t="s">
        <v>1829</v>
      </c>
      <c r="B133" s="80">
        <v>147</v>
      </c>
      <c r="C133" s="80">
        <v>11</v>
      </c>
      <c r="D133" s="80">
        <v>9</v>
      </c>
      <c r="E133" s="80">
        <v>2014</v>
      </c>
      <c r="F133" s="80" t="s">
        <v>90</v>
      </c>
      <c r="G133" s="80" t="s">
        <v>1818</v>
      </c>
      <c r="H133" s="80" t="s">
        <v>1819</v>
      </c>
      <c r="I133" s="177"/>
      <c r="J133" s="81">
        <v>358.21967107666501</v>
      </c>
      <c r="K133" s="81">
        <v>2.3269166608653253</v>
      </c>
      <c r="L133" s="81">
        <v>1.5729150282564017</v>
      </c>
      <c r="M133" s="81">
        <v>94.289608871843598</v>
      </c>
      <c r="N133" s="81">
        <v>97.182768114157398</v>
      </c>
      <c r="O133" s="81">
        <v>74.731327601212072</v>
      </c>
      <c r="P133" s="81">
        <v>36.168748039725358</v>
      </c>
      <c r="Q133" s="81">
        <v>5.5501563313085827</v>
      </c>
      <c r="R133" s="81">
        <v>0</v>
      </c>
      <c r="S133" s="81">
        <v>8.6276212219599984</v>
      </c>
      <c r="T133" s="82"/>
      <c r="U133" s="81">
        <v>44043372</v>
      </c>
      <c r="V133" s="81">
        <v>1126</v>
      </c>
      <c r="W133" s="81">
        <v>33</v>
      </c>
      <c r="X133" s="81">
        <v>20243</v>
      </c>
      <c r="Y133" s="81">
        <v>29647</v>
      </c>
      <c r="Z133" s="81">
        <v>43004</v>
      </c>
      <c r="AA133" s="81">
        <v>7203</v>
      </c>
      <c r="AB133" s="81">
        <v>74780</v>
      </c>
      <c r="AC133" s="81">
        <v>0</v>
      </c>
      <c r="AD133" s="81">
        <v>8.6276212219599984</v>
      </c>
      <c r="AE133" s="82"/>
      <c r="AF133" s="81">
        <v>257968001.4665319</v>
      </c>
      <c r="AG133" s="81">
        <v>2119060.0286589223</v>
      </c>
      <c r="AH133" s="81">
        <v>380202.2986887247</v>
      </c>
      <c r="AI133" s="81">
        <v>124614196.30675147</v>
      </c>
      <c r="AJ133" s="81">
        <v>137683393.3030692</v>
      </c>
      <c r="AK133" s="81">
        <v>0</v>
      </c>
      <c r="AL133" s="81">
        <v>0</v>
      </c>
      <c r="AM133" s="81">
        <v>10266176.546384728</v>
      </c>
      <c r="AN133" s="81">
        <v>0</v>
      </c>
      <c r="AO133" s="81">
        <v>0</v>
      </c>
      <c r="AP133" s="82"/>
      <c r="AQ133" s="81">
        <v>1759</v>
      </c>
      <c r="AR133" s="81">
        <v>202</v>
      </c>
      <c r="AS133" s="81">
        <v>0</v>
      </c>
      <c r="AT133" s="81">
        <v>0</v>
      </c>
      <c r="AU133" s="81">
        <v>0</v>
      </c>
      <c r="AV133" s="81">
        <v>0</v>
      </c>
      <c r="AW133" s="81" t="s">
        <v>564</v>
      </c>
      <c r="AX133" s="82"/>
      <c r="AY133" s="81">
        <v>7323.1</v>
      </c>
      <c r="AZ133" s="81">
        <v>5354.7999999999993</v>
      </c>
      <c r="BA133" s="81">
        <v>0</v>
      </c>
      <c r="BB133" s="81">
        <v>0</v>
      </c>
      <c r="BC133" s="81">
        <v>0</v>
      </c>
      <c r="BD133" s="81">
        <v>0</v>
      </c>
      <c r="BE133" s="81" t="s">
        <v>564</v>
      </c>
      <c r="BF133" s="82"/>
      <c r="BG133" s="81">
        <v>0</v>
      </c>
      <c r="BH133" s="81">
        <v>0</v>
      </c>
      <c r="BI133" s="81">
        <v>325.41300000000001</v>
      </c>
      <c r="BJ133" s="81">
        <v>0</v>
      </c>
      <c r="BK133" s="81">
        <v>11.86</v>
      </c>
      <c r="BL133" s="81">
        <v>0</v>
      </c>
      <c r="BM133" s="82"/>
      <c r="BN133" s="81">
        <v>0</v>
      </c>
      <c r="BO133" s="81">
        <v>0</v>
      </c>
      <c r="BP133" s="81">
        <v>12</v>
      </c>
      <c r="BQ133" s="81">
        <v>0</v>
      </c>
      <c r="BR133" s="81">
        <v>1</v>
      </c>
      <c r="BS133" s="81">
        <v>0</v>
      </c>
      <c r="BT133"/>
      <c r="BU133" s="80">
        <v>337.27300000000002</v>
      </c>
      <c r="BV133" s="80">
        <v>0</v>
      </c>
      <c r="BW133" s="80">
        <v>0</v>
      </c>
      <c r="BX133" s="80">
        <v>0</v>
      </c>
      <c r="BY133" s="80">
        <v>0</v>
      </c>
      <c r="BZ133" s="80">
        <v>0</v>
      </c>
      <c r="CA133" s="80">
        <v>0</v>
      </c>
      <c r="CB133" s="80">
        <v>0</v>
      </c>
      <c r="CC133" s="80">
        <v>0</v>
      </c>
    </row>
    <row r="134" spans="1:81">
      <c r="A134" s="80" t="s">
        <v>1830</v>
      </c>
      <c r="B134" s="80">
        <v>148</v>
      </c>
      <c r="C134" s="80">
        <v>12</v>
      </c>
      <c r="D134" s="80">
        <v>9</v>
      </c>
      <c r="E134" s="80">
        <v>2015</v>
      </c>
      <c r="F134" s="80" t="s">
        <v>91</v>
      </c>
      <c r="G134" s="80" t="s">
        <v>1818</v>
      </c>
      <c r="H134" s="80" t="s">
        <v>1819</v>
      </c>
      <c r="I134" s="177"/>
      <c r="J134" s="81">
        <v>303.74830815785185</v>
      </c>
      <c r="K134" s="81">
        <v>2.2562743091322428</v>
      </c>
      <c r="L134" s="81">
        <v>1.8484669953743038</v>
      </c>
      <c r="M134" s="81">
        <v>89.881128178494592</v>
      </c>
      <c r="N134" s="81">
        <v>88.77226059818382</v>
      </c>
      <c r="O134" s="81">
        <v>74.463969111573405</v>
      </c>
      <c r="P134" s="81">
        <v>36.066548524805704</v>
      </c>
      <c r="Q134" s="81">
        <v>5.4340540943687481</v>
      </c>
      <c r="R134" s="81">
        <v>0</v>
      </c>
      <c r="S134" s="81">
        <v>6.5903957417500001</v>
      </c>
      <c r="T134" s="82"/>
      <c r="U134" s="81">
        <v>42806965</v>
      </c>
      <c r="V134" s="81">
        <v>1126</v>
      </c>
      <c r="W134" s="81">
        <v>33</v>
      </c>
      <c r="X134" s="81">
        <v>20243</v>
      </c>
      <c r="Y134" s="81">
        <v>30115</v>
      </c>
      <c r="Z134" s="81">
        <v>43263</v>
      </c>
      <c r="AA134" s="81">
        <v>7177</v>
      </c>
      <c r="AB134" s="81">
        <v>74790</v>
      </c>
      <c r="AC134" s="81">
        <v>0</v>
      </c>
      <c r="AD134" s="81">
        <v>6.5903957417500001</v>
      </c>
      <c r="AE134" s="82"/>
      <c r="AF134" s="81">
        <v>225878863.10455459</v>
      </c>
      <c r="AG134" s="81">
        <v>1872014.932418061</v>
      </c>
      <c r="AH134" s="81">
        <v>374500.84125673171</v>
      </c>
      <c r="AI134" s="81">
        <v>121666244.50775842</v>
      </c>
      <c r="AJ134" s="81">
        <v>130585562.60710461</v>
      </c>
      <c r="AK134" s="81">
        <v>0</v>
      </c>
      <c r="AL134" s="81">
        <v>0</v>
      </c>
      <c r="AM134" s="81">
        <v>10249655.767749695</v>
      </c>
      <c r="AN134" s="81">
        <v>0</v>
      </c>
      <c r="AO134" s="81">
        <v>0</v>
      </c>
      <c r="AP134" s="82"/>
      <c r="AQ134" s="81">
        <v>1919</v>
      </c>
      <c r="AR134" s="81">
        <v>305</v>
      </c>
      <c r="AS134" s="81">
        <v>0</v>
      </c>
      <c r="AT134" s="81">
        <v>0</v>
      </c>
      <c r="AU134" s="81">
        <v>0</v>
      </c>
      <c r="AV134" s="81">
        <v>0</v>
      </c>
      <c r="AW134" s="81" t="s">
        <v>564</v>
      </c>
      <c r="AX134" s="82"/>
      <c r="AY134" s="81">
        <v>8125.5999999999995</v>
      </c>
      <c r="AZ134" s="81">
        <v>9854.9</v>
      </c>
      <c r="BA134" s="81">
        <v>0</v>
      </c>
      <c r="BB134" s="81">
        <v>0</v>
      </c>
      <c r="BC134" s="81">
        <v>0</v>
      </c>
      <c r="BD134" s="81">
        <v>0</v>
      </c>
      <c r="BE134" s="81" t="s">
        <v>564</v>
      </c>
      <c r="BF134" s="82"/>
      <c r="BG134" s="81">
        <v>0</v>
      </c>
      <c r="BH134" s="81">
        <v>0</v>
      </c>
      <c r="BI134" s="81">
        <v>319.238</v>
      </c>
      <c r="BJ134" s="81">
        <v>0</v>
      </c>
      <c r="BK134" s="81">
        <v>14.739000000000001</v>
      </c>
      <c r="BL134" s="81">
        <v>0</v>
      </c>
      <c r="BM134" s="82"/>
      <c r="BN134" s="81">
        <v>0</v>
      </c>
      <c r="BO134" s="81">
        <v>0</v>
      </c>
      <c r="BP134" s="81">
        <v>12</v>
      </c>
      <c r="BQ134" s="81">
        <v>0</v>
      </c>
      <c r="BR134" s="81">
        <v>1</v>
      </c>
      <c r="BS134" s="81">
        <v>0</v>
      </c>
      <c r="BT134"/>
      <c r="BU134" s="80">
        <v>333.97699999999998</v>
      </c>
      <c r="BV134" s="80">
        <v>0</v>
      </c>
      <c r="BW134" s="80">
        <v>0</v>
      </c>
      <c r="BX134" s="80">
        <v>0</v>
      </c>
      <c r="BY134" s="80">
        <v>0</v>
      </c>
      <c r="BZ134" s="80">
        <v>0</v>
      </c>
      <c r="CA134" s="80">
        <v>0</v>
      </c>
      <c r="CB134" s="80">
        <v>0</v>
      </c>
      <c r="CC134" s="80">
        <v>0</v>
      </c>
    </row>
    <row r="135" spans="1:81">
      <c r="A135" s="80" t="s">
        <v>1831</v>
      </c>
      <c r="B135" s="80">
        <v>149</v>
      </c>
      <c r="C135" s="80">
        <v>13</v>
      </c>
      <c r="D135" s="80">
        <v>9</v>
      </c>
      <c r="E135" s="80">
        <v>2016</v>
      </c>
      <c r="F135" s="80" t="s">
        <v>92</v>
      </c>
      <c r="G135" s="80" t="s">
        <v>1818</v>
      </c>
      <c r="H135" s="80" t="s">
        <v>1819</v>
      </c>
      <c r="I135" s="177"/>
      <c r="J135" s="81">
        <v>340.90319589931329</v>
      </c>
      <c r="K135" s="81">
        <v>2.2706892729394856</v>
      </c>
      <c r="L135" s="81">
        <v>1.9571405053929061</v>
      </c>
      <c r="M135" s="81">
        <v>77.975877677450882</v>
      </c>
      <c r="N135" s="81">
        <v>88.425589034488098</v>
      </c>
      <c r="O135" s="81">
        <v>73.833466829351821</v>
      </c>
      <c r="P135" s="81">
        <v>35.293756129017062</v>
      </c>
      <c r="Q135" s="81">
        <v>5.2721158228771881</v>
      </c>
      <c r="R135" s="81">
        <v>0</v>
      </c>
      <c r="S135" s="81">
        <v>7.6791885456000006</v>
      </c>
      <c r="T135" s="82"/>
      <c r="U135" s="81">
        <v>44536276</v>
      </c>
      <c r="V135" s="81">
        <v>1126</v>
      </c>
      <c r="W135" s="81">
        <v>33</v>
      </c>
      <c r="X135" s="81">
        <v>20243</v>
      </c>
      <c r="Y135" s="81">
        <v>30450</v>
      </c>
      <c r="Z135" s="81">
        <v>43424</v>
      </c>
      <c r="AA135" s="81">
        <v>7264</v>
      </c>
      <c r="AB135" s="81">
        <v>74642</v>
      </c>
      <c r="AC135" s="81">
        <v>0</v>
      </c>
      <c r="AD135" s="81">
        <v>7.6791885456000006</v>
      </c>
      <c r="AE135" s="82"/>
      <c r="AF135" s="81">
        <v>240026783.3830184</v>
      </c>
      <c r="AG135" s="81">
        <v>1777741.642305847</v>
      </c>
      <c r="AH135" s="81">
        <v>301198.67238408828</v>
      </c>
      <c r="AI135" s="81">
        <v>120626278.08897419</v>
      </c>
      <c r="AJ135" s="81">
        <v>130385968.5900543</v>
      </c>
      <c r="AK135" s="81">
        <v>0</v>
      </c>
      <c r="AL135" s="81">
        <v>0</v>
      </c>
      <c r="AM135" s="81">
        <v>10237320.2077014</v>
      </c>
      <c r="AN135" s="81">
        <v>0</v>
      </c>
      <c r="AO135" s="81">
        <v>0</v>
      </c>
      <c r="AP135" s="82"/>
      <c r="AQ135" s="81">
        <v>2048</v>
      </c>
      <c r="AR135" s="81">
        <v>337</v>
      </c>
      <c r="AS135" s="81">
        <v>0</v>
      </c>
      <c r="AT135" s="81">
        <v>0</v>
      </c>
      <c r="AU135" s="81">
        <v>0</v>
      </c>
      <c r="AV135" s="81">
        <v>0</v>
      </c>
      <c r="AW135" s="81" t="s">
        <v>564</v>
      </c>
      <c r="AX135" s="82"/>
      <c r="AY135" s="81">
        <v>8737.6</v>
      </c>
      <c r="AZ135" s="81">
        <v>10488.6</v>
      </c>
      <c r="BA135" s="81">
        <v>0</v>
      </c>
      <c r="BB135" s="81">
        <v>0</v>
      </c>
      <c r="BC135" s="81">
        <v>0</v>
      </c>
      <c r="BD135" s="81">
        <v>0</v>
      </c>
      <c r="BE135" s="81" t="s">
        <v>564</v>
      </c>
      <c r="BF135" s="82"/>
      <c r="BG135" s="81">
        <v>0</v>
      </c>
      <c r="BH135" s="81">
        <v>0</v>
      </c>
      <c r="BI135" s="81">
        <v>299.613</v>
      </c>
      <c r="BJ135" s="81">
        <v>0</v>
      </c>
      <c r="BK135" s="81">
        <v>9.8490000000000002</v>
      </c>
      <c r="BL135" s="81">
        <v>0</v>
      </c>
      <c r="BM135" s="82"/>
      <c r="BN135" s="81">
        <v>0</v>
      </c>
      <c r="BO135" s="81">
        <v>0</v>
      </c>
      <c r="BP135" s="81">
        <v>11</v>
      </c>
      <c r="BQ135" s="81">
        <v>0</v>
      </c>
      <c r="BR135" s="81">
        <v>1</v>
      </c>
      <c r="BS135" s="81">
        <v>0</v>
      </c>
      <c r="BT135"/>
      <c r="BU135" s="80">
        <v>309.46199999999999</v>
      </c>
      <c r="BV135" s="80">
        <v>0</v>
      </c>
      <c r="BW135" s="80">
        <v>0</v>
      </c>
      <c r="BX135" s="80">
        <v>0</v>
      </c>
      <c r="BY135" s="80">
        <v>0</v>
      </c>
      <c r="BZ135" s="80">
        <v>0</v>
      </c>
      <c r="CA135" s="80">
        <v>0</v>
      </c>
      <c r="CB135" s="80">
        <v>0</v>
      </c>
      <c r="CC135" s="80">
        <v>0</v>
      </c>
    </row>
    <row r="136" spans="1:81">
      <c r="A136" s="80" t="s">
        <v>1832</v>
      </c>
      <c r="B136" s="80">
        <v>150</v>
      </c>
      <c r="C136" s="80">
        <v>14</v>
      </c>
      <c r="D136" s="80">
        <v>9</v>
      </c>
      <c r="E136" s="80">
        <v>2017</v>
      </c>
      <c r="F136" s="80" t="s">
        <v>71</v>
      </c>
      <c r="G136" s="80" t="s">
        <v>1818</v>
      </c>
      <c r="H136" s="80" t="s">
        <v>1819</v>
      </c>
      <c r="I136" s="177"/>
      <c r="J136" s="81">
        <v>332.88699975703912</v>
      </c>
      <c r="K136" s="81">
        <v>2.3182769133587477</v>
      </c>
      <c r="L136" s="81">
        <v>1.8206575397437679</v>
      </c>
      <c r="M136" s="81">
        <v>77.276342148611391</v>
      </c>
      <c r="N136" s="81">
        <v>91.633931546417841</v>
      </c>
      <c r="O136" s="81">
        <v>73.066887888815614</v>
      </c>
      <c r="P136" s="81">
        <v>35.649536026756039</v>
      </c>
      <c r="Q136" s="81">
        <v>5.0879209808639443</v>
      </c>
      <c r="R136" s="81">
        <v>0</v>
      </c>
      <c r="S136" s="81">
        <v>7.8205932123300013</v>
      </c>
      <c r="T136" s="82"/>
      <c r="U136" s="81">
        <v>46336005</v>
      </c>
      <c r="V136" s="81">
        <v>1126</v>
      </c>
      <c r="W136" s="81">
        <v>33</v>
      </c>
      <c r="X136" s="81">
        <v>20243</v>
      </c>
      <c r="Y136" s="81">
        <v>30847</v>
      </c>
      <c r="Z136" s="81">
        <v>43686</v>
      </c>
      <c r="AA136" s="81">
        <v>7384</v>
      </c>
      <c r="AB136" s="81">
        <v>74493</v>
      </c>
      <c r="AC136" s="81">
        <v>0</v>
      </c>
      <c r="AD136" s="81">
        <v>7.8205932123300013</v>
      </c>
      <c r="AE136" s="82"/>
      <c r="AF136" s="81">
        <v>250004614.51212111</v>
      </c>
      <c r="AG136" s="81">
        <v>1839901.5684904309</v>
      </c>
      <c r="AH136" s="81">
        <v>383839.93163156672</v>
      </c>
      <c r="AI136" s="81">
        <v>122569728.283554</v>
      </c>
      <c r="AJ136" s="81">
        <v>135016267.66056529</v>
      </c>
      <c r="AK136" s="81">
        <v>0</v>
      </c>
      <c r="AL136" s="81">
        <v>0</v>
      </c>
      <c r="AM136" s="81">
        <v>10232871.15389424</v>
      </c>
      <c r="AN136" s="81">
        <v>0</v>
      </c>
      <c r="AO136" s="81">
        <v>0</v>
      </c>
      <c r="AP136" s="82"/>
      <c r="AQ136" s="81">
        <v>2163</v>
      </c>
      <c r="AR136" s="81">
        <v>378</v>
      </c>
      <c r="AS136" s="81">
        <v>0</v>
      </c>
      <c r="AT136" s="81">
        <v>0</v>
      </c>
      <c r="AU136" s="81">
        <v>0</v>
      </c>
      <c r="AV136" s="81">
        <v>0</v>
      </c>
      <c r="AW136" s="81" t="s">
        <v>564</v>
      </c>
      <c r="AX136" s="82"/>
      <c r="AY136" s="81">
        <v>9303.2000000000007</v>
      </c>
      <c r="AZ136" s="81">
        <v>14966.8</v>
      </c>
      <c r="BA136" s="81">
        <v>0</v>
      </c>
      <c r="BB136" s="81">
        <v>0</v>
      </c>
      <c r="BC136" s="81">
        <v>0</v>
      </c>
      <c r="BD136" s="81">
        <v>0</v>
      </c>
      <c r="BE136" s="81" t="s">
        <v>564</v>
      </c>
      <c r="BF136" s="82"/>
      <c r="BG136" s="81">
        <v>0</v>
      </c>
      <c r="BH136" s="81">
        <v>0</v>
      </c>
      <c r="BI136" s="81">
        <v>302.57900000000001</v>
      </c>
      <c r="BJ136" s="81">
        <v>0</v>
      </c>
      <c r="BK136" s="81">
        <v>15.311</v>
      </c>
      <c r="BL136" s="81">
        <v>0</v>
      </c>
      <c r="BM136" s="82"/>
      <c r="BN136" s="81">
        <v>0</v>
      </c>
      <c r="BO136" s="81">
        <v>0</v>
      </c>
      <c r="BP136" s="81">
        <v>11</v>
      </c>
      <c r="BQ136" s="81">
        <v>0</v>
      </c>
      <c r="BR136" s="81">
        <v>1</v>
      </c>
      <c r="BS136" s="81">
        <v>0</v>
      </c>
      <c r="BT136"/>
      <c r="BU136" s="80">
        <v>317.89</v>
      </c>
      <c r="BV136" s="80">
        <v>0</v>
      </c>
      <c r="BW136" s="80">
        <v>0</v>
      </c>
      <c r="BX136" s="80">
        <v>0</v>
      </c>
      <c r="BY136" s="80">
        <v>0</v>
      </c>
      <c r="BZ136" s="80">
        <v>0</v>
      </c>
      <c r="CA136" s="80">
        <v>0</v>
      </c>
      <c r="CB136" s="80">
        <v>0</v>
      </c>
      <c r="CC136" s="80">
        <v>0</v>
      </c>
    </row>
    <row r="137" spans="1:81">
      <c r="A137" s="80" t="s">
        <v>1833</v>
      </c>
      <c r="B137" s="80">
        <v>151</v>
      </c>
      <c r="C137" s="80">
        <v>15</v>
      </c>
      <c r="D137" s="80">
        <v>9</v>
      </c>
      <c r="E137" s="80">
        <v>2018</v>
      </c>
      <c r="F137" s="80" t="s">
        <v>93</v>
      </c>
      <c r="G137" s="80" t="s">
        <v>1818</v>
      </c>
      <c r="H137" s="80" t="s">
        <v>1819</v>
      </c>
      <c r="I137" s="177"/>
      <c r="J137" s="81">
        <v>329.14794320558866</v>
      </c>
      <c r="K137" s="81">
        <v>2.1643435251964775</v>
      </c>
      <c r="L137" s="81">
        <v>1.695462529609107</v>
      </c>
      <c r="M137" s="81">
        <v>78.478594445025692</v>
      </c>
      <c r="N137" s="81">
        <v>83.763428978418162</v>
      </c>
      <c r="O137" s="81">
        <v>71.869720742543649</v>
      </c>
      <c r="P137" s="81">
        <v>35.610144504597002</v>
      </c>
      <c r="Q137" s="81">
        <v>4.7011792022941012</v>
      </c>
      <c r="R137" s="81">
        <v>0</v>
      </c>
      <c r="S137" s="81">
        <v>8.2530625970399996</v>
      </c>
      <c r="T137" s="82"/>
      <c r="U137" s="81">
        <v>47812093</v>
      </c>
      <c r="V137" s="81">
        <v>1126</v>
      </c>
      <c r="W137" s="81">
        <v>33</v>
      </c>
      <c r="X137" s="81">
        <v>20243</v>
      </c>
      <c r="Y137" s="81">
        <v>31085</v>
      </c>
      <c r="Z137" s="81">
        <v>43793</v>
      </c>
      <c r="AA137" s="81">
        <v>7450</v>
      </c>
      <c r="AB137" s="81">
        <v>74175</v>
      </c>
      <c r="AC137" s="81">
        <v>0</v>
      </c>
      <c r="AD137" s="81">
        <v>8.2530625970399996</v>
      </c>
      <c r="AE137" s="82"/>
      <c r="AF137" s="81">
        <v>248705007.03712261</v>
      </c>
      <c r="AG137" s="81">
        <v>1634574.336880475</v>
      </c>
      <c r="AH137" s="81">
        <v>361984.98796092818</v>
      </c>
      <c r="AI137" s="81">
        <v>118265099.49721301</v>
      </c>
      <c r="AJ137" s="81">
        <v>129646656.98827159</v>
      </c>
      <c r="AK137" s="81">
        <v>0</v>
      </c>
      <c r="AL137" s="81">
        <v>0</v>
      </c>
      <c r="AM137" s="81">
        <v>10210271.137036551</v>
      </c>
      <c r="AN137" s="81">
        <v>0</v>
      </c>
      <c r="AO137" s="81">
        <v>0</v>
      </c>
      <c r="AP137" s="82"/>
      <c r="AQ137" s="81">
        <v>2284</v>
      </c>
      <c r="AR137" s="81">
        <v>441</v>
      </c>
      <c r="AS137" s="81">
        <v>0</v>
      </c>
      <c r="AT137" s="81">
        <v>0</v>
      </c>
      <c r="AU137" s="81">
        <v>0</v>
      </c>
      <c r="AV137" s="81">
        <v>0</v>
      </c>
      <c r="AW137" s="81" t="s">
        <v>564</v>
      </c>
      <c r="AX137" s="82"/>
      <c r="AY137" s="81">
        <v>9911.0999999999985</v>
      </c>
      <c r="AZ137" s="81">
        <v>16830.400000000001</v>
      </c>
      <c r="BA137" s="81">
        <v>0</v>
      </c>
      <c r="BB137" s="81">
        <v>0</v>
      </c>
      <c r="BC137" s="81">
        <v>0</v>
      </c>
      <c r="BD137" s="81">
        <v>0</v>
      </c>
      <c r="BE137" s="81" t="s">
        <v>564</v>
      </c>
      <c r="BF137" s="82"/>
      <c r="BG137" s="81">
        <v>0</v>
      </c>
      <c r="BH137" s="81">
        <v>0</v>
      </c>
      <c r="BI137" s="81">
        <v>291.40100000000001</v>
      </c>
      <c r="BJ137" s="81">
        <v>0</v>
      </c>
      <c r="BK137" s="81">
        <v>15.215999999999999</v>
      </c>
      <c r="BL137" s="81">
        <v>0</v>
      </c>
      <c r="BM137" s="82"/>
      <c r="BN137" s="81">
        <v>0</v>
      </c>
      <c r="BO137" s="81">
        <v>0</v>
      </c>
      <c r="BP137" s="81">
        <v>10</v>
      </c>
      <c r="BQ137" s="81">
        <v>0</v>
      </c>
      <c r="BR137" s="81">
        <v>1</v>
      </c>
      <c r="BS137" s="81">
        <v>0</v>
      </c>
      <c r="BT137"/>
      <c r="BU137" s="80">
        <v>306.61700000000002</v>
      </c>
      <c r="BV137" s="80">
        <v>0</v>
      </c>
      <c r="BW137" s="80">
        <v>0</v>
      </c>
      <c r="BX137" s="80">
        <v>0</v>
      </c>
      <c r="BY137" s="80">
        <v>0</v>
      </c>
      <c r="BZ137" s="80">
        <v>0</v>
      </c>
      <c r="CA137" s="80">
        <v>0</v>
      </c>
      <c r="CB137" s="80">
        <v>0</v>
      </c>
      <c r="CC137" s="80">
        <v>0</v>
      </c>
    </row>
    <row r="138" spans="1:81">
      <c r="A138" s="80" t="s">
        <v>1834</v>
      </c>
      <c r="B138" s="80">
        <v>152</v>
      </c>
      <c r="C138" s="80">
        <v>16</v>
      </c>
      <c r="D138" s="80">
        <v>9</v>
      </c>
      <c r="E138" s="80">
        <v>2019</v>
      </c>
      <c r="F138" s="80" t="s">
        <v>73</v>
      </c>
      <c r="G138" s="80" t="s">
        <v>1818</v>
      </c>
      <c r="H138" s="80" t="s">
        <v>1819</v>
      </c>
      <c r="I138" s="177"/>
      <c r="J138" s="81">
        <v>320.88235179418876</v>
      </c>
      <c r="K138" s="81">
        <v>1.9419069891368479</v>
      </c>
      <c r="L138" s="81">
        <v>1.704575640569951</v>
      </c>
      <c r="M138" s="81">
        <v>74.810329489677798</v>
      </c>
      <c r="N138" s="81">
        <v>81.965232944126882</v>
      </c>
      <c r="O138" s="81">
        <v>69.778304534921489</v>
      </c>
      <c r="P138" s="81">
        <v>35.536745596056903</v>
      </c>
      <c r="Q138" s="81">
        <v>4.5592922345077698</v>
      </c>
      <c r="R138" s="81">
        <v>0</v>
      </c>
      <c r="S138" s="81">
        <v>6.6333959078399998</v>
      </c>
      <c r="T138" s="82"/>
      <c r="U138" s="81">
        <v>48777589</v>
      </c>
      <c r="V138" s="81">
        <v>1126</v>
      </c>
      <c r="W138" s="81">
        <v>33</v>
      </c>
      <c r="X138" s="81">
        <v>20243</v>
      </c>
      <c r="Y138" s="81">
        <v>31338</v>
      </c>
      <c r="Z138" s="81">
        <v>43686</v>
      </c>
      <c r="AA138" s="81">
        <v>7379</v>
      </c>
      <c r="AB138" s="81">
        <v>73884</v>
      </c>
      <c r="AC138" s="81">
        <v>0</v>
      </c>
      <c r="AD138" s="81">
        <v>6.6333959078399998</v>
      </c>
      <c r="AE138" s="82"/>
      <c r="AF138" s="81">
        <v>246559911.41622481</v>
      </c>
      <c r="AG138" s="81">
        <v>1575932.287143471</v>
      </c>
      <c r="AH138" s="81">
        <v>388801.27485080558</v>
      </c>
      <c r="AI138" s="81">
        <v>122093819.08850349</v>
      </c>
      <c r="AJ138" s="81">
        <v>134546720.47788528</v>
      </c>
      <c r="AK138" s="81">
        <v>0</v>
      </c>
      <c r="AL138" s="81">
        <v>0</v>
      </c>
      <c r="AM138" s="81">
        <v>10062444.601545786</v>
      </c>
      <c r="AN138" s="81">
        <v>0</v>
      </c>
      <c r="AO138" s="81">
        <v>0</v>
      </c>
      <c r="AP138" s="82"/>
      <c r="AQ138" s="81">
        <v>2394</v>
      </c>
      <c r="AR138" s="81">
        <v>471</v>
      </c>
      <c r="AS138" s="81">
        <v>0</v>
      </c>
      <c r="AT138" s="81">
        <v>0</v>
      </c>
      <c r="AU138" s="81">
        <v>0</v>
      </c>
      <c r="AV138" s="81">
        <v>0</v>
      </c>
      <c r="AW138" s="81" t="s">
        <v>564</v>
      </c>
      <c r="AX138" s="82"/>
      <c r="AY138" s="81">
        <v>10476.299999999999</v>
      </c>
      <c r="AZ138" s="81">
        <v>17328.5</v>
      </c>
      <c r="BA138" s="81">
        <v>0</v>
      </c>
      <c r="BB138" s="81">
        <v>0</v>
      </c>
      <c r="BC138" s="81">
        <v>0</v>
      </c>
      <c r="BD138" s="81">
        <v>0</v>
      </c>
      <c r="BE138" s="81" t="s">
        <v>564</v>
      </c>
      <c r="BF138" s="82"/>
      <c r="BG138" s="81">
        <v>0</v>
      </c>
      <c r="BH138" s="81">
        <v>0</v>
      </c>
      <c r="BI138" s="81">
        <v>288.12900000000002</v>
      </c>
      <c r="BJ138" s="81">
        <v>0</v>
      </c>
      <c r="BK138" s="81">
        <v>14.896000000000001</v>
      </c>
      <c r="BL138" s="81">
        <v>0</v>
      </c>
      <c r="BM138" s="82"/>
      <c r="BN138" s="81">
        <v>0</v>
      </c>
      <c r="BO138" s="81">
        <v>0</v>
      </c>
      <c r="BP138" s="81">
        <v>11</v>
      </c>
      <c r="BQ138" s="81">
        <v>0</v>
      </c>
      <c r="BR138" s="81">
        <v>1</v>
      </c>
      <c r="BS138" s="81">
        <v>0</v>
      </c>
      <c r="BT138"/>
      <c r="BU138" s="80">
        <v>303.02499999999998</v>
      </c>
      <c r="BV138" s="80">
        <v>0</v>
      </c>
      <c r="BW138" s="80">
        <v>0</v>
      </c>
      <c r="BX138" s="80">
        <v>0</v>
      </c>
      <c r="BY138" s="80">
        <v>0</v>
      </c>
      <c r="BZ138" s="80">
        <v>0</v>
      </c>
      <c r="CA138" s="80">
        <v>0</v>
      </c>
      <c r="CB138" s="80">
        <v>0</v>
      </c>
      <c r="CC138" s="80">
        <v>0</v>
      </c>
    </row>
    <row r="139" spans="1:81">
      <c r="A139" s="80" t="s">
        <v>1835</v>
      </c>
      <c r="B139" s="80">
        <v>153</v>
      </c>
      <c r="C139" s="80">
        <v>17</v>
      </c>
      <c r="D139" s="80">
        <v>9</v>
      </c>
      <c r="E139" s="80">
        <v>2020</v>
      </c>
      <c r="F139" s="80" t="s">
        <v>218</v>
      </c>
      <c r="G139" s="80" t="s">
        <v>1818</v>
      </c>
      <c r="H139" s="80" t="s">
        <v>1819</v>
      </c>
      <c r="I139" s="177"/>
      <c r="J139" s="81">
        <v>293.12625833757431</v>
      </c>
      <c r="K139" s="81">
        <v>2.4213555729355689</v>
      </c>
      <c r="L139" s="81">
        <v>4.3417487506285193</v>
      </c>
      <c r="M139" s="81">
        <v>68.353796806987432</v>
      </c>
      <c r="N139" s="81">
        <v>81.225289806565868</v>
      </c>
      <c r="O139" s="81">
        <v>61.197243599159101</v>
      </c>
      <c r="P139" s="81">
        <v>33.208934516213667</v>
      </c>
      <c r="Q139" s="81">
        <v>4.3277788288892323</v>
      </c>
      <c r="R139" s="81">
        <v>0</v>
      </c>
      <c r="S139" s="81">
        <v>7.5247710352000006</v>
      </c>
      <c r="T139" s="82"/>
      <c r="U139" s="81">
        <v>43679322</v>
      </c>
      <c r="V139" s="81">
        <v>1309</v>
      </c>
      <c r="W139" s="81">
        <v>93</v>
      </c>
      <c r="X139" s="81">
        <v>20894</v>
      </c>
      <c r="Y139" s="81">
        <v>31358</v>
      </c>
      <c r="Z139" s="81">
        <v>43730</v>
      </c>
      <c r="AA139" s="81">
        <v>7492</v>
      </c>
      <c r="AB139" s="81">
        <v>73398</v>
      </c>
      <c r="AC139" s="81">
        <v>0</v>
      </c>
      <c r="AD139" s="81">
        <v>7.5247710352000006</v>
      </c>
      <c r="AE139" s="82"/>
      <c r="AF139" s="81">
        <v>228497762.18655851</v>
      </c>
      <c r="AG139" s="81">
        <v>1867495.5487747414</v>
      </c>
      <c r="AH139" s="81">
        <v>1043394.6506933299</v>
      </c>
      <c r="AI139" s="81">
        <v>116368039.86933002</v>
      </c>
      <c r="AJ139" s="81">
        <v>136302050.51421922</v>
      </c>
      <c r="AK139" s="81"/>
      <c r="AL139" s="81"/>
      <c r="AM139" s="81">
        <v>9579254.4687882718</v>
      </c>
      <c r="AN139" s="81"/>
      <c r="AO139" s="81"/>
      <c r="AP139" s="82"/>
      <c r="AQ139" s="81">
        <v>2515</v>
      </c>
      <c r="AR139" s="81">
        <v>487</v>
      </c>
      <c r="AS139" s="81">
        <v>0</v>
      </c>
      <c r="AT139" s="81">
        <v>0</v>
      </c>
      <c r="AU139" s="81">
        <v>0</v>
      </c>
      <c r="AV139" s="81">
        <v>0</v>
      </c>
      <c r="AW139" s="81">
        <v>0</v>
      </c>
      <c r="AX139" s="82"/>
      <c r="AY139" s="81">
        <v>11163.899999999991</v>
      </c>
      <c r="AZ139" s="81">
        <v>17687.700000000012</v>
      </c>
      <c r="BA139" s="81">
        <v>0</v>
      </c>
      <c r="BB139" s="81">
        <v>0</v>
      </c>
      <c r="BC139" s="81">
        <v>0</v>
      </c>
      <c r="BD139" s="81">
        <v>0</v>
      </c>
      <c r="BE139" s="81">
        <v>0</v>
      </c>
      <c r="BF139" s="82"/>
      <c r="BG139" s="81">
        <v>0</v>
      </c>
      <c r="BH139" s="81">
        <v>0</v>
      </c>
      <c r="BI139" s="81">
        <v>279.58999999999997</v>
      </c>
      <c r="BJ139" s="81">
        <v>0</v>
      </c>
      <c r="BK139" s="81">
        <v>12.871</v>
      </c>
      <c r="BL139" s="81">
        <v>0</v>
      </c>
      <c r="BM139" s="82"/>
      <c r="BN139" s="81">
        <v>0</v>
      </c>
      <c r="BO139" s="81">
        <v>0</v>
      </c>
      <c r="BP139" s="81">
        <v>11</v>
      </c>
      <c r="BQ139" s="81">
        <v>0</v>
      </c>
      <c r="BR139" s="81">
        <v>1</v>
      </c>
      <c r="BS139" s="81">
        <v>0</v>
      </c>
      <c r="BT139"/>
      <c r="BU139" s="80">
        <v>292.46100000000001</v>
      </c>
      <c r="BV139" s="80">
        <v>0</v>
      </c>
      <c r="BW139" s="80">
        <v>0</v>
      </c>
      <c r="BX139" s="80">
        <v>0</v>
      </c>
      <c r="BY139" s="80">
        <v>0</v>
      </c>
      <c r="BZ139" s="80">
        <v>0</v>
      </c>
      <c r="CA139" s="80">
        <v>0</v>
      </c>
      <c r="CB139" s="80">
        <v>0</v>
      </c>
      <c r="CC139" s="80">
        <v>0</v>
      </c>
    </row>
    <row r="140" spans="1:81">
      <c r="A140" s="80" t="s">
        <v>1836</v>
      </c>
      <c r="B140" s="80">
        <v>153</v>
      </c>
      <c r="C140" s="80">
        <v>18</v>
      </c>
      <c r="D140" s="80">
        <v>9</v>
      </c>
      <c r="E140" s="80">
        <v>2021</v>
      </c>
      <c r="F140" s="80" t="s">
        <v>75</v>
      </c>
      <c r="G140" s="174" t="s">
        <v>1818</v>
      </c>
      <c r="H140" s="80" t="s">
        <v>1819</v>
      </c>
      <c r="I140" s="177"/>
      <c r="J140" s="81">
        <v>343.29576136943024</v>
      </c>
      <c r="K140" s="81">
        <v>2.7436458298579272</v>
      </c>
      <c r="L140" s="81">
        <v>4.1395582175922216</v>
      </c>
      <c r="M140" s="81">
        <v>80.17335562757259</v>
      </c>
      <c r="N140" s="81">
        <v>78.167033713733417</v>
      </c>
      <c r="O140" s="81">
        <v>59.476449417118189</v>
      </c>
      <c r="P140" s="81">
        <v>34.162414008943109</v>
      </c>
      <c r="Q140" s="81">
        <v>4.3577568383160896</v>
      </c>
      <c r="R140" s="81">
        <v>0</v>
      </c>
      <c r="S140" s="81">
        <v>6.5918928165750001</v>
      </c>
      <c r="T140" s="82"/>
      <c r="U140" s="81">
        <v>53873827</v>
      </c>
      <c r="V140" s="81">
        <v>1309</v>
      </c>
      <c r="W140" s="81">
        <v>93</v>
      </c>
      <c r="X140" s="81">
        <v>20894</v>
      </c>
      <c r="Y140" s="81">
        <v>31438</v>
      </c>
      <c r="Z140" s="81">
        <v>43762</v>
      </c>
      <c r="AA140" s="81">
        <v>7516</v>
      </c>
      <c r="AB140" s="81">
        <v>73030</v>
      </c>
      <c r="AC140" s="81">
        <v>0</v>
      </c>
      <c r="AD140" s="81">
        <v>6.5918928165750001</v>
      </c>
      <c r="AE140" s="82"/>
      <c r="AF140" s="81">
        <v>264309584.18510181</v>
      </c>
      <c r="AG140" s="81">
        <v>2079582.813015108</v>
      </c>
      <c r="AH140" s="81">
        <v>959972.1984360863</v>
      </c>
      <c r="AI140" s="81">
        <v>129009080.56476428</v>
      </c>
      <c r="AJ140" s="81">
        <v>121667850.67076193</v>
      </c>
      <c r="AK140" s="81">
        <v>0</v>
      </c>
      <c r="AL140" s="81">
        <v>0</v>
      </c>
      <c r="AM140" s="81">
        <v>9586201.7266038489</v>
      </c>
      <c r="AN140" s="81">
        <v>0</v>
      </c>
      <c r="AO140" s="81">
        <v>0</v>
      </c>
      <c r="AP140" s="82"/>
      <c r="AQ140" s="81">
        <v>2653</v>
      </c>
      <c r="AR140" s="81">
        <v>492</v>
      </c>
      <c r="AS140" s="81">
        <v>0</v>
      </c>
      <c r="AT140" s="81">
        <v>0</v>
      </c>
      <c r="AU140" s="81">
        <v>0</v>
      </c>
      <c r="AV140" s="81">
        <v>0</v>
      </c>
      <c r="AW140" s="81"/>
      <c r="AX140" s="82"/>
      <c r="AY140" s="81">
        <v>11976.29999999999</v>
      </c>
      <c r="AZ140" s="81">
        <v>17953.900000000009</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1837</v>
      </c>
      <c r="B141" s="80">
        <v>153</v>
      </c>
      <c r="C141" s="80">
        <v>19</v>
      </c>
      <c r="D141" s="80">
        <v>9</v>
      </c>
      <c r="E141" s="80">
        <v>2022</v>
      </c>
      <c r="F141" s="80" t="s">
        <v>568</v>
      </c>
      <c r="G141" s="174" t="s">
        <v>1818</v>
      </c>
      <c r="H141" s="80" t="s">
        <v>1819</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2826</v>
      </c>
      <c r="AR141" s="81">
        <v>496</v>
      </c>
      <c r="AS141" s="81">
        <v>0</v>
      </c>
      <c r="AT141" s="81">
        <v>0</v>
      </c>
      <c r="AU141" s="81">
        <v>0</v>
      </c>
      <c r="AV141" s="81">
        <v>0</v>
      </c>
      <c r="AW141" s="81"/>
      <c r="AX141" s="82"/>
      <c r="AY141" s="81">
        <v>12979.099999999973</v>
      </c>
      <c r="AZ141" s="81">
        <v>18712.900000000009</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1838</v>
      </c>
      <c r="B142" s="80">
        <v>205</v>
      </c>
      <c r="C142" s="80">
        <v>1</v>
      </c>
      <c r="D142" s="80">
        <v>13</v>
      </c>
      <c r="E142" s="80">
        <v>1990</v>
      </c>
      <c r="F142" s="80" t="s">
        <v>562</v>
      </c>
      <c r="G142" s="80" t="s">
        <v>1839</v>
      </c>
      <c r="H142" s="80" t="s">
        <v>1840</v>
      </c>
      <c r="I142" s="177"/>
      <c r="J142" s="81">
        <v>693.07789668534576</v>
      </c>
      <c r="K142" s="81">
        <v>6.2128962276058699</v>
      </c>
      <c r="L142" s="81">
        <v>4.689882396737417</v>
      </c>
      <c r="M142" s="81">
        <v>41.049236823112487</v>
      </c>
      <c r="N142" s="81">
        <v>58.156064350277738</v>
      </c>
      <c r="O142" s="81">
        <v>58.123803343651595</v>
      </c>
      <c r="P142" s="81">
        <v>70.478657952743646</v>
      </c>
      <c r="Q142" s="81">
        <v>4.0586691188436612</v>
      </c>
      <c r="R142" s="81">
        <v>9.8627901154356223</v>
      </c>
      <c r="S142" s="81">
        <v>4.4072254565978577</v>
      </c>
      <c r="T142" s="82"/>
      <c r="U142" s="81">
        <v>58985670</v>
      </c>
      <c r="V142" s="81">
        <v>2325</v>
      </c>
      <c r="W142" s="81">
        <v>54</v>
      </c>
      <c r="X142" s="81">
        <v>15609</v>
      </c>
      <c r="Y142" s="81">
        <v>18629</v>
      </c>
      <c r="Z142" s="81">
        <v>23907</v>
      </c>
      <c r="AA142" s="81">
        <v>17113</v>
      </c>
      <c r="AB142" s="81">
        <v>65899</v>
      </c>
      <c r="AC142" s="81">
        <v>1708253</v>
      </c>
      <c r="AD142" s="81">
        <v>4.4072254565978577</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1841</v>
      </c>
      <c r="B143" s="80">
        <v>206</v>
      </c>
      <c r="C143" s="80">
        <v>2</v>
      </c>
      <c r="D143" s="80">
        <v>13</v>
      </c>
      <c r="E143" s="80">
        <v>2005</v>
      </c>
      <c r="F143" s="80" t="s">
        <v>565</v>
      </c>
      <c r="G143" s="80" t="s">
        <v>1839</v>
      </c>
      <c r="H143" s="80" t="s">
        <v>1840</v>
      </c>
      <c r="I143" s="177"/>
      <c r="J143" s="81">
        <v>710.49815820177491</v>
      </c>
      <c r="K143" s="81">
        <v>5.9790570279666726</v>
      </c>
      <c r="L143" s="81">
        <v>6.2032273705352194</v>
      </c>
      <c r="M143" s="81">
        <v>76.857315673903287</v>
      </c>
      <c r="N143" s="81">
        <v>84.204940389748771</v>
      </c>
      <c r="O143" s="81">
        <v>86.483058207789767</v>
      </c>
      <c r="P143" s="81">
        <v>58.231923423036278</v>
      </c>
      <c r="Q143" s="81">
        <v>4.0777291674752414</v>
      </c>
      <c r="R143" s="81">
        <v>8.840489398706568</v>
      </c>
      <c r="S143" s="81">
        <v>9.1404235890632517</v>
      </c>
      <c r="T143" s="82"/>
      <c r="U143" s="81">
        <v>72218644</v>
      </c>
      <c r="V143" s="81">
        <v>2609</v>
      </c>
      <c r="W143" s="81">
        <v>82</v>
      </c>
      <c r="X143" s="81">
        <v>15511</v>
      </c>
      <c r="Y143" s="81">
        <v>22904</v>
      </c>
      <c r="Z143" s="81">
        <v>41163</v>
      </c>
      <c r="AA143" s="81">
        <v>11580</v>
      </c>
      <c r="AB143" s="81">
        <v>69214</v>
      </c>
      <c r="AC143" s="81">
        <v>1563257.5</v>
      </c>
      <c r="AD143" s="81">
        <v>9.1404235890632517</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1842</v>
      </c>
      <c r="B144" s="80">
        <v>207</v>
      </c>
      <c r="C144" s="80">
        <v>3</v>
      </c>
      <c r="D144" s="80">
        <v>13</v>
      </c>
      <c r="E144" s="80">
        <v>2006</v>
      </c>
      <c r="F144" s="80" t="s">
        <v>566</v>
      </c>
      <c r="G144" s="80" t="s">
        <v>1839</v>
      </c>
      <c r="H144" s="80" t="s">
        <v>1840</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1843</v>
      </c>
      <c r="B145" s="80">
        <v>208</v>
      </c>
      <c r="C145" s="80">
        <v>4</v>
      </c>
      <c r="D145" s="80">
        <v>13</v>
      </c>
      <c r="E145" s="80">
        <v>2007</v>
      </c>
      <c r="F145" s="80" t="s">
        <v>567</v>
      </c>
      <c r="G145" s="80" t="s">
        <v>1839</v>
      </c>
      <c r="H145" s="80" t="s">
        <v>1840</v>
      </c>
      <c r="I145" s="177"/>
      <c r="J145" s="81">
        <v>798.94448914273448</v>
      </c>
      <c r="K145" s="81">
        <v>5.7892748994601835</v>
      </c>
      <c r="L145" s="81">
        <v>6.9666668402585366</v>
      </c>
      <c r="M145" s="81">
        <v>83.41190578287717</v>
      </c>
      <c r="N145" s="81">
        <v>84.376475800668359</v>
      </c>
      <c r="O145" s="81">
        <v>86.236362141498489</v>
      </c>
      <c r="P145" s="81">
        <v>56.886425711719923</v>
      </c>
      <c r="Q145" s="81">
        <v>4.3506453994830689</v>
      </c>
      <c r="R145" s="81">
        <v>5.4002275950096594</v>
      </c>
      <c r="S145" s="81">
        <v>7.7978417568655791</v>
      </c>
      <c r="T145" s="82"/>
      <c r="U145" s="81">
        <v>96914202</v>
      </c>
      <c r="V145" s="81">
        <v>2531</v>
      </c>
      <c r="W145" s="81">
        <v>79</v>
      </c>
      <c r="X145" s="81">
        <v>18425</v>
      </c>
      <c r="Y145" s="81">
        <v>23869</v>
      </c>
      <c r="Z145" s="81">
        <v>42669</v>
      </c>
      <c r="AA145" s="81">
        <v>11140</v>
      </c>
      <c r="AB145" s="81">
        <v>69941</v>
      </c>
      <c r="AC145" s="81">
        <v>982317.5</v>
      </c>
      <c r="AD145" s="81">
        <v>7.7978417568655791</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1844</v>
      </c>
      <c r="B146" s="80">
        <v>209</v>
      </c>
      <c r="C146" s="80">
        <v>5</v>
      </c>
      <c r="D146" s="80">
        <v>13</v>
      </c>
      <c r="E146" s="80">
        <v>2008</v>
      </c>
      <c r="F146" s="80" t="s">
        <v>84</v>
      </c>
      <c r="G146" s="80" t="s">
        <v>1839</v>
      </c>
      <c r="H146" s="80" t="s">
        <v>1840</v>
      </c>
      <c r="I146" s="177"/>
      <c r="J146" s="81">
        <v>727.25974654808988</v>
      </c>
      <c r="K146" s="81">
        <v>4.3233383170217197</v>
      </c>
      <c r="L146" s="81">
        <v>6.208077325340378</v>
      </c>
      <c r="M146" s="81">
        <v>83.17260167996227</v>
      </c>
      <c r="N146" s="81">
        <v>84.207519198012676</v>
      </c>
      <c r="O146" s="81">
        <v>83.974153881133404</v>
      </c>
      <c r="P146" s="81">
        <v>56.347231802197143</v>
      </c>
      <c r="Q146" s="81">
        <v>4.2847169488920294</v>
      </c>
      <c r="R146" s="81">
        <v>4.2289475189274333</v>
      </c>
      <c r="S146" s="81">
        <v>8.92104206103485</v>
      </c>
      <c r="T146" s="82"/>
      <c r="U146" s="81">
        <v>94014934</v>
      </c>
      <c r="V146" s="81">
        <v>2531</v>
      </c>
      <c r="W146" s="81">
        <v>79</v>
      </c>
      <c r="X146" s="81">
        <v>18425</v>
      </c>
      <c r="Y146" s="81">
        <v>24085</v>
      </c>
      <c r="Z146" s="81">
        <v>43008</v>
      </c>
      <c r="AA146" s="81">
        <v>11047</v>
      </c>
      <c r="AB146" s="81">
        <v>70013</v>
      </c>
      <c r="AC146" s="81">
        <v>798790</v>
      </c>
      <c r="AD146" s="81">
        <v>8.92104206103485</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1845</v>
      </c>
      <c r="B147" s="80">
        <v>210</v>
      </c>
      <c r="C147" s="80">
        <v>6</v>
      </c>
      <c r="D147" s="80">
        <v>13</v>
      </c>
      <c r="E147" s="80">
        <v>2009</v>
      </c>
      <c r="F147" s="80" t="s">
        <v>85</v>
      </c>
      <c r="G147" s="80" t="s">
        <v>1839</v>
      </c>
      <c r="H147" s="80" t="s">
        <v>1840</v>
      </c>
      <c r="I147" s="177"/>
      <c r="J147" s="81">
        <v>740.19268648604918</v>
      </c>
      <c r="K147" s="81">
        <v>3.6466154160158486</v>
      </c>
      <c r="L147" s="81">
        <v>4.3939040210162803</v>
      </c>
      <c r="M147" s="81">
        <v>85.774717512759082</v>
      </c>
      <c r="N147" s="81">
        <v>81.94061243034588</v>
      </c>
      <c r="O147" s="81">
        <v>85.736708128789047</v>
      </c>
      <c r="P147" s="81">
        <v>54.036937009249712</v>
      </c>
      <c r="Q147" s="81">
        <v>4.0796509734712902</v>
      </c>
      <c r="R147" s="81">
        <v>4.0536027598189932</v>
      </c>
      <c r="S147" s="81">
        <v>8.0821197139340821</v>
      </c>
      <c r="T147" s="82"/>
      <c r="U147" s="81">
        <v>75224625</v>
      </c>
      <c r="V147" s="81">
        <v>2243</v>
      </c>
      <c r="W147" s="81">
        <v>95</v>
      </c>
      <c r="X147" s="81">
        <v>20102</v>
      </c>
      <c r="Y147" s="81">
        <v>24212</v>
      </c>
      <c r="Z147" s="81">
        <v>43342</v>
      </c>
      <c r="AA147" s="81">
        <v>10876</v>
      </c>
      <c r="AB147" s="81">
        <v>69979</v>
      </c>
      <c r="AC147" s="81">
        <v>746972.25</v>
      </c>
      <c r="AD147" s="81">
        <v>8.0821197139340821</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764.8649999999999</v>
      </c>
      <c r="BJ147" s="81">
        <v>1315.3130000000001</v>
      </c>
      <c r="BK147" s="81">
        <v>19.244</v>
      </c>
      <c r="BL147" s="81">
        <v>0</v>
      </c>
      <c r="BM147" s="82"/>
      <c r="BN147" s="81">
        <v>0</v>
      </c>
      <c r="BO147" s="81">
        <v>0</v>
      </c>
      <c r="BP147" s="81">
        <v>26</v>
      </c>
      <c r="BQ147" s="81">
        <v>2</v>
      </c>
      <c r="BR147" s="81">
        <v>2</v>
      </c>
      <c r="BS147" s="81">
        <v>0</v>
      </c>
      <c r="BT147"/>
      <c r="BU147" s="80"/>
      <c r="BV147" s="80"/>
      <c r="BW147" s="80"/>
      <c r="BX147" s="80"/>
      <c r="BY147" s="80"/>
      <c r="BZ147" s="80"/>
      <c r="CA147" s="80"/>
      <c r="CB147" s="80"/>
      <c r="CC147" s="80"/>
    </row>
    <row r="148" spans="1:81">
      <c r="A148" s="80" t="s">
        <v>1846</v>
      </c>
      <c r="B148" s="80">
        <v>211</v>
      </c>
      <c r="C148" s="80">
        <v>7</v>
      </c>
      <c r="D148" s="80">
        <v>13</v>
      </c>
      <c r="E148" s="80">
        <v>2010</v>
      </c>
      <c r="F148" s="80" t="s">
        <v>86</v>
      </c>
      <c r="G148" s="80" t="s">
        <v>1839</v>
      </c>
      <c r="H148" s="80" t="s">
        <v>1840</v>
      </c>
      <c r="I148" s="177"/>
      <c r="J148" s="81">
        <v>744.71456890439322</v>
      </c>
      <c r="K148" s="81">
        <v>3.8905497136669354</v>
      </c>
      <c r="L148" s="81">
        <v>4.1449066314824483</v>
      </c>
      <c r="M148" s="81">
        <v>88.058118911962325</v>
      </c>
      <c r="N148" s="81">
        <v>91.01947961594756</v>
      </c>
      <c r="O148" s="81">
        <v>86.088367383486201</v>
      </c>
      <c r="P148" s="81">
        <v>54.6617423147867</v>
      </c>
      <c r="Q148" s="81">
        <v>4.256272975871247</v>
      </c>
      <c r="R148" s="81">
        <v>5.2915741206386011</v>
      </c>
      <c r="S148" s="81">
        <v>8.7325771699534247</v>
      </c>
      <c r="T148" s="82"/>
      <c r="U148" s="81">
        <v>76676898</v>
      </c>
      <c r="V148" s="81">
        <v>2243</v>
      </c>
      <c r="W148" s="81">
        <v>95</v>
      </c>
      <c r="X148" s="81">
        <v>20102</v>
      </c>
      <c r="Y148" s="81">
        <v>24498</v>
      </c>
      <c r="Z148" s="81">
        <v>43722</v>
      </c>
      <c r="AA148" s="81">
        <v>10727</v>
      </c>
      <c r="AB148" s="81">
        <v>69957</v>
      </c>
      <c r="AC148" s="81">
        <v>924060</v>
      </c>
      <c r="AD148" s="81">
        <v>8.7325771699534247</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824.56</v>
      </c>
      <c r="BJ148" s="81">
        <v>1548.5219999999999</v>
      </c>
      <c r="BK148" s="81">
        <v>21.166</v>
      </c>
      <c r="BL148" s="81">
        <v>0</v>
      </c>
      <c r="BM148" s="82"/>
      <c r="BN148" s="81">
        <v>0</v>
      </c>
      <c r="BO148" s="81">
        <v>0</v>
      </c>
      <c r="BP148" s="81">
        <v>26</v>
      </c>
      <c r="BQ148" s="81">
        <v>2</v>
      </c>
      <c r="BR148" s="81">
        <v>2</v>
      </c>
      <c r="BS148" s="81">
        <v>0</v>
      </c>
      <c r="BT148"/>
      <c r="BU148" s="80">
        <v>2315.826</v>
      </c>
      <c r="BV148" s="80">
        <v>26.641999999999999</v>
      </c>
      <c r="BW148" s="80">
        <v>0</v>
      </c>
      <c r="BX148" s="80">
        <v>0</v>
      </c>
      <c r="BY148" s="80">
        <v>51.78</v>
      </c>
      <c r="BZ148" s="80">
        <v>0</v>
      </c>
      <c r="CA148" s="80">
        <v>0</v>
      </c>
      <c r="CB148" s="80">
        <v>0</v>
      </c>
      <c r="CC148" s="80">
        <v>0</v>
      </c>
    </row>
    <row r="149" spans="1:81">
      <c r="A149" s="80" t="s">
        <v>1847</v>
      </c>
      <c r="B149" s="80">
        <v>212</v>
      </c>
      <c r="C149" s="80">
        <v>8</v>
      </c>
      <c r="D149" s="80">
        <v>13</v>
      </c>
      <c r="E149" s="80">
        <v>2011</v>
      </c>
      <c r="F149" s="80" t="s">
        <v>87</v>
      </c>
      <c r="G149" s="80" t="s">
        <v>1839</v>
      </c>
      <c r="H149" s="80" t="s">
        <v>1840</v>
      </c>
      <c r="I149" s="177"/>
      <c r="J149" s="81">
        <v>786.62577228450584</v>
      </c>
      <c r="K149" s="81">
        <v>5.2832169602647649</v>
      </c>
      <c r="L149" s="81">
        <v>4.3040452490762702</v>
      </c>
      <c r="M149" s="81">
        <v>95.36896695771533</v>
      </c>
      <c r="N149" s="81">
        <v>92.494299684664838</v>
      </c>
      <c r="O149" s="81">
        <v>85.148197810356606</v>
      </c>
      <c r="P149" s="81">
        <v>52.908907413335776</v>
      </c>
      <c r="Q149" s="81">
        <v>4.8894636164035923</v>
      </c>
      <c r="R149" s="81">
        <v>5.2028266068986326</v>
      </c>
      <c r="S149" s="81">
        <v>9.2444562464355045</v>
      </c>
      <c r="T149" s="82"/>
      <c r="U149" s="81">
        <v>79744861</v>
      </c>
      <c r="V149" s="81">
        <v>2243</v>
      </c>
      <c r="W149" s="81">
        <v>95</v>
      </c>
      <c r="X149" s="81">
        <v>20102</v>
      </c>
      <c r="Y149" s="81">
        <v>24716</v>
      </c>
      <c r="Z149" s="81">
        <v>44184</v>
      </c>
      <c r="AA149" s="81">
        <v>10692</v>
      </c>
      <c r="AB149" s="81">
        <v>69672</v>
      </c>
      <c r="AC149" s="81">
        <v>907059.5</v>
      </c>
      <c r="AD149" s="81">
        <v>9.2444562464355045</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809.33600000000001</v>
      </c>
      <c r="BJ149" s="81">
        <v>1316.028</v>
      </c>
      <c r="BK149" s="81">
        <v>20.912999999999997</v>
      </c>
      <c r="BL149" s="81">
        <v>0</v>
      </c>
      <c r="BM149" s="82"/>
      <c r="BN149" s="81">
        <v>0</v>
      </c>
      <c r="BO149" s="81">
        <v>0</v>
      </c>
      <c r="BP149" s="81">
        <v>26</v>
      </c>
      <c r="BQ149" s="81">
        <v>2</v>
      </c>
      <c r="BR149" s="81">
        <v>2</v>
      </c>
      <c r="BS149" s="81">
        <v>0</v>
      </c>
      <c r="BT149"/>
      <c r="BU149" s="80">
        <v>2075.0390000000002</v>
      </c>
      <c r="BV149" s="80">
        <v>26.123000000000001</v>
      </c>
      <c r="BW149" s="80">
        <v>0</v>
      </c>
      <c r="BX149" s="80">
        <v>0</v>
      </c>
      <c r="BY149" s="80">
        <v>45.115000000000002</v>
      </c>
      <c r="BZ149" s="80">
        <v>0</v>
      </c>
      <c r="CA149" s="80">
        <v>0</v>
      </c>
      <c r="CB149" s="80">
        <v>0</v>
      </c>
      <c r="CC149" s="80">
        <v>0</v>
      </c>
    </row>
    <row r="150" spans="1:81">
      <c r="A150" s="80" t="s">
        <v>1848</v>
      </c>
      <c r="B150" s="80">
        <v>213</v>
      </c>
      <c r="C150" s="80">
        <v>9</v>
      </c>
      <c r="D150" s="80">
        <v>13</v>
      </c>
      <c r="E150" s="80">
        <v>2012</v>
      </c>
      <c r="F150" s="80" t="s">
        <v>88</v>
      </c>
      <c r="G150" s="80" t="s">
        <v>1839</v>
      </c>
      <c r="H150" s="80" t="s">
        <v>1840</v>
      </c>
      <c r="I150" s="177"/>
      <c r="J150" s="81">
        <v>728.04571992659635</v>
      </c>
      <c r="K150" s="81">
        <v>4.7247727530247845</v>
      </c>
      <c r="L150" s="81">
        <v>4.1926439214826816</v>
      </c>
      <c r="M150" s="81">
        <v>100.75357032769878</v>
      </c>
      <c r="N150" s="81">
        <v>99.618103233199008</v>
      </c>
      <c r="O150" s="81">
        <v>85.376772649431089</v>
      </c>
      <c r="P150" s="81">
        <v>52.81181025914416</v>
      </c>
      <c r="Q150" s="81">
        <v>5.5055716556580849</v>
      </c>
      <c r="R150" s="81">
        <v>5.0575591859622016</v>
      </c>
      <c r="S150" s="81">
        <v>8.2919638096325397</v>
      </c>
      <c r="T150" s="82"/>
      <c r="U150" s="81">
        <v>79471590</v>
      </c>
      <c r="V150" s="81">
        <v>2243</v>
      </c>
      <c r="W150" s="81">
        <v>95</v>
      </c>
      <c r="X150" s="81">
        <v>20102</v>
      </c>
      <c r="Y150" s="81">
        <v>26333</v>
      </c>
      <c r="Z150" s="81">
        <v>44654</v>
      </c>
      <c r="AA150" s="81">
        <v>10612</v>
      </c>
      <c r="AB150" s="81">
        <v>72207</v>
      </c>
      <c r="AC150" s="81">
        <v>858896</v>
      </c>
      <c r="AD150" s="81">
        <v>8.2919638096325397</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794.18299999999999</v>
      </c>
      <c r="BJ150" s="81">
        <v>1407.3420000000001</v>
      </c>
      <c r="BK150" s="81">
        <v>17.106000000000002</v>
      </c>
      <c r="BL150" s="81">
        <v>0</v>
      </c>
      <c r="BM150" s="82"/>
      <c r="BN150" s="81">
        <v>0</v>
      </c>
      <c r="BO150" s="81">
        <v>0</v>
      </c>
      <c r="BP150" s="81">
        <v>27</v>
      </c>
      <c r="BQ150" s="81">
        <v>3</v>
      </c>
      <c r="BR150" s="81">
        <v>1</v>
      </c>
      <c r="BS150" s="81">
        <v>0</v>
      </c>
      <c r="BT150"/>
      <c r="BU150" s="80">
        <v>2141.8209999999999</v>
      </c>
      <c r="BV150" s="80">
        <v>23.045000000000002</v>
      </c>
      <c r="BW150" s="80">
        <v>0</v>
      </c>
      <c r="BX150" s="80">
        <v>0</v>
      </c>
      <c r="BY150" s="80">
        <v>47.518000000000001</v>
      </c>
      <c r="BZ150" s="80">
        <v>0</v>
      </c>
      <c r="CA150" s="80">
        <v>0</v>
      </c>
      <c r="CB150" s="80">
        <v>6.2469999999999999</v>
      </c>
      <c r="CC150" s="80">
        <v>0</v>
      </c>
    </row>
    <row r="151" spans="1:81">
      <c r="A151" s="80" t="s">
        <v>1849</v>
      </c>
      <c r="B151" s="80">
        <v>214</v>
      </c>
      <c r="C151" s="80">
        <v>10</v>
      </c>
      <c r="D151" s="80">
        <v>13</v>
      </c>
      <c r="E151" s="80">
        <v>2013</v>
      </c>
      <c r="F151" s="80" t="s">
        <v>89</v>
      </c>
      <c r="G151" s="80" t="s">
        <v>1839</v>
      </c>
      <c r="H151" s="80" t="s">
        <v>1840</v>
      </c>
      <c r="I151" s="177"/>
      <c r="J151" s="81">
        <v>695.68791635712932</v>
      </c>
      <c r="K151" s="81">
        <v>4.0150221004110715</v>
      </c>
      <c r="L151" s="81">
        <v>3.868629480739382</v>
      </c>
      <c r="M151" s="81">
        <v>100.30678725921472</v>
      </c>
      <c r="N151" s="81">
        <v>90.326584205404075</v>
      </c>
      <c r="O151" s="81">
        <v>82.655712092631362</v>
      </c>
      <c r="P151" s="81">
        <v>52.536239929334833</v>
      </c>
      <c r="Q151" s="81">
        <v>5.5732059113389329</v>
      </c>
      <c r="R151" s="81">
        <v>5.0553830677080134</v>
      </c>
      <c r="S151" s="81">
        <v>9.0449973103472914</v>
      </c>
      <c r="T151" s="82"/>
      <c r="U151" s="81">
        <v>78331465</v>
      </c>
      <c r="V151" s="81">
        <v>2243</v>
      </c>
      <c r="W151" s="81">
        <v>95</v>
      </c>
      <c r="X151" s="81">
        <v>20102</v>
      </c>
      <c r="Y151" s="81">
        <v>26423</v>
      </c>
      <c r="Z151" s="81">
        <v>45161</v>
      </c>
      <c r="AA151" s="81">
        <v>10517</v>
      </c>
      <c r="AB151" s="81">
        <v>72046</v>
      </c>
      <c r="AC151" s="81">
        <v>838040</v>
      </c>
      <c r="AD151" s="81">
        <v>9.0449973103472914</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569.31500000000005</v>
      </c>
      <c r="BJ151" s="81">
        <v>1400.249</v>
      </c>
      <c r="BK151" s="81">
        <v>30.594999999999999</v>
      </c>
      <c r="BL151" s="81">
        <v>0</v>
      </c>
      <c r="BM151" s="82"/>
      <c r="BN151" s="81">
        <v>0</v>
      </c>
      <c r="BO151" s="81">
        <v>0</v>
      </c>
      <c r="BP151" s="81">
        <v>25</v>
      </c>
      <c r="BQ151" s="81">
        <v>2</v>
      </c>
      <c r="BR151" s="81">
        <v>3</v>
      </c>
      <c r="BS151" s="81">
        <v>0</v>
      </c>
      <c r="BT151"/>
      <c r="BU151" s="80">
        <v>1938.796</v>
      </c>
      <c r="BV151" s="80">
        <v>12.523</v>
      </c>
      <c r="BW151" s="80">
        <v>0</v>
      </c>
      <c r="BX151" s="80">
        <v>0</v>
      </c>
      <c r="BY151" s="80">
        <v>48.84</v>
      </c>
      <c r="BZ151" s="80">
        <v>0</v>
      </c>
      <c r="CA151" s="80">
        <v>0</v>
      </c>
      <c r="CB151" s="80">
        <v>0</v>
      </c>
      <c r="CC151" s="80">
        <v>0</v>
      </c>
    </row>
    <row r="152" spans="1:81">
      <c r="A152" s="80" t="s">
        <v>1850</v>
      </c>
      <c r="B152" s="80">
        <v>215</v>
      </c>
      <c r="C152" s="80">
        <v>11</v>
      </c>
      <c r="D152" s="80">
        <v>13</v>
      </c>
      <c r="E152" s="80">
        <v>2014</v>
      </c>
      <c r="F152" s="80" t="s">
        <v>90</v>
      </c>
      <c r="G152" s="80" t="s">
        <v>1839</v>
      </c>
      <c r="H152" s="80" t="s">
        <v>1840</v>
      </c>
      <c r="I152" s="177"/>
      <c r="J152" s="81">
        <v>673.09189911535839</v>
      </c>
      <c r="K152" s="81">
        <v>4.1950628965866876</v>
      </c>
      <c r="L152" s="81">
        <v>5.4337064612493888</v>
      </c>
      <c r="M152" s="81">
        <v>91.825586587932847</v>
      </c>
      <c r="N152" s="81">
        <v>87.171766197584489</v>
      </c>
      <c r="O152" s="81">
        <v>79.037537018843068</v>
      </c>
      <c r="P152" s="81">
        <v>52.377649701843019</v>
      </c>
      <c r="Q152" s="81">
        <v>5.3244539322244773</v>
      </c>
      <c r="R152" s="81">
        <v>4.9626259673095445</v>
      </c>
      <c r="S152" s="81">
        <v>8.9004583092274228</v>
      </c>
      <c r="T152" s="82"/>
      <c r="U152" s="81">
        <v>82757144</v>
      </c>
      <c r="V152" s="81">
        <v>2030</v>
      </c>
      <c r="W152" s="81">
        <v>114</v>
      </c>
      <c r="X152" s="81">
        <v>19714</v>
      </c>
      <c r="Y152" s="81">
        <v>26593</v>
      </c>
      <c r="Z152" s="81">
        <v>45482</v>
      </c>
      <c r="AA152" s="81">
        <v>10431</v>
      </c>
      <c r="AB152" s="81">
        <v>71739</v>
      </c>
      <c r="AC152" s="81">
        <v>825250.25</v>
      </c>
      <c r="AD152" s="81">
        <v>8.9004583092274228</v>
      </c>
      <c r="AE152" s="82"/>
      <c r="AF152" s="81">
        <v>484719813.11417276</v>
      </c>
      <c r="AG152" s="81">
        <v>3820330.2470493894</v>
      </c>
      <c r="AH152" s="81">
        <v>1313426.1227428673</v>
      </c>
      <c r="AI152" s="81">
        <v>121357717.0375586</v>
      </c>
      <c r="AJ152" s="81">
        <v>123500336.56385194</v>
      </c>
      <c r="AK152" s="81">
        <v>0</v>
      </c>
      <c r="AL152" s="81">
        <v>0</v>
      </c>
      <c r="AM152" s="81">
        <v>9848692.6887014434</v>
      </c>
      <c r="AN152" s="81">
        <v>0</v>
      </c>
      <c r="AO152" s="81">
        <v>0</v>
      </c>
      <c r="AP152" s="82"/>
      <c r="AQ152" s="81">
        <v>1842</v>
      </c>
      <c r="AR152" s="81">
        <v>254</v>
      </c>
      <c r="AS152" s="81">
        <v>0</v>
      </c>
      <c r="AT152" s="81">
        <v>0</v>
      </c>
      <c r="AU152" s="81">
        <v>0</v>
      </c>
      <c r="AV152" s="81">
        <v>0</v>
      </c>
      <c r="AW152" s="81" t="s">
        <v>564</v>
      </c>
      <c r="AX152" s="82"/>
      <c r="AY152" s="81">
        <v>7751.1</v>
      </c>
      <c r="AZ152" s="81">
        <v>7136.8</v>
      </c>
      <c r="BA152" s="81">
        <v>0</v>
      </c>
      <c r="BB152" s="81">
        <v>0</v>
      </c>
      <c r="BC152" s="81">
        <v>0</v>
      </c>
      <c r="BD152" s="81">
        <v>0</v>
      </c>
      <c r="BE152" s="81" t="s">
        <v>564</v>
      </c>
      <c r="BF152" s="82"/>
      <c r="BG152" s="81">
        <v>0</v>
      </c>
      <c r="BH152" s="81">
        <v>0</v>
      </c>
      <c r="BI152" s="81">
        <v>781.702</v>
      </c>
      <c r="BJ152" s="81">
        <v>1404.0650000000001</v>
      </c>
      <c r="BK152" s="81">
        <v>26.818999999999999</v>
      </c>
      <c r="BL152" s="81">
        <v>0</v>
      </c>
      <c r="BM152" s="82"/>
      <c r="BN152" s="81">
        <v>0</v>
      </c>
      <c r="BO152" s="81">
        <v>0</v>
      </c>
      <c r="BP152" s="81">
        <v>26</v>
      </c>
      <c r="BQ152" s="81">
        <v>2</v>
      </c>
      <c r="BR152" s="81">
        <v>3</v>
      </c>
      <c r="BS152" s="81">
        <v>0</v>
      </c>
      <c r="BT152"/>
      <c r="BU152" s="80">
        <v>2153.777</v>
      </c>
      <c r="BV152" s="80">
        <v>10.234999999999999</v>
      </c>
      <c r="BW152" s="80">
        <v>0</v>
      </c>
      <c r="BX152" s="80">
        <v>0</v>
      </c>
      <c r="BY152" s="80">
        <v>48.573999999999998</v>
      </c>
      <c r="BZ152" s="80">
        <v>0</v>
      </c>
      <c r="CA152" s="80">
        <v>0</v>
      </c>
      <c r="CB152" s="80">
        <v>0</v>
      </c>
      <c r="CC152" s="80">
        <v>0</v>
      </c>
    </row>
    <row r="153" spans="1:81">
      <c r="A153" s="80" t="s">
        <v>1851</v>
      </c>
      <c r="B153" s="80">
        <v>216</v>
      </c>
      <c r="C153" s="80">
        <v>12</v>
      </c>
      <c r="D153" s="80">
        <v>13</v>
      </c>
      <c r="E153" s="80">
        <v>2015</v>
      </c>
      <c r="F153" s="80" t="s">
        <v>91</v>
      </c>
      <c r="G153" s="80" t="s">
        <v>1839</v>
      </c>
      <c r="H153" s="80" t="s">
        <v>1840</v>
      </c>
      <c r="I153" s="177"/>
      <c r="J153" s="81">
        <v>567.84058788496156</v>
      </c>
      <c r="K153" s="81">
        <v>4.0677059036753578</v>
      </c>
      <c r="L153" s="81">
        <v>6.3856132567475958</v>
      </c>
      <c r="M153" s="81">
        <v>87.532310473291631</v>
      </c>
      <c r="N153" s="81">
        <v>79.430759889711481</v>
      </c>
      <c r="O153" s="81">
        <v>78.74113350706746</v>
      </c>
      <c r="P153" s="81">
        <v>51.845977585400647</v>
      </c>
      <c r="Q153" s="81">
        <v>5.2075806806483653</v>
      </c>
      <c r="R153" s="81">
        <v>4.6211082039100377</v>
      </c>
      <c r="S153" s="81">
        <v>10.176909036282591</v>
      </c>
      <c r="T153" s="82"/>
      <c r="U153" s="81">
        <v>80025243</v>
      </c>
      <c r="V153" s="81">
        <v>2030</v>
      </c>
      <c r="W153" s="81">
        <v>114</v>
      </c>
      <c r="X153" s="81">
        <v>19714</v>
      </c>
      <c r="Y153" s="81">
        <v>26946</v>
      </c>
      <c r="Z153" s="81">
        <v>45748</v>
      </c>
      <c r="AA153" s="81">
        <v>10317</v>
      </c>
      <c r="AB153" s="81">
        <v>71673</v>
      </c>
      <c r="AC153" s="81">
        <v>791608.75</v>
      </c>
      <c r="AD153" s="81">
        <v>10.176909036282591</v>
      </c>
      <c r="AE153" s="82"/>
      <c r="AF153" s="81">
        <v>422267986.26124781</v>
      </c>
      <c r="AG153" s="81">
        <v>3374946.9918371793</v>
      </c>
      <c r="AH153" s="81">
        <v>1293730.1788868916</v>
      </c>
      <c r="AI153" s="81">
        <v>118486802.56019115</v>
      </c>
      <c r="AJ153" s="81">
        <v>116844050.14149232</v>
      </c>
      <c r="AK153" s="81">
        <v>0</v>
      </c>
      <c r="AL153" s="81">
        <v>0</v>
      </c>
      <c r="AM153" s="81">
        <v>9822483.9930729214</v>
      </c>
      <c r="AN153" s="81">
        <v>0</v>
      </c>
      <c r="AO153" s="81">
        <v>0</v>
      </c>
      <c r="AP153" s="82"/>
      <c r="AQ153" s="81">
        <v>2016</v>
      </c>
      <c r="AR153" s="81">
        <v>344</v>
      </c>
      <c r="AS153" s="81">
        <v>0</v>
      </c>
      <c r="AT153" s="81">
        <v>0</v>
      </c>
      <c r="AU153" s="81">
        <v>0</v>
      </c>
      <c r="AV153" s="81">
        <v>0</v>
      </c>
      <c r="AW153" s="81" t="s">
        <v>564</v>
      </c>
      <c r="AX153" s="82"/>
      <c r="AY153" s="81">
        <v>8596.1</v>
      </c>
      <c r="AZ153" s="81">
        <v>9406.5</v>
      </c>
      <c r="BA153" s="81">
        <v>0</v>
      </c>
      <c r="BB153" s="81">
        <v>0</v>
      </c>
      <c r="BC153" s="81">
        <v>0</v>
      </c>
      <c r="BD153" s="81">
        <v>0</v>
      </c>
      <c r="BE153" s="81" t="s">
        <v>564</v>
      </c>
      <c r="BF153" s="82"/>
      <c r="BG153" s="81">
        <v>0</v>
      </c>
      <c r="BH153" s="81">
        <v>0</v>
      </c>
      <c r="BI153" s="81">
        <v>538.54899999999998</v>
      </c>
      <c r="BJ153" s="81">
        <v>1420.153</v>
      </c>
      <c r="BK153" s="81">
        <v>24.750999999999998</v>
      </c>
      <c r="BL153" s="81">
        <v>0</v>
      </c>
      <c r="BM153" s="82"/>
      <c r="BN153" s="81">
        <v>0</v>
      </c>
      <c r="BO153" s="81">
        <v>0</v>
      </c>
      <c r="BP153" s="81">
        <v>23</v>
      </c>
      <c r="BQ153" s="81">
        <v>2</v>
      </c>
      <c r="BR153" s="81">
        <v>3</v>
      </c>
      <c r="BS153" s="81">
        <v>0</v>
      </c>
      <c r="BT153"/>
      <c r="BU153" s="80">
        <v>1929.1320000000001</v>
      </c>
      <c r="BV153" s="80">
        <v>8.4</v>
      </c>
      <c r="BW153" s="80">
        <v>0</v>
      </c>
      <c r="BX153" s="80">
        <v>0</v>
      </c>
      <c r="BY153" s="80">
        <v>45.920999999999999</v>
      </c>
      <c r="BZ153" s="80">
        <v>0</v>
      </c>
      <c r="CA153" s="80">
        <v>0</v>
      </c>
      <c r="CB153" s="80">
        <v>0</v>
      </c>
      <c r="CC153" s="80">
        <v>0</v>
      </c>
    </row>
    <row r="154" spans="1:81">
      <c r="A154" s="80" t="s">
        <v>1852</v>
      </c>
      <c r="B154" s="80">
        <v>217</v>
      </c>
      <c r="C154" s="80">
        <v>13</v>
      </c>
      <c r="D154" s="80">
        <v>13</v>
      </c>
      <c r="E154" s="80">
        <v>2016</v>
      </c>
      <c r="F154" s="80" t="s">
        <v>92</v>
      </c>
      <c r="G154" s="80" t="s">
        <v>1839</v>
      </c>
      <c r="H154" s="80" t="s">
        <v>1840</v>
      </c>
      <c r="I154" s="177"/>
      <c r="J154" s="81">
        <v>645.24834823732272</v>
      </c>
      <c r="K154" s="81">
        <v>4.0936938046777582</v>
      </c>
      <c r="L154" s="81">
        <v>6.7610308368118579</v>
      </c>
      <c r="M154" s="81">
        <v>75.938173814813354</v>
      </c>
      <c r="N154" s="81">
        <v>80.024432086153979</v>
      </c>
      <c r="O154" s="81">
        <v>78.643592051814878</v>
      </c>
      <c r="P154" s="81">
        <v>50.438392397484314</v>
      </c>
      <c r="Q154" s="81">
        <v>5.0912978315778448</v>
      </c>
      <c r="R154" s="81">
        <v>4.6342728486869298</v>
      </c>
      <c r="S154" s="81">
        <v>9.0680658123364175</v>
      </c>
      <c r="T154" s="82"/>
      <c r="U154" s="81">
        <v>84296536</v>
      </c>
      <c r="V154" s="81">
        <v>2030</v>
      </c>
      <c r="W154" s="81">
        <v>114</v>
      </c>
      <c r="X154" s="81">
        <v>19714</v>
      </c>
      <c r="Y154" s="81">
        <v>27557</v>
      </c>
      <c r="Z154" s="81">
        <v>46253</v>
      </c>
      <c r="AA154" s="81">
        <v>10381</v>
      </c>
      <c r="AB154" s="81">
        <v>72082</v>
      </c>
      <c r="AC154" s="81">
        <v>791488.18518340739</v>
      </c>
      <c r="AD154" s="81">
        <v>9.0680658123364175</v>
      </c>
      <c r="AE154" s="82"/>
      <c r="AF154" s="81">
        <v>454313386.83123869</v>
      </c>
      <c r="AG154" s="81">
        <v>3204987.1526473081</v>
      </c>
      <c r="AH154" s="81">
        <v>1040504.504599578</v>
      </c>
      <c r="AI154" s="81">
        <v>117474013.0536994</v>
      </c>
      <c r="AJ154" s="81">
        <v>117998231.0816462</v>
      </c>
      <c r="AK154" s="81">
        <v>0</v>
      </c>
      <c r="AL154" s="81">
        <v>0</v>
      </c>
      <c r="AM154" s="81">
        <v>9886210.3803693913</v>
      </c>
      <c r="AN154" s="81">
        <v>0</v>
      </c>
      <c r="AO154" s="81">
        <v>0</v>
      </c>
      <c r="AP154" s="82"/>
      <c r="AQ154" s="81">
        <v>2183</v>
      </c>
      <c r="AR154" s="81">
        <v>402</v>
      </c>
      <c r="AS154" s="81">
        <v>0</v>
      </c>
      <c r="AT154" s="81">
        <v>0</v>
      </c>
      <c r="AU154" s="81">
        <v>0</v>
      </c>
      <c r="AV154" s="81">
        <v>0</v>
      </c>
      <c r="AW154" s="81" t="s">
        <v>564</v>
      </c>
      <c r="AX154" s="82"/>
      <c r="AY154" s="81">
        <v>9412.6</v>
      </c>
      <c r="AZ154" s="81">
        <v>10375.1</v>
      </c>
      <c r="BA154" s="81">
        <v>0</v>
      </c>
      <c r="BB154" s="81">
        <v>0</v>
      </c>
      <c r="BC154" s="81">
        <v>0</v>
      </c>
      <c r="BD154" s="81">
        <v>0</v>
      </c>
      <c r="BE154" s="81" t="s">
        <v>564</v>
      </c>
      <c r="BF154" s="82"/>
      <c r="BG154" s="81">
        <v>0</v>
      </c>
      <c r="BH154" s="81">
        <v>0</v>
      </c>
      <c r="BI154" s="81">
        <v>663.63499999999999</v>
      </c>
      <c r="BJ154" s="81">
        <v>1474.443</v>
      </c>
      <c r="BK154" s="81">
        <v>37.311</v>
      </c>
      <c r="BL154" s="81">
        <v>0</v>
      </c>
      <c r="BM154" s="82"/>
      <c r="BN154" s="81">
        <v>0</v>
      </c>
      <c r="BO154" s="81">
        <v>0</v>
      </c>
      <c r="BP154" s="81">
        <v>24</v>
      </c>
      <c r="BQ154" s="81">
        <v>2</v>
      </c>
      <c r="BR154" s="81">
        <v>3</v>
      </c>
      <c r="BS154" s="81">
        <v>0</v>
      </c>
      <c r="BT154"/>
      <c r="BU154" s="80">
        <v>2105.817</v>
      </c>
      <c r="BV154" s="80">
        <v>12.661</v>
      </c>
      <c r="BW154" s="80">
        <v>0</v>
      </c>
      <c r="BX154" s="80">
        <v>0</v>
      </c>
      <c r="BY154" s="80">
        <v>56.911000000000001</v>
      </c>
      <c r="BZ154" s="80">
        <v>0</v>
      </c>
      <c r="CA154" s="80">
        <v>0</v>
      </c>
      <c r="CB154" s="80">
        <v>0</v>
      </c>
      <c r="CC154" s="80">
        <v>0</v>
      </c>
    </row>
    <row r="155" spans="1:81">
      <c r="A155" s="80" t="s">
        <v>1853</v>
      </c>
      <c r="B155" s="80">
        <v>218</v>
      </c>
      <c r="C155" s="80">
        <v>14</v>
      </c>
      <c r="D155" s="80">
        <v>13</v>
      </c>
      <c r="E155" s="80">
        <v>2017</v>
      </c>
      <c r="F155" s="80" t="s">
        <v>71</v>
      </c>
      <c r="G155" s="80" t="s">
        <v>1839</v>
      </c>
      <c r="H155" s="80" t="s">
        <v>1840</v>
      </c>
      <c r="I155" s="177"/>
      <c r="J155" s="81">
        <v>647.55463820628222</v>
      </c>
      <c r="K155" s="81">
        <v>4.1794867976183472</v>
      </c>
      <c r="L155" s="81">
        <v>6.2895442282057434</v>
      </c>
      <c r="M155" s="81">
        <v>75.256918891356264</v>
      </c>
      <c r="N155" s="81">
        <v>83.470737592725229</v>
      </c>
      <c r="O155" s="81">
        <v>78.273526674648224</v>
      </c>
      <c r="P155" s="81">
        <v>49.747131530294453</v>
      </c>
      <c r="Q155" s="81">
        <v>4.9538467875110657</v>
      </c>
      <c r="R155" s="81">
        <v>4.5026886149403245</v>
      </c>
      <c r="S155" s="81">
        <v>8.832503329408409</v>
      </c>
      <c r="T155" s="82"/>
      <c r="U155" s="81">
        <v>90135977</v>
      </c>
      <c r="V155" s="81">
        <v>2030</v>
      </c>
      <c r="W155" s="81">
        <v>114</v>
      </c>
      <c r="X155" s="81">
        <v>19714</v>
      </c>
      <c r="Y155" s="81">
        <v>28099</v>
      </c>
      <c r="Z155" s="81">
        <v>46799</v>
      </c>
      <c r="AA155" s="81">
        <v>10304</v>
      </c>
      <c r="AB155" s="81">
        <v>72530</v>
      </c>
      <c r="AC155" s="81">
        <v>784273.74999999977</v>
      </c>
      <c r="AD155" s="81">
        <v>8.832503329408409</v>
      </c>
      <c r="AE155" s="82"/>
      <c r="AF155" s="81">
        <v>486326134.14899307</v>
      </c>
      <c r="AG155" s="81">
        <v>3317051.6732109911</v>
      </c>
      <c r="AH155" s="81">
        <v>1325992.491090867</v>
      </c>
      <c r="AI155" s="81">
        <v>119366676.0550306</v>
      </c>
      <c r="AJ155" s="81">
        <v>122988365.31896859</v>
      </c>
      <c r="AK155" s="81">
        <v>0</v>
      </c>
      <c r="AL155" s="81">
        <v>0</v>
      </c>
      <c r="AM155" s="81">
        <v>9963219.9641838726</v>
      </c>
      <c r="AN155" s="81">
        <v>0</v>
      </c>
      <c r="AO155" s="81">
        <v>0</v>
      </c>
      <c r="AP155" s="82"/>
      <c r="AQ155" s="81">
        <v>2327</v>
      </c>
      <c r="AR155" s="81">
        <v>436</v>
      </c>
      <c r="AS155" s="81">
        <v>0</v>
      </c>
      <c r="AT155" s="81">
        <v>0</v>
      </c>
      <c r="AU155" s="81">
        <v>0</v>
      </c>
      <c r="AV155" s="81">
        <v>0</v>
      </c>
      <c r="AW155" s="81" t="s">
        <v>564</v>
      </c>
      <c r="AX155" s="82"/>
      <c r="AY155" s="81">
        <v>10131.6</v>
      </c>
      <c r="AZ155" s="81">
        <v>10944.1</v>
      </c>
      <c r="BA155" s="81">
        <v>0</v>
      </c>
      <c r="BB155" s="81">
        <v>0</v>
      </c>
      <c r="BC155" s="81">
        <v>0</v>
      </c>
      <c r="BD155" s="81">
        <v>0</v>
      </c>
      <c r="BE155" s="81" t="s">
        <v>564</v>
      </c>
      <c r="BF155" s="82"/>
      <c r="BG155" s="81">
        <v>0</v>
      </c>
      <c r="BH155" s="81">
        <v>0</v>
      </c>
      <c r="BI155" s="81">
        <v>656.80399999999997</v>
      </c>
      <c r="BJ155" s="81">
        <v>1516.806</v>
      </c>
      <c r="BK155" s="81">
        <v>34.950000000000003</v>
      </c>
      <c r="BL155" s="81">
        <v>0</v>
      </c>
      <c r="BM155" s="82"/>
      <c r="BN155" s="81">
        <v>0</v>
      </c>
      <c r="BO155" s="81">
        <v>0</v>
      </c>
      <c r="BP155" s="81">
        <v>22</v>
      </c>
      <c r="BQ155" s="81">
        <v>2</v>
      </c>
      <c r="BR155" s="81">
        <v>3</v>
      </c>
      <c r="BS155" s="81">
        <v>0</v>
      </c>
      <c r="BT155"/>
      <c r="BU155" s="80">
        <v>2139.1669999999999</v>
      </c>
      <c r="BV155" s="80">
        <v>11.672000000000001</v>
      </c>
      <c r="BW155" s="80">
        <v>0</v>
      </c>
      <c r="BX155" s="80">
        <v>0</v>
      </c>
      <c r="BY155" s="80">
        <v>57.720999999999997</v>
      </c>
      <c r="BZ155" s="80">
        <v>0</v>
      </c>
      <c r="CA155" s="80">
        <v>0</v>
      </c>
      <c r="CB155" s="80">
        <v>0</v>
      </c>
      <c r="CC155" s="80">
        <v>0</v>
      </c>
    </row>
    <row r="156" spans="1:81">
      <c r="A156" s="80" t="s">
        <v>1854</v>
      </c>
      <c r="B156" s="80">
        <v>219</v>
      </c>
      <c r="C156" s="80">
        <v>15</v>
      </c>
      <c r="D156" s="80">
        <v>13</v>
      </c>
      <c r="E156" s="80">
        <v>2018</v>
      </c>
      <c r="F156" s="80" t="s">
        <v>93</v>
      </c>
      <c r="G156" s="80" t="s">
        <v>1839</v>
      </c>
      <c r="H156" s="80" t="s">
        <v>1840</v>
      </c>
      <c r="I156" s="177"/>
      <c r="J156" s="81">
        <v>635.82113276966606</v>
      </c>
      <c r="K156" s="81">
        <v>3.9019692328142539</v>
      </c>
      <c r="L156" s="81">
        <v>5.8570523750132786</v>
      </c>
      <c r="M156" s="81">
        <v>76.427753341364252</v>
      </c>
      <c r="N156" s="81">
        <v>77.452541068897318</v>
      </c>
      <c r="O156" s="81">
        <v>77.59724170231982</v>
      </c>
      <c r="P156" s="81">
        <v>48.965143665112969</v>
      </c>
      <c r="Q156" s="81">
        <v>4.6319687177790332</v>
      </c>
      <c r="R156" s="81">
        <v>5.3958697751502731</v>
      </c>
      <c r="S156" s="81">
        <v>8.4247082925377672</v>
      </c>
      <c r="T156" s="82"/>
      <c r="U156" s="81">
        <v>92359499</v>
      </c>
      <c r="V156" s="81">
        <v>2030</v>
      </c>
      <c r="W156" s="81">
        <v>114</v>
      </c>
      <c r="X156" s="81">
        <v>19714</v>
      </c>
      <c r="Y156" s="81">
        <v>28743</v>
      </c>
      <c r="Z156" s="81">
        <v>47283</v>
      </c>
      <c r="AA156" s="81">
        <v>10244</v>
      </c>
      <c r="AB156" s="81">
        <v>73083</v>
      </c>
      <c r="AC156" s="81">
        <v>936163.75</v>
      </c>
      <c r="AD156" s="81">
        <v>8.4247082925377672</v>
      </c>
      <c r="AE156" s="82"/>
      <c r="AF156" s="81">
        <v>480428034.15320301</v>
      </c>
      <c r="AG156" s="81">
        <v>2946879.1330971271</v>
      </c>
      <c r="AH156" s="81">
        <v>1250493.5947741161</v>
      </c>
      <c r="AI156" s="81">
        <v>115174537.93845069</v>
      </c>
      <c r="AJ156" s="81">
        <v>119878843.8736977</v>
      </c>
      <c r="AK156" s="81">
        <v>0</v>
      </c>
      <c r="AL156" s="81">
        <v>0</v>
      </c>
      <c r="AM156" s="81">
        <v>10059956.12413943</v>
      </c>
      <c r="AN156" s="81">
        <v>0</v>
      </c>
      <c r="AO156" s="81">
        <v>0</v>
      </c>
      <c r="AP156" s="82"/>
      <c r="AQ156" s="81">
        <v>2510</v>
      </c>
      <c r="AR156" s="81">
        <v>477</v>
      </c>
      <c r="AS156" s="81">
        <v>0</v>
      </c>
      <c r="AT156" s="81">
        <v>0</v>
      </c>
      <c r="AU156" s="81">
        <v>0</v>
      </c>
      <c r="AV156" s="81">
        <v>0</v>
      </c>
      <c r="AW156" s="81" t="s">
        <v>564</v>
      </c>
      <c r="AX156" s="82"/>
      <c r="AY156" s="81">
        <v>11062.1</v>
      </c>
      <c r="AZ156" s="81">
        <v>11579</v>
      </c>
      <c r="BA156" s="81">
        <v>0</v>
      </c>
      <c r="BB156" s="81">
        <v>0</v>
      </c>
      <c r="BC156" s="81">
        <v>0</v>
      </c>
      <c r="BD156" s="81">
        <v>0</v>
      </c>
      <c r="BE156" s="81" t="s">
        <v>564</v>
      </c>
      <c r="BF156" s="82"/>
      <c r="BG156" s="81">
        <v>0</v>
      </c>
      <c r="BH156" s="81">
        <v>0</v>
      </c>
      <c r="BI156" s="81">
        <v>499.22699999999998</v>
      </c>
      <c r="BJ156" s="81">
        <v>1433.9169999999999</v>
      </c>
      <c r="BK156" s="81">
        <v>32.073999999999998</v>
      </c>
      <c r="BL156" s="81">
        <v>0</v>
      </c>
      <c r="BM156" s="82"/>
      <c r="BN156" s="81">
        <v>0</v>
      </c>
      <c r="BO156" s="81">
        <v>0</v>
      </c>
      <c r="BP156" s="81">
        <v>21</v>
      </c>
      <c r="BQ156" s="81">
        <v>2</v>
      </c>
      <c r="BR156" s="81">
        <v>3</v>
      </c>
      <c r="BS156" s="81">
        <v>0</v>
      </c>
      <c r="BT156"/>
      <c r="BU156" s="80">
        <v>1948.502</v>
      </c>
      <c r="BV156" s="80">
        <v>7.9550000000000001</v>
      </c>
      <c r="BW156" s="80">
        <v>0</v>
      </c>
      <c r="BX156" s="80">
        <v>0</v>
      </c>
      <c r="BY156" s="80">
        <v>8.7609999999999992</v>
      </c>
      <c r="BZ156" s="80">
        <v>0</v>
      </c>
      <c r="CA156" s="80">
        <v>0</v>
      </c>
      <c r="CB156" s="80">
        <v>0</v>
      </c>
      <c r="CC156" s="80">
        <v>0</v>
      </c>
    </row>
    <row r="157" spans="1:81">
      <c r="A157" s="80" t="s">
        <v>1855</v>
      </c>
      <c r="B157" s="80">
        <v>220</v>
      </c>
      <c r="C157" s="80">
        <v>16</v>
      </c>
      <c r="D157" s="80">
        <v>13</v>
      </c>
      <c r="E157" s="80">
        <v>2019</v>
      </c>
      <c r="F157" s="80" t="s">
        <v>73</v>
      </c>
      <c r="G157" s="80" t="s">
        <v>1839</v>
      </c>
      <c r="H157" s="80" t="s">
        <v>1840</v>
      </c>
      <c r="I157" s="177"/>
      <c r="J157" s="81">
        <v>631.97965004547609</v>
      </c>
      <c r="K157" s="81">
        <v>3.5009513214456489</v>
      </c>
      <c r="L157" s="81">
        <v>5.8885340310598311</v>
      </c>
      <c r="M157" s="81">
        <v>72.855349284172704</v>
      </c>
      <c r="N157" s="81">
        <v>76.436019132017492</v>
      </c>
      <c r="O157" s="81">
        <v>76.036405463544455</v>
      </c>
      <c r="P157" s="81">
        <v>48.395278017993739</v>
      </c>
      <c r="Q157" s="81">
        <v>4.5218349990258497</v>
      </c>
      <c r="R157" s="81">
        <v>2.5567819899581741</v>
      </c>
      <c r="S157" s="81">
        <v>11.9364536872739</v>
      </c>
      <c r="T157" s="82"/>
      <c r="U157" s="81">
        <v>96067744</v>
      </c>
      <c r="V157" s="81">
        <v>2030</v>
      </c>
      <c r="W157" s="81">
        <v>114</v>
      </c>
      <c r="X157" s="81">
        <v>19714</v>
      </c>
      <c r="Y157" s="81">
        <v>29224</v>
      </c>
      <c r="Z157" s="81">
        <v>47604</v>
      </c>
      <c r="AA157" s="81">
        <v>10049</v>
      </c>
      <c r="AB157" s="81">
        <v>73277</v>
      </c>
      <c r="AC157" s="81">
        <v>450857.875</v>
      </c>
      <c r="AD157" s="81">
        <v>11.9364536872739</v>
      </c>
      <c r="AE157" s="82"/>
      <c r="AF157" s="81">
        <v>485601173.32975531</v>
      </c>
      <c r="AG157" s="81">
        <v>2841156.7876565251</v>
      </c>
      <c r="AH157" s="81">
        <v>1343131.676757328</v>
      </c>
      <c r="AI157" s="81">
        <v>118903203.5523766</v>
      </c>
      <c r="AJ157" s="81">
        <v>125470462.67297591</v>
      </c>
      <c r="AK157" s="81">
        <v>0</v>
      </c>
      <c r="AL157" s="81">
        <v>0</v>
      </c>
      <c r="AM157" s="81">
        <v>9979775.7710393406</v>
      </c>
      <c r="AN157" s="81">
        <v>0</v>
      </c>
      <c r="AO157" s="81">
        <v>0</v>
      </c>
      <c r="AP157" s="82"/>
      <c r="AQ157" s="81">
        <v>2717</v>
      </c>
      <c r="AR157" s="81">
        <v>529</v>
      </c>
      <c r="AS157" s="81">
        <v>0</v>
      </c>
      <c r="AT157" s="81">
        <v>0</v>
      </c>
      <c r="AU157" s="81">
        <v>0</v>
      </c>
      <c r="AV157" s="81">
        <v>1</v>
      </c>
      <c r="AW157" s="81" t="s">
        <v>564</v>
      </c>
      <c r="AX157" s="82"/>
      <c r="AY157" s="81">
        <v>12152.599999999989</v>
      </c>
      <c r="AZ157" s="81">
        <v>12307.9</v>
      </c>
      <c r="BA157" s="81">
        <v>0</v>
      </c>
      <c r="BB157" s="81">
        <v>0</v>
      </c>
      <c r="BC157" s="81">
        <v>0</v>
      </c>
      <c r="BD157" s="81">
        <v>77408</v>
      </c>
      <c r="BE157" s="81" t="s">
        <v>564</v>
      </c>
      <c r="BF157" s="82"/>
      <c r="BG157" s="81">
        <v>0</v>
      </c>
      <c r="BH157" s="81">
        <v>0</v>
      </c>
      <c r="BI157" s="81">
        <v>465.346</v>
      </c>
      <c r="BJ157" s="81">
        <v>197.97800000000001</v>
      </c>
      <c r="BK157" s="81">
        <v>34.966000000000001</v>
      </c>
      <c r="BL157" s="81">
        <v>0</v>
      </c>
      <c r="BM157" s="82"/>
      <c r="BN157" s="81">
        <v>0</v>
      </c>
      <c r="BO157" s="81">
        <v>0</v>
      </c>
      <c r="BP157" s="81">
        <v>21</v>
      </c>
      <c r="BQ157" s="81">
        <v>2</v>
      </c>
      <c r="BR157" s="81">
        <v>3</v>
      </c>
      <c r="BS157" s="81">
        <v>0</v>
      </c>
      <c r="BT157"/>
      <c r="BU157" s="80">
        <v>631.94200000000001</v>
      </c>
      <c r="BV157" s="80">
        <v>11.121</v>
      </c>
      <c r="BW157" s="80">
        <v>0</v>
      </c>
      <c r="BX157" s="80">
        <v>5.8120000000000003</v>
      </c>
      <c r="BY157" s="80">
        <v>49.414999999999999</v>
      </c>
      <c r="BZ157" s="80">
        <v>0</v>
      </c>
      <c r="CA157" s="80">
        <v>0</v>
      </c>
      <c r="CB157" s="80">
        <v>0</v>
      </c>
      <c r="CC157" s="80">
        <v>0</v>
      </c>
    </row>
    <row r="158" spans="1:81">
      <c r="A158" s="80" t="s">
        <v>1856</v>
      </c>
      <c r="B158" s="80">
        <v>221</v>
      </c>
      <c r="C158" s="80">
        <v>17</v>
      </c>
      <c r="D158" s="80">
        <v>13</v>
      </c>
      <c r="E158" s="80">
        <v>2020</v>
      </c>
      <c r="F158" s="80" t="s">
        <v>218</v>
      </c>
      <c r="G158" s="174" t="s">
        <v>1839</v>
      </c>
      <c r="H158" s="80" t="s">
        <v>1840</v>
      </c>
      <c r="I158" s="177"/>
      <c r="J158" s="81">
        <v>588.08875838830625</v>
      </c>
      <c r="K158" s="81">
        <v>3.3628910860174672</v>
      </c>
      <c r="L158" s="81">
        <v>6.8160786837824077</v>
      </c>
      <c r="M158" s="81">
        <v>64.830438945346501</v>
      </c>
      <c r="N158" s="81">
        <v>75.904901221111245</v>
      </c>
      <c r="O158" s="81">
        <v>66.583664605634368</v>
      </c>
      <c r="P158" s="81">
        <v>45.624607978562103</v>
      </c>
      <c r="Q158" s="81">
        <v>4.2938160423631668</v>
      </c>
      <c r="R158" s="81">
        <v>4.6517571595871239</v>
      </c>
      <c r="S158" s="81">
        <v>10.557796011579139</v>
      </c>
      <c r="T158" s="82"/>
      <c r="U158" s="81">
        <v>87632266</v>
      </c>
      <c r="V158" s="81">
        <v>1818</v>
      </c>
      <c r="W158" s="81">
        <v>146</v>
      </c>
      <c r="X158" s="81">
        <v>19817</v>
      </c>
      <c r="Y158" s="81">
        <v>29304</v>
      </c>
      <c r="Z158" s="81">
        <v>47579</v>
      </c>
      <c r="AA158" s="81">
        <v>10293</v>
      </c>
      <c r="AB158" s="81">
        <v>72822</v>
      </c>
      <c r="AC158" s="81">
        <v>824561</v>
      </c>
      <c r="AD158" s="81">
        <v>10.557796011579139</v>
      </c>
      <c r="AE158" s="82"/>
      <c r="AF158" s="81">
        <v>458426911.39613467</v>
      </c>
      <c r="AG158" s="81">
        <v>2593664.5589552936</v>
      </c>
      <c r="AH158" s="81">
        <v>1638017.4086153349</v>
      </c>
      <c r="AI158" s="81">
        <v>110369744.71573241</v>
      </c>
      <c r="AJ158" s="81">
        <v>127374044.52671343</v>
      </c>
      <c r="AK158" s="81"/>
      <c r="AL158" s="81"/>
      <c r="AM158" s="81">
        <v>9504080.0692947954</v>
      </c>
      <c r="AN158" s="81"/>
      <c r="AO158" s="81"/>
      <c r="AP158" s="82"/>
      <c r="AQ158" s="81">
        <v>2893</v>
      </c>
      <c r="AR158" s="81">
        <v>547</v>
      </c>
      <c r="AS158" s="81">
        <v>0</v>
      </c>
      <c r="AT158" s="81">
        <v>0</v>
      </c>
      <c r="AU158" s="81">
        <v>0</v>
      </c>
      <c r="AV158" s="81">
        <v>1</v>
      </c>
      <c r="AW158" s="81">
        <v>0</v>
      </c>
      <c r="AX158" s="82"/>
      <c r="AY158" s="81">
        <v>13089.49999999998</v>
      </c>
      <c r="AZ158" s="81">
        <v>12828.40000000002</v>
      </c>
      <c r="BA158" s="81">
        <v>0</v>
      </c>
      <c r="BB158" s="81">
        <v>0</v>
      </c>
      <c r="BC158" s="81">
        <v>0</v>
      </c>
      <c r="BD158" s="81">
        <v>77408</v>
      </c>
      <c r="BE158" s="81">
        <v>0</v>
      </c>
      <c r="BF158" s="82"/>
      <c r="BG158" s="81">
        <v>0</v>
      </c>
      <c r="BH158" s="81">
        <v>0</v>
      </c>
      <c r="BI158" s="81">
        <v>474.34</v>
      </c>
      <c r="BJ158" s="81">
        <v>1126.633</v>
      </c>
      <c r="BK158" s="81">
        <v>33.564</v>
      </c>
      <c r="BL158" s="81">
        <v>0</v>
      </c>
      <c r="BM158" s="82"/>
      <c r="BN158" s="81">
        <v>0</v>
      </c>
      <c r="BO158" s="81">
        <v>0</v>
      </c>
      <c r="BP158" s="81">
        <v>22</v>
      </c>
      <c r="BQ158" s="81">
        <v>2</v>
      </c>
      <c r="BR158" s="81">
        <v>3</v>
      </c>
      <c r="BS158" s="81">
        <v>0</v>
      </c>
      <c r="BT158"/>
      <c r="BU158" s="80">
        <v>1576.537</v>
      </c>
      <c r="BV158" s="80">
        <v>10.173999999999999</v>
      </c>
      <c r="BW158" s="80">
        <v>0</v>
      </c>
      <c r="BX158" s="80">
        <v>5.27</v>
      </c>
      <c r="BY158" s="80">
        <v>42.555999999999997</v>
      </c>
      <c r="BZ158" s="80">
        <v>0</v>
      </c>
      <c r="CA158" s="80">
        <v>0</v>
      </c>
      <c r="CB158" s="80">
        <v>0</v>
      </c>
      <c r="CC158" s="80">
        <v>0</v>
      </c>
    </row>
    <row r="159" spans="1:81">
      <c r="A159" s="80" t="s">
        <v>1857</v>
      </c>
      <c r="B159" s="80">
        <v>221</v>
      </c>
      <c r="C159" s="80">
        <v>18</v>
      </c>
      <c r="D159" s="80">
        <v>13</v>
      </c>
      <c r="E159" s="80">
        <v>2021</v>
      </c>
      <c r="F159" s="80" t="s">
        <v>75</v>
      </c>
      <c r="G159" s="174" t="s">
        <v>1839</v>
      </c>
      <c r="H159" s="80" t="s">
        <v>1840</v>
      </c>
      <c r="I159" s="177"/>
      <c r="J159" s="81">
        <v>553.88528162622413</v>
      </c>
      <c r="K159" s="81">
        <v>3.8105027644627287</v>
      </c>
      <c r="L159" s="81">
        <v>6.4986612878329506</v>
      </c>
      <c r="M159" s="81">
        <v>76.040747988494587</v>
      </c>
      <c r="N159" s="81">
        <v>73.649268580523497</v>
      </c>
      <c r="O159" s="81">
        <v>64.791846192182135</v>
      </c>
      <c r="P159" s="81">
        <v>46.925593697223071</v>
      </c>
      <c r="Q159" s="81">
        <v>4.3396765929099583</v>
      </c>
      <c r="R159" s="81">
        <v>6.3211817965461341</v>
      </c>
      <c r="S159" s="81">
        <v>8.4366762357346605</v>
      </c>
      <c r="T159" s="82"/>
      <c r="U159" s="81">
        <v>86921900</v>
      </c>
      <c r="V159" s="81">
        <v>1818</v>
      </c>
      <c r="W159" s="81">
        <v>146</v>
      </c>
      <c r="X159" s="81">
        <v>19817</v>
      </c>
      <c r="Y159" s="81">
        <v>29621</v>
      </c>
      <c r="Z159" s="81">
        <v>47673</v>
      </c>
      <c r="AA159" s="81">
        <v>10324</v>
      </c>
      <c r="AB159" s="81">
        <v>72727</v>
      </c>
      <c r="AC159" s="81">
        <v>1086040.4999999998</v>
      </c>
      <c r="AD159" s="81">
        <v>8.4366762357346605</v>
      </c>
      <c r="AE159" s="82"/>
      <c r="AF159" s="81">
        <v>426446245.32760596</v>
      </c>
      <c r="AG159" s="81">
        <v>2888221.2024915712</v>
      </c>
      <c r="AH159" s="81">
        <v>1507053.1287276193</v>
      </c>
      <c r="AI159" s="81">
        <v>122359191.61251718</v>
      </c>
      <c r="AJ159" s="81">
        <v>114635899.38032442</v>
      </c>
      <c r="AK159" s="81">
        <v>0</v>
      </c>
      <c r="AL159" s="81">
        <v>0</v>
      </c>
      <c r="AM159" s="81">
        <v>9546428.7685980834</v>
      </c>
      <c r="AN159" s="81">
        <v>0</v>
      </c>
      <c r="AO159" s="81">
        <v>0</v>
      </c>
      <c r="AP159" s="82"/>
      <c r="AQ159" s="81">
        <v>3126</v>
      </c>
      <c r="AR159" s="81">
        <v>550</v>
      </c>
      <c r="AS159" s="81">
        <v>0</v>
      </c>
      <c r="AT159" s="81">
        <v>0</v>
      </c>
      <c r="AU159" s="81">
        <v>0</v>
      </c>
      <c r="AV159" s="81">
        <v>1</v>
      </c>
      <c r="AW159" s="81"/>
      <c r="AX159" s="82"/>
      <c r="AY159" s="81">
        <v>14470.19999999997</v>
      </c>
      <c r="AZ159" s="81">
        <v>12898.40000000002</v>
      </c>
      <c r="BA159" s="81">
        <v>0</v>
      </c>
      <c r="BB159" s="81">
        <v>0</v>
      </c>
      <c r="BC159" s="81">
        <v>0</v>
      </c>
      <c r="BD159" s="81">
        <v>77408</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1858</v>
      </c>
      <c r="B160" s="80">
        <v>221</v>
      </c>
      <c r="C160" s="80">
        <v>19</v>
      </c>
      <c r="D160" s="80">
        <v>13</v>
      </c>
      <c r="E160" s="80">
        <v>2022</v>
      </c>
      <c r="F160" s="80" t="s">
        <v>568</v>
      </c>
      <c r="G160" s="80" t="s">
        <v>1839</v>
      </c>
      <c r="H160" s="80" t="s">
        <v>1840</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3365</v>
      </c>
      <c r="AR160" s="81">
        <v>552</v>
      </c>
      <c r="AS160" s="81">
        <v>0</v>
      </c>
      <c r="AT160" s="81">
        <v>0</v>
      </c>
      <c r="AU160" s="81">
        <v>0</v>
      </c>
      <c r="AV160" s="81">
        <v>1</v>
      </c>
      <c r="AW160" s="81"/>
      <c r="AX160" s="82"/>
      <c r="AY160" s="81">
        <v>15908.69999999995</v>
      </c>
      <c r="AZ160" s="81">
        <v>12961.000000000015</v>
      </c>
      <c r="BA160" s="81">
        <v>0</v>
      </c>
      <c r="BB160" s="81">
        <v>0</v>
      </c>
      <c r="BC160" s="81">
        <v>0</v>
      </c>
      <c r="BD160" s="81">
        <v>77408</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1859</v>
      </c>
      <c r="B161" s="80">
        <v>188</v>
      </c>
      <c r="C161" s="80">
        <v>1</v>
      </c>
      <c r="D161" s="80">
        <v>12</v>
      </c>
      <c r="E161" s="80">
        <v>1990</v>
      </c>
      <c r="F161" s="80" t="s">
        <v>562</v>
      </c>
      <c r="G161" s="80" t="s">
        <v>1860</v>
      </c>
      <c r="H161" s="80" t="s">
        <v>1861</v>
      </c>
      <c r="I161" s="177"/>
      <c r="J161" s="81">
        <v>501.14257282666324</v>
      </c>
      <c r="K161" s="81">
        <v>7.9849929648585602</v>
      </c>
      <c r="L161" s="81">
        <v>6.2679052869387037</v>
      </c>
      <c r="M161" s="81">
        <v>44.127623365580398</v>
      </c>
      <c r="N161" s="81">
        <v>47.57240834377761</v>
      </c>
      <c r="O161" s="81">
        <v>48.50822454981958</v>
      </c>
      <c r="P161" s="81">
        <v>50.504282269297917</v>
      </c>
      <c r="Q161" s="81">
        <v>4.0470903423168147</v>
      </c>
      <c r="R161" s="81">
        <v>0</v>
      </c>
      <c r="S161" s="81">
        <v>4.1631263771131035</v>
      </c>
      <c r="T161" s="82"/>
      <c r="U161" s="81">
        <v>13244965</v>
      </c>
      <c r="V161" s="81">
        <v>1940</v>
      </c>
      <c r="W161" s="81">
        <v>58</v>
      </c>
      <c r="X161" s="81">
        <v>15835</v>
      </c>
      <c r="Y161" s="81">
        <v>20858</v>
      </c>
      <c r="Z161" s="81">
        <v>19952</v>
      </c>
      <c r="AA161" s="81">
        <v>12263</v>
      </c>
      <c r="AB161" s="81">
        <v>65711</v>
      </c>
      <c r="AC161" s="81">
        <v>0</v>
      </c>
      <c r="AD161" s="81">
        <v>4.1631263771131035</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1862</v>
      </c>
      <c r="B162" s="80">
        <v>189</v>
      </c>
      <c r="C162" s="80">
        <v>2</v>
      </c>
      <c r="D162" s="80">
        <v>12</v>
      </c>
      <c r="E162" s="80">
        <v>2005</v>
      </c>
      <c r="F162" s="80" t="s">
        <v>565</v>
      </c>
      <c r="G162" s="80" t="s">
        <v>1860</v>
      </c>
      <c r="H162" s="80" t="s">
        <v>1861</v>
      </c>
      <c r="I162" s="177"/>
      <c r="J162" s="81">
        <v>375.64219131506781</v>
      </c>
      <c r="K162" s="81">
        <v>3.8707404403431172</v>
      </c>
      <c r="L162" s="81">
        <v>4.0133085062722555</v>
      </c>
      <c r="M162" s="81">
        <v>76.841215821985045</v>
      </c>
      <c r="N162" s="81">
        <v>74.616712986981341</v>
      </c>
      <c r="O162" s="81">
        <v>81.354541212303175</v>
      </c>
      <c r="P162" s="81">
        <v>54.892890853701552</v>
      </c>
      <c r="Q162" s="81">
        <v>4.2282564888683005</v>
      </c>
      <c r="R162" s="81">
        <v>0</v>
      </c>
      <c r="S162" s="81">
        <v>0</v>
      </c>
      <c r="T162" s="82"/>
      <c r="U162" s="81">
        <v>14489914</v>
      </c>
      <c r="V162" s="81">
        <v>1863</v>
      </c>
      <c r="W162" s="81">
        <v>56</v>
      </c>
      <c r="X162" s="81">
        <v>17046</v>
      </c>
      <c r="Y162" s="81">
        <v>27128</v>
      </c>
      <c r="Z162" s="81">
        <v>38722</v>
      </c>
      <c r="AA162" s="81">
        <v>10916</v>
      </c>
      <c r="AB162" s="81">
        <v>71769</v>
      </c>
      <c r="AC162" s="81">
        <v>0</v>
      </c>
      <c r="AD162" s="81">
        <v>0</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1863</v>
      </c>
      <c r="B163" s="80">
        <v>190</v>
      </c>
      <c r="C163" s="80">
        <v>3</v>
      </c>
      <c r="D163" s="80">
        <v>12</v>
      </c>
      <c r="E163" s="80">
        <v>2006</v>
      </c>
      <c r="F163" s="80" t="s">
        <v>566</v>
      </c>
      <c r="G163" s="80" t="s">
        <v>1860</v>
      </c>
      <c r="H163" s="80" t="s">
        <v>1861</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1864</v>
      </c>
      <c r="B164" s="80">
        <v>191</v>
      </c>
      <c r="C164" s="80">
        <v>4</v>
      </c>
      <c r="D164" s="80">
        <v>12</v>
      </c>
      <c r="E164" s="80">
        <v>2007</v>
      </c>
      <c r="F164" s="80" t="s">
        <v>567</v>
      </c>
      <c r="G164" s="80" t="s">
        <v>1860</v>
      </c>
      <c r="H164" s="80" t="s">
        <v>1861</v>
      </c>
      <c r="I164" s="177"/>
      <c r="J164" s="81">
        <v>347.33533321669682</v>
      </c>
      <c r="K164" s="81">
        <v>3.9951929268399433</v>
      </c>
      <c r="L164" s="81">
        <v>4.6220751517522762</v>
      </c>
      <c r="M164" s="81">
        <v>78.728221570060327</v>
      </c>
      <c r="N164" s="81">
        <v>75.985979678162025</v>
      </c>
      <c r="O164" s="81">
        <v>80.112567881292236</v>
      </c>
      <c r="P164" s="81">
        <v>54.435305034733787</v>
      </c>
      <c r="Q164" s="81">
        <v>4.4695182116878156</v>
      </c>
      <c r="R164" s="81">
        <v>0</v>
      </c>
      <c r="S164" s="81">
        <v>0</v>
      </c>
      <c r="T164" s="82"/>
      <c r="U164" s="81">
        <v>14839193</v>
      </c>
      <c r="V164" s="81">
        <v>1788</v>
      </c>
      <c r="W164" s="81">
        <v>65</v>
      </c>
      <c r="X164" s="81">
        <v>20804</v>
      </c>
      <c r="Y164" s="81">
        <v>27983</v>
      </c>
      <c r="Z164" s="81">
        <v>39639</v>
      </c>
      <c r="AA164" s="81">
        <v>10660</v>
      </c>
      <c r="AB164" s="81">
        <v>71852</v>
      </c>
      <c r="AC164" s="81">
        <v>0</v>
      </c>
      <c r="AD164" s="81">
        <v>0</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1865</v>
      </c>
      <c r="B165" s="80">
        <v>192</v>
      </c>
      <c r="C165" s="80">
        <v>5</v>
      </c>
      <c r="D165" s="80">
        <v>12</v>
      </c>
      <c r="E165" s="80">
        <v>2008</v>
      </c>
      <c r="F165" s="80" t="s">
        <v>84</v>
      </c>
      <c r="G165" s="80" t="s">
        <v>1860</v>
      </c>
      <c r="H165" s="80" t="s">
        <v>1861</v>
      </c>
      <c r="I165" s="177"/>
      <c r="J165" s="81">
        <v>340.06241290458684</v>
      </c>
      <c r="K165" s="81">
        <v>3.1203248037849027</v>
      </c>
      <c r="L165" s="81">
        <v>4.0133103890816004</v>
      </c>
      <c r="M165" s="81">
        <v>82.388428956135769</v>
      </c>
      <c r="N165" s="81">
        <v>72.222823716592814</v>
      </c>
      <c r="O165" s="81">
        <v>78.386030080728744</v>
      </c>
      <c r="P165" s="81">
        <v>52.802257953864832</v>
      </c>
      <c r="Q165" s="81">
        <v>4.4058907246023438</v>
      </c>
      <c r="R165" s="81">
        <v>0</v>
      </c>
      <c r="S165" s="81">
        <v>0</v>
      </c>
      <c r="T165" s="82"/>
      <c r="U165" s="81">
        <v>15007060</v>
      </c>
      <c r="V165" s="81">
        <v>1788</v>
      </c>
      <c r="W165" s="81">
        <v>65</v>
      </c>
      <c r="X165" s="81">
        <v>20804</v>
      </c>
      <c r="Y165" s="81">
        <v>28415</v>
      </c>
      <c r="Z165" s="81">
        <v>40146</v>
      </c>
      <c r="AA165" s="81">
        <v>10352</v>
      </c>
      <c r="AB165" s="81">
        <v>71993</v>
      </c>
      <c r="AC165" s="81">
        <v>0</v>
      </c>
      <c r="AD165" s="81">
        <v>0</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1866</v>
      </c>
      <c r="B166" s="80">
        <v>193</v>
      </c>
      <c r="C166" s="80">
        <v>6</v>
      </c>
      <c r="D166" s="80">
        <v>12</v>
      </c>
      <c r="E166" s="80">
        <v>2009</v>
      </c>
      <c r="F166" s="80" t="s">
        <v>85</v>
      </c>
      <c r="G166" s="80" t="s">
        <v>1860</v>
      </c>
      <c r="H166" s="80" t="s">
        <v>1861</v>
      </c>
      <c r="I166" s="177"/>
      <c r="J166" s="81">
        <v>228.43038388807724</v>
      </c>
      <c r="K166" s="81">
        <v>2.2683787665283188</v>
      </c>
      <c r="L166" s="81">
        <v>7.8904410184166789</v>
      </c>
      <c r="M166" s="81">
        <v>80.473886276955426</v>
      </c>
      <c r="N166" s="81">
        <v>71.228820384023734</v>
      </c>
      <c r="O166" s="81">
        <v>80.288900132234076</v>
      </c>
      <c r="P166" s="81">
        <v>50.767692383276341</v>
      </c>
      <c r="Q166" s="81">
        <v>4.1993372143226386</v>
      </c>
      <c r="R166" s="81">
        <v>0</v>
      </c>
      <c r="S166" s="81">
        <v>0</v>
      </c>
      <c r="T166" s="82"/>
      <c r="U166" s="81">
        <v>10316232</v>
      </c>
      <c r="V166" s="81">
        <v>1635</v>
      </c>
      <c r="W166" s="81">
        <v>186</v>
      </c>
      <c r="X166" s="81">
        <v>21428</v>
      </c>
      <c r="Y166" s="81">
        <v>28810</v>
      </c>
      <c r="Z166" s="81">
        <v>40588</v>
      </c>
      <c r="AA166" s="81">
        <v>10218</v>
      </c>
      <c r="AB166" s="81">
        <v>72032</v>
      </c>
      <c r="AC166" s="81">
        <v>0</v>
      </c>
      <c r="AD166" s="81">
        <v>0</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21.266999999999999</v>
      </c>
      <c r="BJ166" s="81">
        <v>0</v>
      </c>
      <c r="BK166" s="81">
        <v>3.8</v>
      </c>
      <c r="BL166" s="81">
        <v>0</v>
      </c>
      <c r="BM166" s="82"/>
      <c r="BN166" s="81">
        <v>0</v>
      </c>
      <c r="BO166" s="81">
        <v>0</v>
      </c>
      <c r="BP166" s="81">
        <v>3</v>
      </c>
      <c r="BQ166" s="81">
        <v>0</v>
      </c>
      <c r="BR166" s="81">
        <v>1</v>
      </c>
      <c r="BS166" s="81">
        <v>0</v>
      </c>
      <c r="BT166"/>
      <c r="BU166" s="80"/>
      <c r="BV166" s="80"/>
      <c r="BW166" s="80"/>
      <c r="BX166" s="80"/>
      <c r="BY166" s="80"/>
      <c r="BZ166" s="80"/>
      <c r="CA166" s="80"/>
      <c r="CB166" s="80"/>
      <c r="CC166" s="80"/>
    </row>
    <row r="167" spans="1:81">
      <c r="A167" s="80" t="s">
        <v>1867</v>
      </c>
      <c r="B167" s="80">
        <v>194</v>
      </c>
      <c r="C167" s="80">
        <v>7</v>
      </c>
      <c r="D167" s="80">
        <v>12</v>
      </c>
      <c r="E167" s="80">
        <v>2010</v>
      </c>
      <c r="F167" s="80" t="s">
        <v>86</v>
      </c>
      <c r="G167" s="80" t="s">
        <v>1860</v>
      </c>
      <c r="H167" s="80" t="s">
        <v>1861</v>
      </c>
      <c r="I167" s="177"/>
      <c r="J167" s="81">
        <v>294.31606496696202</v>
      </c>
      <c r="K167" s="81">
        <v>2.5417292789328054</v>
      </c>
      <c r="L167" s="81">
        <v>7.4557049774242365</v>
      </c>
      <c r="M167" s="81">
        <v>84.644896298232339</v>
      </c>
      <c r="N167" s="81">
        <v>73.729482640327305</v>
      </c>
      <c r="O167" s="81">
        <v>81.010331166432749</v>
      </c>
      <c r="P167" s="81">
        <v>51.813237238440493</v>
      </c>
      <c r="Q167" s="81">
        <v>4.4049082072284156</v>
      </c>
      <c r="R167" s="81">
        <v>0</v>
      </c>
      <c r="S167" s="81">
        <v>0</v>
      </c>
      <c r="T167" s="82"/>
      <c r="U167" s="81">
        <v>12270098</v>
      </c>
      <c r="V167" s="81">
        <v>1635</v>
      </c>
      <c r="W167" s="81">
        <v>186</v>
      </c>
      <c r="X167" s="81">
        <v>21428</v>
      </c>
      <c r="Y167" s="81">
        <v>29413</v>
      </c>
      <c r="Z167" s="81">
        <v>41143</v>
      </c>
      <c r="AA167" s="81">
        <v>10168</v>
      </c>
      <c r="AB167" s="81">
        <v>72400</v>
      </c>
      <c r="AC167" s="81">
        <v>0</v>
      </c>
      <c r="AD167" s="81">
        <v>0</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22.134</v>
      </c>
      <c r="BJ167" s="81">
        <v>0</v>
      </c>
      <c r="BK167" s="81">
        <v>3.6720000000000002</v>
      </c>
      <c r="BL167" s="81">
        <v>0</v>
      </c>
      <c r="BM167" s="82"/>
      <c r="BN167" s="81">
        <v>0</v>
      </c>
      <c r="BO167" s="81">
        <v>0</v>
      </c>
      <c r="BP167" s="81">
        <v>3</v>
      </c>
      <c r="BQ167" s="81">
        <v>0</v>
      </c>
      <c r="BR167" s="81">
        <v>1</v>
      </c>
      <c r="BS167" s="81">
        <v>0</v>
      </c>
      <c r="BT167"/>
      <c r="BU167" s="80">
        <v>25.806000000000001</v>
      </c>
      <c r="BV167" s="80">
        <v>0</v>
      </c>
      <c r="BW167" s="80">
        <v>0</v>
      </c>
      <c r="BX167" s="80">
        <v>0</v>
      </c>
      <c r="BY167" s="80">
        <v>0</v>
      </c>
      <c r="BZ167" s="80">
        <v>0</v>
      </c>
      <c r="CA167" s="80">
        <v>0</v>
      </c>
      <c r="CB167" s="80">
        <v>0</v>
      </c>
      <c r="CC167" s="80">
        <v>0</v>
      </c>
    </row>
    <row r="168" spans="1:81">
      <c r="A168" s="80" t="s">
        <v>1868</v>
      </c>
      <c r="B168" s="80">
        <v>195</v>
      </c>
      <c r="C168" s="80">
        <v>8</v>
      </c>
      <c r="D168" s="80">
        <v>12</v>
      </c>
      <c r="E168" s="80">
        <v>2011</v>
      </c>
      <c r="F168" s="80" t="s">
        <v>87</v>
      </c>
      <c r="G168" s="80" t="s">
        <v>1860</v>
      </c>
      <c r="H168" s="80" t="s">
        <v>1861</v>
      </c>
      <c r="I168" s="177"/>
      <c r="J168" s="81">
        <v>279.01034981910033</v>
      </c>
      <c r="K168" s="81">
        <v>4.1202009413125422</v>
      </c>
      <c r="L168" s="81">
        <v>8.3844084878533298</v>
      </c>
      <c r="M168" s="81">
        <v>102.42976553933319</v>
      </c>
      <c r="N168" s="81">
        <v>90.915901646368098</v>
      </c>
      <c r="O168" s="81">
        <v>80.821796758295903</v>
      </c>
      <c r="P168" s="81">
        <v>50.023956700468702</v>
      </c>
      <c r="Q168" s="81">
        <v>5.0719974157242049</v>
      </c>
      <c r="R168" s="81">
        <v>0</v>
      </c>
      <c r="S168" s="81">
        <v>0</v>
      </c>
      <c r="T168" s="82"/>
      <c r="U168" s="81">
        <v>10983762</v>
      </c>
      <c r="V168" s="81">
        <v>1635</v>
      </c>
      <c r="W168" s="81">
        <v>186</v>
      </c>
      <c r="X168" s="81">
        <v>21428</v>
      </c>
      <c r="Y168" s="81">
        <v>29725</v>
      </c>
      <c r="Z168" s="81">
        <v>41939</v>
      </c>
      <c r="AA168" s="81">
        <v>10109</v>
      </c>
      <c r="AB168" s="81">
        <v>72273</v>
      </c>
      <c r="AC168" s="81">
        <v>0</v>
      </c>
      <c r="AD168" s="81">
        <v>0</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13.895</v>
      </c>
      <c r="BJ168" s="81">
        <v>0</v>
      </c>
      <c r="BK168" s="81">
        <v>3.4289999999999998</v>
      </c>
      <c r="BL168" s="81">
        <v>0</v>
      </c>
      <c r="BM168" s="82"/>
      <c r="BN168" s="81">
        <v>0</v>
      </c>
      <c r="BO168" s="81">
        <v>0</v>
      </c>
      <c r="BP168" s="81">
        <v>3</v>
      </c>
      <c r="BQ168" s="81">
        <v>0</v>
      </c>
      <c r="BR168" s="81">
        <v>1</v>
      </c>
      <c r="BS168" s="81">
        <v>0</v>
      </c>
      <c r="BT168"/>
      <c r="BU168" s="80">
        <v>17.324000000000002</v>
      </c>
      <c r="BV168" s="80">
        <v>0</v>
      </c>
      <c r="BW168" s="80">
        <v>0</v>
      </c>
      <c r="BX168" s="80">
        <v>0</v>
      </c>
      <c r="BY168" s="80">
        <v>0</v>
      </c>
      <c r="BZ168" s="80">
        <v>0</v>
      </c>
      <c r="CA168" s="80">
        <v>0</v>
      </c>
      <c r="CB168" s="80">
        <v>0</v>
      </c>
      <c r="CC168" s="80">
        <v>0</v>
      </c>
    </row>
    <row r="169" spans="1:81">
      <c r="A169" s="80" t="s">
        <v>1869</v>
      </c>
      <c r="B169" s="80">
        <v>196</v>
      </c>
      <c r="C169" s="80">
        <v>9</v>
      </c>
      <c r="D169" s="80">
        <v>12</v>
      </c>
      <c r="E169" s="80">
        <v>2012</v>
      </c>
      <c r="F169" s="80" t="s">
        <v>88</v>
      </c>
      <c r="G169" s="80" t="s">
        <v>1860</v>
      </c>
      <c r="H169" s="80" t="s">
        <v>1861</v>
      </c>
      <c r="I169" s="177"/>
      <c r="J169" s="81">
        <v>290.60992679652173</v>
      </c>
      <c r="K169" s="81">
        <v>3.848888097595875</v>
      </c>
      <c r="L169" s="81">
        <v>8.5818964481230644</v>
      </c>
      <c r="M169" s="81">
        <v>113.63458652016659</v>
      </c>
      <c r="N169" s="81">
        <v>106.80997351541215</v>
      </c>
      <c r="O169" s="81">
        <v>81.872145420819834</v>
      </c>
      <c r="P169" s="81">
        <v>49.502363046334992</v>
      </c>
      <c r="Q169" s="81">
        <v>5.5390441161790021</v>
      </c>
      <c r="R169" s="81">
        <v>0</v>
      </c>
      <c r="S169" s="81">
        <v>0</v>
      </c>
      <c r="T169" s="82"/>
      <c r="U169" s="81">
        <v>11005667</v>
      </c>
      <c r="V169" s="81">
        <v>1635</v>
      </c>
      <c r="W169" s="81">
        <v>186</v>
      </c>
      <c r="X169" s="81">
        <v>21428</v>
      </c>
      <c r="Y169" s="81">
        <v>30213</v>
      </c>
      <c r="Z169" s="81">
        <v>42821</v>
      </c>
      <c r="AA169" s="81">
        <v>9947</v>
      </c>
      <c r="AB169" s="81">
        <v>72646</v>
      </c>
      <c r="AC169" s="81">
        <v>0</v>
      </c>
      <c r="AD169" s="81">
        <v>0</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27.013000000000002</v>
      </c>
      <c r="BJ169" s="81">
        <v>0</v>
      </c>
      <c r="BK169" s="81">
        <v>4.3170000000000002</v>
      </c>
      <c r="BL169" s="81">
        <v>0</v>
      </c>
      <c r="BM169" s="82"/>
      <c r="BN169" s="81">
        <v>0</v>
      </c>
      <c r="BO169" s="81">
        <v>0</v>
      </c>
      <c r="BP169" s="81">
        <v>4</v>
      </c>
      <c r="BQ169" s="81">
        <v>0</v>
      </c>
      <c r="BR169" s="81">
        <v>1</v>
      </c>
      <c r="BS169" s="81">
        <v>0</v>
      </c>
      <c r="BT169"/>
      <c r="BU169" s="80">
        <v>31.33</v>
      </c>
      <c r="BV169" s="80">
        <v>0</v>
      </c>
      <c r="BW169" s="80">
        <v>0</v>
      </c>
      <c r="BX169" s="80">
        <v>0</v>
      </c>
      <c r="BY169" s="80">
        <v>0</v>
      </c>
      <c r="BZ169" s="80">
        <v>0</v>
      </c>
      <c r="CA169" s="80">
        <v>0</v>
      </c>
      <c r="CB169" s="80">
        <v>0</v>
      </c>
      <c r="CC169" s="80">
        <v>0</v>
      </c>
    </row>
    <row r="170" spans="1:81">
      <c r="A170" s="80" t="s">
        <v>1870</v>
      </c>
      <c r="B170" s="80">
        <v>197</v>
      </c>
      <c r="C170" s="80">
        <v>10</v>
      </c>
      <c r="D170" s="80">
        <v>12</v>
      </c>
      <c r="E170" s="80">
        <v>2013</v>
      </c>
      <c r="F170" s="80" t="s">
        <v>89</v>
      </c>
      <c r="G170" s="80" t="s">
        <v>1860</v>
      </c>
      <c r="H170" s="80" t="s">
        <v>1861</v>
      </c>
      <c r="I170" s="177"/>
      <c r="J170" s="81">
        <v>319.01237111804897</v>
      </c>
      <c r="K170" s="81">
        <v>3.2054523454986161</v>
      </c>
      <c r="L170" s="81">
        <v>8.2471337286628348</v>
      </c>
      <c r="M170" s="81">
        <v>112.58306174664091</v>
      </c>
      <c r="N170" s="81">
        <v>102.55913610698902</v>
      </c>
      <c r="O170" s="81">
        <v>79.826152718498648</v>
      </c>
      <c r="P170" s="81">
        <v>49.489068078341752</v>
      </c>
      <c r="Q170" s="81">
        <v>5.6344720341185521</v>
      </c>
      <c r="R170" s="81">
        <v>0</v>
      </c>
      <c r="S170" s="81">
        <v>0</v>
      </c>
      <c r="T170" s="82"/>
      <c r="U170" s="81">
        <v>12134971</v>
      </c>
      <c r="V170" s="81">
        <v>1635</v>
      </c>
      <c r="W170" s="81">
        <v>186</v>
      </c>
      <c r="X170" s="81">
        <v>21428</v>
      </c>
      <c r="Y170" s="81">
        <v>30443</v>
      </c>
      <c r="Z170" s="81">
        <v>43615</v>
      </c>
      <c r="AA170" s="81">
        <v>9907</v>
      </c>
      <c r="AB170" s="81">
        <v>72838</v>
      </c>
      <c r="AC170" s="81">
        <v>0</v>
      </c>
      <c r="AD170" s="81">
        <v>0</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30.099</v>
      </c>
      <c r="BJ170" s="81">
        <v>0</v>
      </c>
      <c r="BK170" s="81">
        <v>4.7450000000000001</v>
      </c>
      <c r="BL170" s="81">
        <v>0</v>
      </c>
      <c r="BM170" s="82"/>
      <c r="BN170" s="81">
        <v>0</v>
      </c>
      <c r="BO170" s="81">
        <v>0</v>
      </c>
      <c r="BP170" s="81">
        <v>3</v>
      </c>
      <c r="BQ170" s="81">
        <v>0</v>
      </c>
      <c r="BR170" s="81">
        <v>1</v>
      </c>
      <c r="BS170" s="81">
        <v>0</v>
      </c>
      <c r="BT170"/>
      <c r="BU170" s="80">
        <v>34.844000000000001</v>
      </c>
      <c r="BV170" s="80">
        <v>0</v>
      </c>
      <c r="BW170" s="80">
        <v>0</v>
      </c>
      <c r="BX170" s="80">
        <v>0</v>
      </c>
      <c r="BY170" s="80">
        <v>0</v>
      </c>
      <c r="BZ170" s="80">
        <v>0</v>
      </c>
      <c r="CA170" s="80">
        <v>0</v>
      </c>
      <c r="CB170" s="80">
        <v>0</v>
      </c>
      <c r="CC170" s="80">
        <v>0</v>
      </c>
    </row>
    <row r="171" spans="1:81">
      <c r="A171" s="80" t="s">
        <v>1871</v>
      </c>
      <c r="B171" s="80">
        <v>198</v>
      </c>
      <c r="C171" s="80">
        <v>11</v>
      </c>
      <c r="D171" s="80">
        <v>12</v>
      </c>
      <c r="E171" s="80">
        <v>2014</v>
      </c>
      <c r="F171" s="80" t="s">
        <v>90</v>
      </c>
      <c r="G171" s="80" t="s">
        <v>1860</v>
      </c>
      <c r="H171" s="80" t="s">
        <v>1861</v>
      </c>
      <c r="I171" s="177"/>
      <c r="J171" s="81">
        <v>290.61218422543021</v>
      </c>
      <c r="K171" s="81">
        <v>3.3667156384045476</v>
      </c>
      <c r="L171" s="81">
        <v>7.8447277660000791</v>
      </c>
      <c r="M171" s="81">
        <v>112.1937752267699</v>
      </c>
      <c r="N171" s="81">
        <v>90.897911907486886</v>
      </c>
      <c r="O171" s="81">
        <v>77.013027748649321</v>
      </c>
      <c r="P171" s="81">
        <v>49.781614336503857</v>
      </c>
      <c r="Q171" s="81">
        <v>5.4061699274206623</v>
      </c>
      <c r="R171" s="81">
        <v>0</v>
      </c>
      <c r="S171" s="81">
        <v>0</v>
      </c>
      <c r="T171" s="82"/>
      <c r="U171" s="81">
        <v>11277365</v>
      </c>
      <c r="V171" s="81">
        <v>1317</v>
      </c>
      <c r="W171" s="81">
        <v>180</v>
      </c>
      <c r="X171" s="81">
        <v>21830</v>
      </c>
      <c r="Y171" s="81">
        <v>30858</v>
      </c>
      <c r="Z171" s="81">
        <v>44317</v>
      </c>
      <c r="AA171" s="81">
        <v>9914</v>
      </c>
      <c r="AB171" s="81">
        <v>72840</v>
      </c>
      <c r="AC171" s="81">
        <v>0</v>
      </c>
      <c r="AD171" s="81">
        <v>0</v>
      </c>
      <c r="AE171" s="82"/>
      <c r="AF171" s="81">
        <v>145145011.31195688</v>
      </c>
      <c r="AG171" s="81">
        <v>2797090.8427535044</v>
      </c>
      <c r="AH171" s="81">
        <v>1707141.6808157046</v>
      </c>
      <c r="AI171" s="81">
        <v>138406619.68222821</v>
      </c>
      <c r="AJ171" s="81">
        <v>123637888.99409528</v>
      </c>
      <c r="AK171" s="81">
        <v>0</v>
      </c>
      <c r="AL171" s="81">
        <v>0</v>
      </c>
      <c r="AM171" s="81">
        <v>9999843.5362217668</v>
      </c>
      <c r="AN171" s="81">
        <v>0</v>
      </c>
      <c r="AO171" s="81">
        <v>0</v>
      </c>
      <c r="AP171" s="82"/>
      <c r="AQ171" s="81">
        <v>1922</v>
      </c>
      <c r="AR171" s="81">
        <v>312</v>
      </c>
      <c r="AS171" s="81">
        <v>0</v>
      </c>
      <c r="AT171" s="81">
        <v>0</v>
      </c>
      <c r="AU171" s="81">
        <v>0</v>
      </c>
      <c r="AV171" s="81">
        <v>0</v>
      </c>
      <c r="AW171" s="81" t="s">
        <v>564</v>
      </c>
      <c r="AX171" s="82"/>
      <c r="AY171" s="81">
        <v>8003.1900000000005</v>
      </c>
      <c r="AZ171" s="81">
        <v>16356.42</v>
      </c>
      <c r="BA171" s="81">
        <v>0</v>
      </c>
      <c r="BB171" s="81">
        <v>0</v>
      </c>
      <c r="BC171" s="81">
        <v>0</v>
      </c>
      <c r="BD171" s="81">
        <v>0</v>
      </c>
      <c r="BE171" s="81" t="s">
        <v>564</v>
      </c>
      <c r="BF171" s="82"/>
      <c r="BG171" s="81">
        <v>0</v>
      </c>
      <c r="BH171" s="81">
        <v>0</v>
      </c>
      <c r="BI171" s="81">
        <v>31.856999999999999</v>
      </c>
      <c r="BJ171" s="81">
        <v>0</v>
      </c>
      <c r="BK171" s="81">
        <v>4.3849999999999998</v>
      </c>
      <c r="BL171" s="81">
        <v>0</v>
      </c>
      <c r="BM171" s="82"/>
      <c r="BN171" s="81">
        <v>0</v>
      </c>
      <c r="BO171" s="81">
        <v>0</v>
      </c>
      <c r="BP171" s="81">
        <v>3</v>
      </c>
      <c r="BQ171" s="81">
        <v>0</v>
      </c>
      <c r="BR171" s="81">
        <v>1</v>
      </c>
      <c r="BS171" s="81">
        <v>0</v>
      </c>
      <c r="BT171"/>
      <c r="BU171" s="80">
        <v>36.241999999999997</v>
      </c>
      <c r="BV171" s="80">
        <v>0</v>
      </c>
      <c r="BW171" s="80">
        <v>0</v>
      </c>
      <c r="BX171" s="80">
        <v>0</v>
      </c>
      <c r="BY171" s="80">
        <v>0</v>
      </c>
      <c r="BZ171" s="80">
        <v>0</v>
      </c>
      <c r="CA171" s="80">
        <v>0</v>
      </c>
      <c r="CB171" s="80">
        <v>0</v>
      </c>
      <c r="CC171" s="80">
        <v>0</v>
      </c>
    </row>
    <row r="172" spans="1:81">
      <c r="A172" s="80" t="s">
        <v>1872</v>
      </c>
      <c r="B172" s="80">
        <v>199</v>
      </c>
      <c r="C172" s="80">
        <v>12</v>
      </c>
      <c r="D172" s="80">
        <v>12</v>
      </c>
      <c r="E172" s="80">
        <v>2015</v>
      </c>
      <c r="F172" s="80" t="s">
        <v>91</v>
      </c>
      <c r="G172" s="80" t="s">
        <v>1860</v>
      </c>
      <c r="H172" s="80" t="s">
        <v>1861</v>
      </c>
      <c r="I172" s="177"/>
      <c r="J172" s="81">
        <v>300.82342328700088</v>
      </c>
      <c r="K172" s="81">
        <v>3.022917578045532</v>
      </c>
      <c r="L172" s="81">
        <v>7.846513480757153</v>
      </c>
      <c r="M172" s="81">
        <v>107.37129317419215</v>
      </c>
      <c r="N172" s="81">
        <v>81.511936554191479</v>
      </c>
      <c r="O172" s="81">
        <v>76.820282213155437</v>
      </c>
      <c r="P172" s="81">
        <v>48.81069887438175</v>
      </c>
      <c r="Q172" s="81">
        <v>5.287067980812016</v>
      </c>
      <c r="R172" s="81">
        <v>0</v>
      </c>
      <c r="S172" s="81">
        <v>0</v>
      </c>
      <c r="T172" s="82"/>
      <c r="U172" s="81">
        <v>13325524</v>
      </c>
      <c r="V172" s="81">
        <v>1317</v>
      </c>
      <c r="W172" s="81">
        <v>180</v>
      </c>
      <c r="X172" s="81">
        <v>21830</v>
      </c>
      <c r="Y172" s="81">
        <v>31219</v>
      </c>
      <c r="Z172" s="81">
        <v>44632</v>
      </c>
      <c r="AA172" s="81">
        <v>9713</v>
      </c>
      <c r="AB172" s="81">
        <v>72767</v>
      </c>
      <c r="AC172" s="81">
        <v>0</v>
      </c>
      <c r="AD172" s="81">
        <v>0</v>
      </c>
      <c r="AE172" s="82"/>
      <c r="AF172" s="81">
        <v>152901115.64532018</v>
      </c>
      <c r="AG172" s="81">
        <v>2424352.2117563044</v>
      </c>
      <c r="AH172" s="81">
        <v>1473779.964951508</v>
      </c>
      <c r="AI172" s="81">
        <v>134942520.35159686</v>
      </c>
      <c r="AJ172" s="81">
        <v>121651319.57423303</v>
      </c>
      <c r="AK172" s="81">
        <v>0</v>
      </c>
      <c r="AL172" s="81">
        <v>0</v>
      </c>
      <c r="AM172" s="81">
        <v>9972412.1039155256</v>
      </c>
      <c r="AN172" s="81">
        <v>0</v>
      </c>
      <c r="AO172" s="81">
        <v>0</v>
      </c>
      <c r="AP172" s="82"/>
      <c r="AQ172" s="81">
        <v>2089</v>
      </c>
      <c r="AR172" s="81">
        <v>380</v>
      </c>
      <c r="AS172" s="81">
        <v>0</v>
      </c>
      <c r="AT172" s="81">
        <v>0</v>
      </c>
      <c r="AU172" s="81">
        <v>0</v>
      </c>
      <c r="AV172" s="81">
        <v>0</v>
      </c>
      <c r="AW172" s="81" t="s">
        <v>564</v>
      </c>
      <c r="AX172" s="82"/>
      <c r="AY172" s="81">
        <v>8897.4</v>
      </c>
      <c r="AZ172" s="81">
        <v>21193.22</v>
      </c>
      <c r="BA172" s="81">
        <v>0</v>
      </c>
      <c r="BB172" s="81">
        <v>0</v>
      </c>
      <c r="BC172" s="81">
        <v>0</v>
      </c>
      <c r="BD172" s="81">
        <v>0</v>
      </c>
      <c r="BE172" s="81" t="s">
        <v>564</v>
      </c>
      <c r="BF172" s="82"/>
      <c r="BG172" s="81">
        <v>0</v>
      </c>
      <c r="BH172" s="81">
        <v>0</v>
      </c>
      <c r="BI172" s="81">
        <v>28.315999999999999</v>
      </c>
      <c r="BJ172" s="81">
        <v>0</v>
      </c>
      <c r="BK172" s="81">
        <v>4.51</v>
      </c>
      <c r="BL172" s="81">
        <v>0</v>
      </c>
      <c r="BM172" s="82"/>
      <c r="BN172" s="81">
        <v>0</v>
      </c>
      <c r="BO172" s="81">
        <v>0</v>
      </c>
      <c r="BP172" s="81">
        <v>3</v>
      </c>
      <c r="BQ172" s="81">
        <v>0</v>
      </c>
      <c r="BR172" s="81">
        <v>1</v>
      </c>
      <c r="BS172" s="81">
        <v>0</v>
      </c>
      <c r="BT172"/>
      <c r="BU172" s="80">
        <v>32.826000000000001</v>
      </c>
      <c r="BV172" s="80">
        <v>0</v>
      </c>
      <c r="BW172" s="80">
        <v>0</v>
      </c>
      <c r="BX172" s="80">
        <v>0</v>
      </c>
      <c r="BY172" s="80">
        <v>0</v>
      </c>
      <c r="BZ172" s="80">
        <v>0</v>
      </c>
      <c r="CA172" s="80">
        <v>0</v>
      </c>
      <c r="CB172" s="80">
        <v>0</v>
      </c>
      <c r="CC172" s="80">
        <v>0</v>
      </c>
    </row>
    <row r="173" spans="1:81">
      <c r="A173" s="80" t="s">
        <v>1873</v>
      </c>
      <c r="B173" s="80">
        <v>200</v>
      </c>
      <c r="C173" s="80">
        <v>13</v>
      </c>
      <c r="D173" s="80">
        <v>12</v>
      </c>
      <c r="E173" s="80">
        <v>2016</v>
      </c>
      <c r="F173" s="80" t="s">
        <v>92</v>
      </c>
      <c r="G173" s="80" t="s">
        <v>1860</v>
      </c>
      <c r="H173" s="80" t="s">
        <v>1861</v>
      </c>
      <c r="I173" s="177"/>
      <c r="J173" s="81">
        <v>251.65173552178203</v>
      </c>
      <c r="K173" s="81">
        <v>2.9404480805371964</v>
      </c>
      <c r="L173" s="81">
        <v>7.4074600050638137</v>
      </c>
      <c r="M173" s="81">
        <v>87.317064200826024</v>
      </c>
      <c r="N173" s="81">
        <v>82.27103609736065</v>
      </c>
      <c r="O173" s="81">
        <v>76.565835593048575</v>
      </c>
      <c r="P173" s="81">
        <v>47.042145765575874</v>
      </c>
      <c r="Q173" s="81">
        <v>5.1489335663045104</v>
      </c>
      <c r="R173" s="81">
        <v>0</v>
      </c>
      <c r="S173" s="81">
        <v>0</v>
      </c>
      <c r="T173" s="82"/>
      <c r="U173" s="81">
        <v>11790763</v>
      </c>
      <c r="V173" s="81">
        <v>1317</v>
      </c>
      <c r="W173" s="81">
        <v>180</v>
      </c>
      <c r="X173" s="81">
        <v>21830</v>
      </c>
      <c r="Y173" s="81">
        <v>31688</v>
      </c>
      <c r="Z173" s="81">
        <v>45031</v>
      </c>
      <c r="AA173" s="81">
        <v>9682</v>
      </c>
      <c r="AB173" s="81">
        <v>72898</v>
      </c>
      <c r="AC173" s="81">
        <v>0</v>
      </c>
      <c r="AD173" s="81">
        <v>0</v>
      </c>
      <c r="AE173" s="82"/>
      <c r="AF173" s="81">
        <v>131809387.4892002</v>
      </c>
      <c r="AG173" s="81">
        <v>2442884.517805221</v>
      </c>
      <c r="AH173" s="81">
        <v>1093082.435051922</v>
      </c>
      <c r="AI173" s="81">
        <v>140304172.42391771</v>
      </c>
      <c r="AJ173" s="81">
        <v>133393002.8402832</v>
      </c>
      <c r="AK173" s="81">
        <v>0</v>
      </c>
      <c r="AL173" s="81">
        <v>0</v>
      </c>
      <c r="AM173" s="81">
        <v>9998126.6378314681</v>
      </c>
      <c r="AN173" s="81">
        <v>0</v>
      </c>
      <c r="AO173" s="81">
        <v>0</v>
      </c>
      <c r="AP173" s="82"/>
      <c r="AQ173" s="81">
        <v>2274</v>
      </c>
      <c r="AR173" s="81">
        <v>432</v>
      </c>
      <c r="AS173" s="81">
        <v>0</v>
      </c>
      <c r="AT173" s="81">
        <v>0</v>
      </c>
      <c r="AU173" s="81">
        <v>0</v>
      </c>
      <c r="AV173" s="81">
        <v>0</v>
      </c>
      <c r="AW173" s="81" t="s">
        <v>564</v>
      </c>
      <c r="AX173" s="82"/>
      <c r="AY173" s="81">
        <v>9775.4000000000015</v>
      </c>
      <c r="AZ173" s="81">
        <v>27526.52</v>
      </c>
      <c r="BA173" s="81">
        <v>0</v>
      </c>
      <c r="BB173" s="81">
        <v>0</v>
      </c>
      <c r="BC173" s="81">
        <v>0</v>
      </c>
      <c r="BD173" s="81">
        <v>0</v>
      </c>
      <c r="BE173" s="81" t="s">
        <v>564</v>
      </c>
      <c r="BF173" s="82"/>
      <c r="BG173" s="81">
        <v>0</v>
      </c>
      <c r="BH173" s="81">
        <v>0</v>
      </c>
      <c r="BI173" s="81">
        <v>29.286999999999999</v>
      </c>
      <c r="BJ173" s="81">
        <v>0</v>
      </c>
      <c r="BK173" s="81">
        <v>7.2720000000000002</v>
      </c>
      <c r="BL173" s="81">
        <v>0</v>
      </c>
      <c r="BM173" s="82"/>
      <c r="BN173" s="81">
        <v>0</v>
      </c>
      <c r="BO173" s="81">
        <v>0</v>
      </c>
      <c r="BP173" s="81">
        <v>4</v>
      </c>
      <c r="BQ173" s="81">
        <v>0</v>
      </c>
      <c r="BR173" s="81">
        <v>2</v>
      </c>
      <c r="BS173" s="81">
        <v>0</v>
      </c>
      <c r="BT173"/>
      <c r="BU173" s="80">
        <v>36.558999999999997</v>
      </c>
      <c r="BV173" s="80">
        <v>0</v>
      </c>
      <c r="BW173" s="80">
        <v>0</v>
      </c>
      <c r="BX173" s="80">
        <v>0</v>
      </c>
      <c r="BY173" s="80">
        <v>0</v>
      </c>
      <c r="BZ173" s="80">
        <v>0</v>
      </c>
      <c r="CA173" s="80">
        <v>0</v>
      </c>
      <c r="CB173" s="80">
        <v>0</v>
      </c>
      <c r="CC173" s="80">
        <v>0</v>
      </c>
    </row>
    <row r="174" spans="1:81">
      <c r="A174" s="80" t="s">
        <v>1874</v>
      </c>
      <c r="B174" s="80">
        <v>201</v>
      </c>
      <c r="C174" s="80">
        <v>14</v>
      </c>
      <c r="D174" s="80">
        <v>12</v>
      </c>
      <c r="E174" s="80">
        <v>2017</v>
      </c>
      <c r="F174" s="80" t="s">
        <v>71</v>
      </c>
      <c r="G174" s="80" t="s">
        <v>1860</v>
      </c>
      <c r="H174" s="80" t="s">
        <v>1861</v>
      </c>
      <c r="I174" s="177"/>
      <c r="J174" s="81">
        <v>317.77839208446613</v>
      </c>
      <c r="K174" s="81">
        <v>3.0210881303315404</v>
      </c>
      <c r="L174" s="81">
        <v>7.3476398943171013</v>
      </c>
      <c r="M174" s="81">
        <v>81.297853671383081</v>
      </c>
      <c r="N174" s="81">
        <v>77.488026946020426</v>
      </c>
      <c r="O174" s="81">
        <v>76.293231036220405</v>
      </c>
      <c r="P174" s="81">
        <v>46.937268316917958</v>
      </c>
      <c r="Q174" s="81">
        <v>5.0105363343693901</v>
      </c>
      <c r="R174" s="81">
        <v>0</v>
      </c>
      <c r="S174" s="81">
        <v>0</v>
      </c>
      <c r="T174" s="82"/>
      <c r="U174" s="81">
        <v>16013268</v>
      </c>
      <c r="V174" s="81">
        <v>1317</v>
      </c>
      <c r="W174" s="81">
        <v>180</v>
      </c>
      <c r="X174" s="81">
        <v>21830</v>
      </c>
      <c r="Y174" s="81">
        <v>32247</v>
      </c>
      <c r="Z174" s="81">
        <v>45615</v>
      </c>
      <c r="AA174" s="81">
        <v>9722</v>
      </c>
      <c r="AB174" s="81">
        <v>73360</v>
      </c>
      <c r="AC174" s="81">
        <v>0</v>
      </c>
      <c r="AD174" s="81">
        <v>0</v>
      </c>
      <c r="AE174" s="82"/>
      <c r="AF174" s="81">
        <v>170476847.8461726</v>
      </c>
      <c r="AG174" s="81">
        <v>2473035.8262887108</v>
      </c>
      <c r="AH174" s="81">
        <v>1466820.5789797809</v>
      </c>
      <c r="AI174" s="81">
        <v>133309404.80520681</v>
      </c>
      <c r="AJ174" s="81">
        <v>135149744.850483</v>
      </c>
      <c r="AK174" s="81">
        <v>0</v>
      </c>
      <c r="AL174" s="81">
        <v>0</v>
      </c>
      <c r="AM174" s="81">
        <v>10077234.476389481</v>
      </c>
      <c r="AN174" s="81">
        <v>0</v>
      </c>
      <c r="AO174" s="81">
        <v>0</v>
      </c>
      <c r="AP174" s="82"/>
      <c r="AQ174" s="81">
        <v>2414</v>
      </c>
      <c r="AR174" s="81">
        <v>486</v>
      </c>
      <c r="AS174" s="81">
        <v>0</v>
      </c>
      <c r="AT174" s="81">
        <v>0</v>
      </c>
      <c r="AU174" s="81">
        <v>0</v>
      </c>
      <c r="AV174" s="81">
        <v>0</v>
      </c>
      <c r="AW174" s="81" t="s">
        <v>564</v>
      </c>
      <c r="AX174" s="82"/>
      <c r="AY174" s="81">
        <v>10491.81</v>
      </c>
      <c r="AZ174" s="81">
        <v>29634.420000000009</v>
      </c>
      <c r="BA174" s="81">
        <v>0</v>
      </c>
      <c r="BB174" s="81">
        <v>0</v>
      </c>
      <c r="BC174" s="81">
        <v>0</v>
      </c>
      <c r="BD174" s="81">
        <v>0</v>
      </c>
      <c r="BE174" s="81" t="s">
        <v>564</v>
      </c>
      <c r="BF174" s="82"/>
      <c r="BG174" s="81">
        <v>0</v>
      </c>
      <c r="BH174" s="81">
        <v>0</v>
      </c>
      <c r="BI174" s="81">
        <v>28.353000000000002</v>
      </c>
      <c r="BJ174" s="81">
        <v>0</v>
      </c>
      <c r="BK174" s="81">
        <v>6.67</v>
      </c>
      <c r="BL174" s="81">
        <v>0</v>
      </c>
      <c r="BM174" s="82"/>
      <c r="BN174" s="81">
        <v>0</v>
      </c>
      <c r="BO174" s="81">
        <v>0</v>
      </c>
      <c r="BP174" s="81">
        <v>4</v>
      </c>
      <c r="BQ174" s="81">
        <v>0</v>
      </c>
      <c r="BR174" s="81">
        <v>2</v>
      </c>
      <c r="BS174" s="81">
        <v>0</v>
      </c>
      <c r="BT174"/>
      <c r="BU174" s="80">
        <v>35.023000000000003</v>
      </c>
      <c r="BV174" s="80">
        <v>0</v>
      </c>
      <c r="BW174" s="80">
        <v>0</v>
      </c>
      <c r="BX174" s="80">
        <v>0</v>
      </c>
      <c r="BY174" s="80">
        <v>0</v>
      </c>
      <c r="BZ174" s="80">
        <v>0</v>
      </c>
      <c r="CA174" s="80">
        <v>0</v>
      </c>
      <c r="CB174" s="80">
        <v>0</v>
      </c>
      <c r="CC174" s="80">
        <v>0</v>
      </c>
    </row>
    <row r="175" spans="1:81">
      <c r="A175" s="80" t="s">
        <v>1875</v>
      </c>
      <c r="B175" s="80">
        <v>202</v>
      </c>
      <c r="C175" s="80">
        <v>15</v>
      </c>
      <c r="D175" s="80">
        <v>12</v>
      </c>
      <c r="E175" s="80">
        <v>2018</v>
      </c>
      <c r="F175" s="80" t="s">
        <v>93</v>
      </c>
      <c r="G175" s="80" t="s">
        <v>1860</v>
      </c>
      <c r="H175" s="80" t="s">
        <v>1861</v>
      </c>
      <c r="I175" s="177"/>
      <c r="J175" s="81">
        <v>243.84992212871194</v>
      </c>
      <c r="K175" s="81">
        <v>2.5494946594584089</v>
      </c>
      <c r="L175" s="81">
        <v>6.6357468853524963</v>
      </c>
      <c r="M175" s="81">
        <v>74.175309929095008</v>
      </c>
      <c r="N175" s="81">
        <v>54.337110439657749</v>
      </c>
      <c r="O175" s="81">
        <v>75.56060745845673</v>
      </c>
      <c r="P175" s="81">
        <v>46.603880391922239</v>
      </c>
      <c r="Q175" s="81">
        <v>4.655292397542353</v>
      </c>
      <c r="R175" s="81">
        <v>0</v>
      </c>
      <c r="S175" s="81">
        <v>0</v>
      </c>
      <c r="T175" s="82"/>
      <c r="U175" s="81">
        <v>13560418</v>
      </c>
      <c r="V175" s="81">
        <v>1317</v>
      </c>
      <c r="W175" s="81">
        <v>180</v>
      </c>
      <c r="X175" s="81">
        <v>21830</v>
      </c>
      <c r="Y175" s="81">
        <v>32712</v>
      </c>
      <c r="Z175" s="81">
        <v>46042</v>
      </c>
      <c r="AA175" s="81">
        <v>9750</v>
      </c>
      <c r="AB175" s="81">
        <v>73451</v>
      </c>
      <c r="AC175" s="81">
        <v>0</v>
      </c>
      <c r="AD175" s="81">
        <v>0</v>
      </c>
      <c r="AE175" s="82"/>
      <c r="AF175" s="81">
        <v>132476292.46245401</v>
      </c>
      <c r="AG175" s="81">
        <v>2237158.2053421098</v>
      </c>
      <c r="AH175" s="81">
        <v>1393098.7882584441</v>
      </c>
      <c r="AI175" s="81">
        <v>128039711.123603</v>
      </c>
      <c r="AJ175" s="81">
        <v>115741858.41573261</v>
      </c>
      <c r="AK175" s="81">
        <v>0</v>
      </c>
      <c r="AL175" s="81">
        <v>0</v>
      </c>
      <c r="AM175" s="81">
        <v>10110611.732881321</v>
      </c>
      <c r="AN175" s="81">
        <v>0</v>
      </c>
      <c r="AO175" s="81">
        <v>0</v>
      </c>
      <c r="AP175" s="82"/>
      <c r="AQ175" s="81">
        <v>2570</v>
      </c>
      <c r="AR175" s="81">
        <v>515</v>
      </c>
      <c r="AS175" s="81">
        <v>0</v>
      </c>
      <c r="AT175" s="81">
        <v>0</v>
      </c>
      <c r="AU175" s="81">
        <v>0</v>
      </c>
      <c r="AV175" s="81">
        <v>0</v>
      </c>
      <c r="AW175" s="81" t="s">
        <v>564</v>
      </c>
      <c r="AX175" s="82"/>
      <c r="AY175" s="81">
        <v>11306.53</v>
      </c>
      <c r="AZ175" s="81">
        <v>29904.32</v>
      </c>
      <c r="BA175" s="81">
        <v>0</v>
      </c>
      <c r="BB175" s="81">
        <v>0</v>
      </c>
      <c r="BC175" s="81">
        <v>0</v>
      </c>
      <c r="BD175" s="81">
        <v>0</v>
      </c>
      <c r="BE175" s="81" t="s">
        <v>564</v>
      </c>
      <c r="BF175" s="82"/>
      <c r="BG175" s="81">
        <v>0</v>
      </c>
      <c r="BH175" s="81">
        <v>0</v>
      </c>
      <c r="BI175" s="81">
        <v>26.759</v>
      </c>
      <c r="BJ175" s="81">
        <v>0</v>
      </c>
      <c r="BK175" s="81">
        <v>6.2919999999999998</v>
      </c>
      <c r="BL175" s="81">
        <v>0</v>
      </c>
      <c r="BM175" s="82"/>
      <c r="BN175" s="81">
        <v>0</v>
      </c>
      <c r="BO175" s="81">
        <v>0</v>
      </c>
      <c r="BP175" s="81">
        <v>4</v>
      </c>
      <c r="BQ175" s="81">
        <v>0</v>
      </c>
      <c r="BR175" s="81">
        <v>2</v>
      </c>
      <c r="BS175" s="81">
        <v>0</v>
      </c>
      <c r="BT175"/>
      <c r="BU175" s="80">
        <v>33.051000000000002</v>
      </c>
      <c r="BV175" s="80">
        <v>0</v>
      </c>
      <c r="BW175" s="80">
        <v>0</v>
      </c>
      <c r="BX175" s="80">
        <v>0</v>
      </c>
      <c r="BY175" s="80">
        <v>0</v>
      </c>
      <c r="BZ175" s="80">
        <v>0</v>
      </c>
      <c r="CA175" s="80">
        <v>0</v>
      </c>
      <c r="CB175" s="80">
        <v>0</v>
      </c>
      <c r="CC175" s="80">
        <v>0</v>
      </c>
    </row>
    <row r="176" spans="1:81">
      <c r="A176" s="80" t="s">
        <v>1876</v>
      </c>
      <c r="B176" s="80">
        <v>203</v>
      </c>
      <c r="C176" s="80">
        <v>16</v>
      </c>
      <c r="D176" s="80">
        <v>12</v>
      </c>
      <c r="E176" s="80">
        <v>2019</v>
      </c>
      <c r="F176" s="80" t="s">
        <v>73</v>
      </c>
      <c r="G176" s="80" t="s">
        <v>1860</v>
      </c>
      <c r="H176" s="80" t="s">
        <v>1861</v>
      </c>
      <c r="I176" s="177"/>
      <c r="J176" s="81">
        <v>252.87836389289549</v>
      </c>
      <c r="K176" s="81">
        <v>2.4224800283447703</v>
      </c>
      <c r="L176" s="81">
        <v>6.7480405649547395</v>
      </c>
      <c r="M176" s="81">
        <v>77.89550077596661</v>
      </c>
      <c r="N176" s="81">
        <v>53.721012862365527</v>
      </c>
      <c r="O176" s="81">
        <v>73.913634627878324</v>
      </c>
      <c r="P176" s="81">
        <v>46.52188134678272</v>
      </c>
      <c r="Q176" s="81">
        <v>4.5243033506226809</v>
      </c>
      <c r="R176" s="81">
        <v>0</v>
      </c>
      <c r="S176" s="81">
        <v>0</v>
      </c>
      <c r="T176" s="82"/>
      <c r="U176" s="81">
        <v>14033043</v>
      </c>
      <c r="V176" s="81">
        <v>1317</v>
      </c>
      <c r="W176" s="81">
        <v>180</v>
      </c>
      <c r="X176" s="81">
        <v>21830</v>
      </c>
      <c r="Y176" s="81">
        <v>32952</v>
      </c>
      <c r="Z176" s="81">
        <v>46275</v>
      </c>
      <c r="AA176" s="81">
        <v>9660</v>
      </c>
      <c r="AB176" s="81">
        <v>73317</v>
      </c>
      <c r="AC176" s="81">
        <v>0</v>
      </c>
      <c r="AD176" s="81">
        <v>0</v>
      </c>
      <c r="AE176" s="82"/>
      <c r="AF176" s="81">
        <v>140324405.43609691</v>
      </c>
      <c r="AG176" s="81">
        <v>2168075.2134002419</v>
      </c>
      <c r="AH176" s="81">
        <v>1480435.523959737</v>
      </c>
      <c r="AI176" s="81">
        <v>130910125.83379459</v>
      </c>
      <c r="AJ176" s="81">
        <v>106826658.15027669</v>
      </c>
      <c r="AK176" s="81">
        <v>0</v>
      </c>
      <c r="AL176" s="81">
        <v>0</v>
      </c>
      <c r="AM176" s="81">
        <v>9985223.4699195027</v>
      </c>
      <c r="AN176" s="81">
        <v>0</v>
      </c>
      <c r="AO176" s="81">
        <v>0</v>
      </c>
      <c r="AP176" s="82"/>
      <c r="AQ176" s="81">
        <v>2721</v>
      </c>
      <c r="AR176" s="81">
        <v>536</v>
      </c>
      <c r="AS176" s="81">
        <v>0</v>
      </c>
      <c r="AT176" s="81">
        <v>0</v>
      </c>
      <c r="AU176" s="81">
        <v>0</v>
      </c>
      <c r="AV176" s="81">
        <v>0</v>
      </c>
      <c r="AW176" s="81" t="s">
        <v>564</v>
      </c>
      <c r="AX176" s="82"/>
      <c r="AY176" s="81">
        <v>12093.45999999999</v>
      </c>
      <c r="AZ176" s="81">
        <v>32060.01999999999</v>
      </c>
      <c r="BA176" s="81">
        <v>0</v>
      </c>
      <c r="BB176" s="81">
        <v>0</v>
      </c>
      <c r="BC176" s="81">
        <v>0</v>
      </c>
      <c r="BD176" s="81">
        <v>0</v>
      </c>
      <c r="BE176" s="81" t="s">
        <v>564</v>
      </c>
      <c r="BF176" s="82"/>
      <c r="BG176" s="81">
        <v>0</v>
      </c>
      <c r="BH176" s="81">
        <v>0</v>
      </c>
      <c r="BI176" s="81">
        <v>21.318000000000001</v>
      </c>
      <c r="BJ176" s="81">
        <v>0</v>
      </c>
      <c r="BK176" s="81">
        <v>4.74</v>
      </c>
      <c r="BL176" s="81">
        <v>0</v>
      </c>
      <c r="BM176" s="82"/>
      <c r="BN176" s="81">
        <v>0</v>
      </c>
      <c r="BO176" s="81">
        <v>0</v>
      </c>
      <c r="BP176" s="81">
        <v>4</v>
      </c>
      <c r="BQ176" s="81">
        <v>0</v>
      </c>
      <c r="BR176" s="81">
        <v>2</v>
      </c>
      <c r="BS176" s="81">
        <v>0</v>
      </c>
      <c r="BT176"/>
      <c r="BU176" s="80">
        <v>26.058</v>
      </c>
      <c r="BV176" s="80">
        <v>0</v>
      </c>
      <c r="BW176" s="80">
        <v>0</v>
      </c>
      <c r="BX176" s="80">
        <v>0</v>
      </c>
      <c r="BY176" s="80">
        <v>0</v>
      </c>
      <c r="BZ176" s="80">
        <v>0</v>
      </c>
      <c r="CA176" s="80">
        <v>0</v>
      </c>
      <c r="CB176" s="80">
        <v>0</v>
      </c>
      <c r="CC176" s="80">
        <v>0</v>
      </c>
    </row>
    <row r="177" spans="1:81">
      <c r="A177" s="80" t="s">
        <v>1877</v>
      </c>
      <c r="B177" s="80">
        <v>204</v>
      </c>
      <c r="C177" s="80">
        <v>17</v>
      </c>
      <c r="D177" s="80">
        <v>12</v>
      </c>
      <c r="E177" s="80">
        <v>2020</v>
      </c>
      <c r="F177" s="80" t="s">
        <v>218</v>
      </c>
      <c r="G177" s="80" t="s">
        <v>1860</v>
      </c>
      <c r="H177" s="80" t="s">
        <v>1861</v>
      </c>
      <c r="I177" s="177"/>
      <c r="J177" s="81">
        <v>188.78372572367269</v>
      </c>
      <c r="K177" s="81">
        <v>2.3022062853354761</v>
      </c>
      <c r="L177" s="81">
        <v>7.1160250897517079</v>
      </c>
      <c r="M177" s="81">
        <v>73.028024166020998</v>
      </c>
      <c r="N177" s="81">
        <v>62.710876475903021</v>
      </c>
      <c r="O177" s="81">
        <v>65.126853935917353</v>
      </c>
      <c r="P177" s="81">
        <v>43.395017206851549</v>
      </c>
      <c r="Q177" s="81">
        <v>4.3069648295078062</v>
      </c>
      <c r="R177" s="81">
        <v>0</v>
      </c>
      <c r="S177" s="81">
        <v>0</v>
      </c>
      <c r="T177" s="82"/>
      <c r="U177" s="81">
        <v>10657132</v>
      </c>
      <c r="V177" s="81">
        <v>1237</v>
      </c>
      <c r="W177" s="81">
        <v>251</v>
      </c>
      <c r="X177" s="81">
        <v>21551</v>
      </c>
      <c r="Y177" s="81">
        <v>33162</v>
      </c>
      <c r="Z177" s="81">
        <v>46538</v>
      </c>
      <c r="AA177" s="81">
        <v>9790</v>
      </c>
      <c r="AB177" s="81">
        <v>73045</v>
      </c>
      <c r="AC177" s="81">
        <v>0</v>
      </c>
      <c r="AD177" s="81">
        <v>0</v>
      </c>
      <c r="AE177" s="82"/>
      <c r="AF177" s="81">
        <v>108363192.1076401</v>
      </c>
      <c r="AG177" s="81">
        <v>1859026.2718450269</v>
      </c>
      <c r="AH177" s="81">
        <v>1619269.0047161153</v>
      </c>
      <c r="AI177" s="81">
        <v>121615532.0185985</v>
      </c>
      <c r="AJ177" s="81">
        <v>121312915.88752541</v>
      </c>
      <c r="AK177" s="81"/>
      <c r="AL177" s="81"/>
      <c r="AM177" s="81">
        <v>9533184.0468764715</v>
      </c>
      <c r="AN177" s="81"/>
      <c r="AO177" s="81"/>
      <c r="AP177" s="82"/>
      <c r="AQ177" s="81">
        <v>2890</v>
      </c>
      <c r="AR177" s="81">
        <v>560</v>
      </c>
      <c r="AS177" s="81">
        <v>0</v>
      </c>
      <c r="AT177" s="81">
        <v>0</v>
      </c>
      <c r="AU177" s="81">
        <v>0</v>
      </c>
      <c r="AV177" s="81">
        <v>0</v>
      </c>
      <c r="AW177" s="81">
        <v>0</v>
      </c>
      <c r="AX177" s="82"/>
      <c r="AY177" s="81">
        <v>13014.80999999999</v>
      </c>
      <c r="AZ177" s="81">
        <v>33741.320000000043</v>
      </c>
      <c r="BA177" s="81">
        <v>0</v>
      </c>
      <c r="BB177" s="81">
        <v>0</v>
      </c>
      <c r="BC177" s="81">
        <v>0</v>
      </c>
      <c r="BD177" s="81">
        <v>0</v>
      </c>
      <c r="BE177" s="81">
        <v>0</v>
      </c>
      <c r="BF177" s="82"/>
      <c r="BG177" s="81">
        <v>0</v>
      </c>
      <c r="BH177" s="81">
        <v>0</v>
      </c>
      <c r="BI177" s="81">
        <v>22.027999999999999</v>
      </c>
      <c r="BJ177" s="81">
        <v>0</v>
      </c>
      <c r="BK177" s="81">
        <v>5.0470000000000006</v>
      </c>
      <c r="BL177" s="81">
        <v>0</v>
      </c>
      <c r="BM177" s="82"/>
      <c r="BN177" s="81">
        <v>0</v>
      </c>
      <c r="BO177" s="81">
        <v>0</v>
      </c>
      <c r="BP177" s="81">
        <v>4</v>
      </c>
      <c r="BQ177" s="81">
        <v>0</v>
      </c>
      <c r="BR177" s="81">
        <v>2</v>
      </c>
      <c r="BS177" s="81">
        <v>0</v>
      </c>
      <c r="BT177"/>
      <c r="BU177" s="80">
        <v>27.074999999999999</v>
      </c>
      <c r="BV177" s="80">
        <v>0</v>
      </c>
      <c r="BW177" s="80">
        <v>0</v>
      </c>
      <c r="BX177" s="80">
        <v>0</v>
      </c>
      <c r="BY177" s="80">
        <v>0</v>
      </c>
      <c r="BZ177" s="80">
        <v>0</v>
      </c>
      <c r="CA177" s="80">
        <v>0</v>
      </c>
      <c r="CB177" s="80">
        <v>0</v>
      </c>
      <c r="CC177" s="80">
        <v>0</v>
      </c>
    </row>
    <row r="178" spans="1:81">
      <c r="A178" s="80" t="s">
        <v>1878</v>
      </c>
      <c r="B178" s="80">
        <v>204</v>
      </c>
      <c r="C178" s="80">
        <v>18</v>
      </c>
      <c r="D178" s="80">
        <v>12</v>
      </c>
      <c r="E178" s="80">
        <v>2021</v>
      </c>
      <c r="F178" s="80" t="s">
        <v>75</v>
      </c>
      <c r="G178" s="174" t="s">
        <v>1860</v>
      </c>
      <c r="H178" s="80" t="s">
        <v>1861</v>
      </c>
      <c r="I178" s="177"/>
      <c r="J178" s="81">
        <v>200.36482586658744</v>
      </c>
      <c r="K178" s="81">
        <v>2.488335872720405</v>
      </c>
      <c r="L178" s="81">
        <v>6.4660545430898466</v>
      </c>
      <c r="M178" s="81">
        <v>66.847436467983329</v>
      </c>
      <c r="N178" s="81">
        <v>57.152806697474041</v>
      </c>
      <c r="O178" s="81">
        <v>63.561870717512527</v>
      </c>
      <c r="P178" s="81">
        <v>45.039297553834118</v>
      </c>
      <c r="Q178" s="81">
        <v>4.3427198025327716</v>
      </c>
      <c r="R178" s="81">
        <v>0</v>
      </c>
      <c r="S178" s="81">
        <v>0</v>
      </c>
      <c r="T178" s="82"/>
      <c r="U178" s="81">
        <v>12331345</v>
      </c>
      <c r="V178" s="81">
        <v>1237</v>
      </c>
      <c r="W178" s="81">
        <v>251</v>
      </c>
      <c r="X178" s="81">
        <v>21551</v>
      </c>
      <c r="Y178" s="81">
        <v>33441</v>
      </c>
      <c r="Z178" s="81">
        <v>46768</v>
      </c>
      <c r="AA178" s="81">
        <v>9909</v>
      </c>
      <c r="AB178" s="81">
        <v>72778</v>
      </c>
      <c r="AC178" s="81">
        <v>0</v>
      </c>
      <c r="AD178" s="81">
        <v>0</v>
      </c>
      <c r="AE178" s="82"/>
      <c r="AF178" s="81">
        <v>119595793.76967622</v>
      </c>
      <c r="AG178" s="81">
        <v>2072876.0078536901</v>
      </c>
      <c r="AH178" s="81">
        <v>1449252.8782737346</v>
      </c>
      <c r="AI178" s="81">
        <v>128569372.78292722</v>
      </c>
      <c r="AJ178" s="81">
        <v>127544688.63571924</v>
      </c>
      <c r="AK178" s="81">
        <v>0</v>
      </c>
      <c r="AL178" s="81">
        <v>0</v>
      </c>
      <c r="AM178" s="81">
        <v>9553123.2268762812</v>
      </c>
      <c r="AN178" s="81">
        <v>0</v>
      </c>
      <c r="AO178" s="81">
        <v>0</v>
      </c>
      <c r="AP178" s="82"/>
      <c r="AQ178" s="81">
        <v>3038</v>
      </c>
      <c r="AR178" s="81">
        <v>567</v>
      </c>
      <c r="AS178" s="81">
        <v>0</v>
      </c>
      <c r="AT178" s="81">
        <v>0</v>
      </c>
      <c r="AU178" s="81">
        <v>0</v>
      </c>
      <c r="AV178" s="81">
        <v>0</v>
      </c>
      <c r="AW178" s="81"/>
      <c r="AX178" s="82"/>
      <c r="AY178" s="81">
        <v>13895.179999999989</v>
      </c>
      <c r="AZ178" s="81">
        <v>34693.620000000032</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1879</v>
      </c>
      <c r="B179" s="80">
        <v>204</v>
      </c>
      <c r="C179" s="80">
        <v>19</v>
      </c>
      <c r="D179" s="80">
        <v>12</v>
      </c>
      <c r="E179" s="80">
        <v>2022</v>
      </c>
      <c r="F179" s="80" t="s">
        <v>568</v>
      </c>
      <c r="G179" s="174" t="s">
        <v>1860</v>
      </c>
      <c r="H179" s="80" t="s">
        <v>1861</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3210</v>
      </c>
      <c r="AR179" s="81">
        <v>571</v>
      </c>
      <c r="AS179" s="81">
        <v>0</v>
      </c>
      <c r="AT179" s="81">
        <v>0</v>
      </c>
      <c r="AU179" s="81">
        <v>0</v>
      </c>
      <c r="AV179" s="81">
        <v>0</v>
      </c>
      <c r="AW179" s="81"/>
      <c r="AX179" s="82"/>
      <c r="AY179" s="81">
        <v>14902.699999999963</v>
      </c>
      <c r="AZ179" s="81">
        <v>35937.320000000036</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1880</v>
      </c>
      <c r="B180" s="80">
        <v>273</v>
      </c>
      <c r="C180" s="80">
        <v>1</v>
      </c>
      <c r="D180" s="80">
        <v>17</v>
      </c>
      <c r="E180" s="80">
        <v>1990</v>
      </c>
      <c r="F180" s="80" t="s">
        <v>562</v>
      </c>
      <c r="G180" s="80" t="s">
        <v>1881</v>
      </c>
      <c r="H180" s="80" t="s">
        <v>1882</v>
      </c>
      <c r="I180" s="177"/>
      <c r="J180" s="81">
        <v>201.48105488788454</v>
      </c>
      <c r="K180" s="81">
        <v>3.8399707006751114</v>
      </c>
      <c r="L180" s="81">
        <v>0</v>
      </c>
      <c r="M180" s="81">
        <v>34.911180653905966</v>
      </c>
      <c r="N180" s="81">
        <v>55.952071573891672</v>
      </c>
      <c r="O180" s="81">
        <v>47.912569226307859</v>
      </c>
      <c r="P180" s="81">
        <v>34.743058405267661</v>
      </c>
      <c r="Q180" s="81">
        <v>3.329452554599758</v>
      </c>
      <c r="R180" s="81">
        <v>0</v>
      </c>
      <c r="S180" s="81">
        <v>3.6153841630104191</v>
      </c>
      <c r="T180" s="82"/>
      <c r="U180" s="81">
        <v>17147416</v>
      </c>
      <c r="V180" s="81">
        <v>1437</v>
      </c>
      <c r="W180" s="81">
        <v>0</v>
      </c>
      <c r="X180" s="81">
        <v>13275</v>
      </c>
      <c r="Y180" s="81">
        <v>17923</v>
      </c>
      <c r="Z180" s="81">
        <v>19707</v>
      </c>
      <c r="AA180" s="81">
        <v>8436</v>
      </c>
      <c r="AB180" s="81">
        <v>54059</v>
      </c>
      <c r="AC180" s="81">
        <v>0</v>
      </c>
      <c r="AD180" s="81">
        <v>3.6153841630104191</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1883</v>
      </c>
      <c r="B181" s="80">
        <v>274</v>
      </c>
      <c r="C181" s="80">
        <v>2</v>
      </c>
      <c r="D181" s="80">
        <v>17</v>
      </c>
      <c r="E181" s="80">
        <v>2005</v>
      </c>
      <c r="F181" s="80" t="s">
        <v>565</v>
      </c>
      <c r="G181" s="80" t="s">
        <v>1881</v>
      </c>
      <c r="H181" s="80" t="s">
        <v>1882</v>
      </c>
      <c r="I181" s="177"/>
      <c r="J181" s="81">
        <v>122.76604708198526</v>
      </c>
      <c r="K181" s="81">
        <v>3.0021328887069147</v>
      </c>
      <c r="L181" s="81">
        <v>1.2103858283971158</v>
      </c>
      <c r="M181" s="81">
        <v>72.174821746249449</v>
      </c>
      <c r="N181" s="81">
        <v>91.774708651296649</v>
      </c>
      <c r="O181" s="81">
        <v>77.032804440604721</v>
      </c>
      <c r="P181" s="81">
        <v>32.988032612704487</v>
      </c>
      <c r="Q181" s="81">
        <v>3.755524110450331</v>
      </c>
      <c r="R181" s="81">
        <v>0</v>
      </c>
      <c r="S181" s="81">
        <v>9.3446382244291417</v>
      </c>
      <c r="T181" s="82"/>
      <c r="U181" s="81">
        <v>12478565</v>
      </c>
      <c r="V181" s="81">
        <v>1310</v>
      </c>
      <c r="W181" s="81">
        <v>16</v>
      </c>
      <c r="X181" s="81">
        <v>14566</v>
      </c>
      <c r="Y181" s="81">
        <v>24963</v>
      </c>
      <c r="Z181" s="81">
        <v>36665</v>
      </c>
      <c r="AA181" s="81">
        <v>6560</v>
      </c>
      <c r="AB181" s="81">
        <v>63745</v>
      </c>
      <c r="AC181" s="81">
        <v>0</v>
      </c>
      <c r="AD181" s="81">
        <v>9.3446382244291417</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1884</v>
      </c>
      <c r="B182" s="80">
        <v>275</v>
      </c>
      <c r="C182" s="80">
        <v>3</v>
      </c>
      <c r="D182" s="80">
        <v>17</v>
      </c>
      <c r="E182" s="80">
        <v>2006</v>
      </c>
      <c r="F182" s="80" t="s">
        <v>566</v>
      </c>
      <c r="G182" s="80" t="s">
        <v>1881</v>
      </c>
      <c r="H182" s="80" t="s">
        <v>1882</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1885</v>
      </c>
      <c r="B183" s="80">
        <v>276</v>
      </c>
      <c r="C183" s="80">
        <v>4</v>
      </c>
      <c r="D183" s="80">
        <v>17</v>
      </c>
      <c r="E183" s="80">
        <v>2007</v>
      </c>
      <c r="F183" s="80" t="s">
        <v>567</v>
      </c>
      <c r="G183" s="80" t="s">
        <v>1881</v>
      </c>
      <c r="H183" s="80" t="s">
        <v>1882</v>
      </c>
      <c r="I183" s="177"/>
      <c r="J183" s="81">
        <v>126.7274889799256</v>
      </c>
      <c r="K183" s="81">
        <v>2.758540311635314</v>
      </c>
      <c r="L183" s="81">
        <v>1.3227848430870639</v>
      </c>
      <c r="M183" s="81">
        <v>74.774189840748022</v>
      </c>
      <c r="N183" s="81">
        <v>92.563493185324106</v>
      </c>
      <c r="O183" s="81">
        <v>76.777828432665075</v>
      </c>
      <c r="P183" s="81">
        <v>33.370986716884175</v>
      </c>
      <c r="Q183" s="81">
        <v>4.0454700898669085</v>
      </c>
      <c r="R183" s="81">
        <v>0</v>
      </c>
      <c r="S183" s="81">
        <v>11.137398141307079</v>
      </c>
      <c r="T183" s="82"/>
      <c r="U183" s="81">
        <v>15372399</v>
      </c>
      <c r="V183" s="81">
        <v>1206</v>
      </c>
      <c r="W183" s="81">
        <v>15</v>
      </c>
      <c r="X183" s="81">
        <v>16517</v>
      </c>
      <c r="Y183" s="81">
        <v>26185</v>
      </c>
      <c r="Z183" s="81">
        <v>37989</v>
      </c>
      <c r="AA183" s="81">
        <v>6535</v>
      </c>
      <c r="AB183" s="81">
        <v>65035</v>
      </c>
      <c r="AC183" s="81">
        <v>0</v>
      </c>
      <c r="AD183" s="81">
        <v>11.137398141307079</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1886</v>
      </c>
      <c r="B184" s="80">
        <v>277</v>
      </c>
      <c r="C184" s="80">
        <v>5</v>
      </c>
      <c r="D184" s="80">
        <v>17</v>
      </c>
      <c r="E184" s="80">
        <v>2008</v>
      </c>
      <c r="F184" s="80" t="s">
        <v>84</v>
      </c>
      <c r="G184" s="80" t="s">
        <v>1881</v>
      </c>
      <c r="H184" s="80" t="s">
        <v>1882</v>
      </c>
      <c r="I184" s="177"/>
      <c r="J184" s="81">
        <v>113.84610890111367</v>
      </c>
      <c r="K184" s="81">
        <v>2.060033982745237</v>
      </c>
      <c r="L184" s="81">
        <v>1.178748859241844</v>
      </c>
      <c r="M184" s="81">
        <v>74.559666862845958</v>
      </c>
      <c r="N184" s="81">
        <v>92.640508041924079</v>
      </c>
      <c r="O184" s="81">
        <v>74.779718180188055</v>
      </c>
      <c r="P184" s="81">
        <v>32.348523951256837</v>
      </c>
      <c r="Q184" s="81">
        <v>3.9910847388626935</v>
      </c>
      <c r="R184" s="81">
        <v>0</v>
      </c>
      <c r="S184" s="81">
        <v>9.7920065689519866</v>
      </c>
      <c r="T184" s="82"/>
      <c r="U184" s="81">
        <v>14717210</v>
      </c>
      <c r="V184" s="81">
        <v>1206</v>
      </c>
      <c r="W184" s="81">
        <v>15</v>
      </c>
      <c r="X184" s="81">
        <v>16517</v>
      </c>
      <c r="Y184" s="81">
        <v>26497</v>
      </c>
      <c r="Z184" s="81">
        <v>38299</v>
      </c>
      <c r="AA184" s="81">
        <v>6342</v>
      </c>
      <c r="AB184" s="81">
        <v>65215</v>
      </c>
      <c r="AC184" s="81">
        <v>0</v>
      </c>
      <c r="AD184" s="81">
        <v>9.7920065689519866</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1887</v>
      </c>
      <c r="B185" s="80">
        <v>278</v>
      </c>
      <c r="C185" s="80">
        <v>6</v>
      </c>
      <c r="D185" s="80">
        <v>17</v>
      </c>
      <c r="E185" s="80">
        <v>2009</v>
      </c>
      <c r="F185" s="80" t="s">
        <v>85</v>
      </c>
      <c r="G185" s="80" t="s">
        <v>1881</v>
      </c>
      <c r="H185" s="80" t="s">
        <v>1882</v>
      </c>
      <c r="I185" s="177"/>
      <c r="J185" s="81">
        <v>103.2039694995634</v>
      </c>
      <c r="K185" s="81">
        <v>2.2273130271697341</v>
      </c>
      <c r="L185" s="81">
        <v>0.92503242547711162</v>
      </c>
      <c r="M185" s="81">
        <v>74.211217141672762</v>
      </c>
      <c r="N185" s="81">
        <v>89.954629043391435</v>
      </c>
      <c r="O185" s="81">
        <v>75.978524814698403</v>
      </c>
      <c r="P185" s="81">
        <v>30.575883629544194</v>
      </c>
      <c r="Q185" s="81">
        <v>3.7954471623897859</v>
      </c>
      <c r="R185" s="81">
        <v>0</v>
      </c>
      <c r="S185" s="81">
        <v>7.5854764771706868</v>
      </c>
      <c r="T185" s="82"/>
      <c r="U185" s="81">
        <v>10488458</v>
      </c>
      <c r="V185" s="81">
        <v>1370</v>
      </c>
      <c r="W185" s="81">
        <v>20</v>
      </c>
      <c r="X185" s="81">
        <v>17392</v>
      </c>
      <c r="Y185" s="81">
        <v>26580</v>
      </c>
      <c r="Z185" s="81">
        <v>38409</v>
      </c>
      <c r="AA185" s="81">
        <v>6154</v>
      </c>
      <c r="AB185" s="81">
        <v>65104</v>
      </c>
      <c r="AC185" s="81">
        <v>0</v>
      </c>
      <c r="AD185" s="81">
        <v>7.5854764771706868</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22.686</v>
      </c>
      <c r="BJ185" s="81">
        <v>0</v>
      </c>
      <c r="BK185" s="81">
        <v>5.84</v>
      </c>
      <c r="BL185" s="81">
        <v>0</v>
      </c>
      <c r="BM185" s="82"/>
      <c r="BN185" s="81">
        <v>0</v>
      </c>
      <c r="BO185" s="81">
        <v>0</v>
      </c>
      <c r="BP185" s="81">
        <v>5</v>
      </c>
      <c r="BQ185" s="81">
        <v>0</v>
      </c>
      <c r="BR185" s="81">
        <v>1</v>
      </c>
      <c r="BS185" s="81">
        <v>0</v>
      </c>
      <c r="BT185"/>
      <c r="BU185" s="80"/>
      <c r="BV185" s="80"/>
      <c r="BW185" s="80"/>
      <c r="BX185" s="80"/>
      <c r="BY185" s="80"/>
      <c r="BZ185" s="80"/>
      <c r="CA185" s="80"/>
      <c r="CB185" s="80"/>
      <c r="CC185" s="80"/>
    </row>
    <row r="186" spans="1:81">
      <c r="A186" s="80" t="s">
        <v>1888</v>
      </c>
      <c r="B186" s="80">
        <v>279</v>
      </c>
      <c r="C186" s="80">
        <v>7</v>
      </c>
      <c r="D186" s="80">
        <v>17</v>
      </c>
      <c r="E186" s="80">
        <v>2010</v>
      </c>
      <c r="F186" s="80" t="s">
        <v>86</v>
      </c>
      <c r="G186" s="80" t="s">
        <v>1881</v>
      </c>
      <c r="H186" s="80" t="s">
        <v>1882</v>
      </c>
      <c r="I186" s="177"/>
      <c r="J186" s="81">
        <v>108.17023368245644</v>
      </c>
      <c r="K186" s="81">
        <v>2.3763054425874723</v>
      </c>
      <c r="L186" s="81">
        <v>0.87261192241735752</v>
      </c>
      <c r="M186" s="81">
        <v>76.186787589137836</v>
      </c>
      <c r="N186" s="81">
        <v>100.63117827569351</v>
      </c>
      <c r="O186" s="81">
        <v>76.062248571064274</v>
      </c>
      <c r="P186" s="81">
        <v>31.272407251407287</v>
      </c>
      <c r="Q186" s="81">
        <v>3.9861985624473939</v>
      </c>
      <c r="R186" s="81">
        <v>0</v>
      </c>
      <c r="S186" s="81">
        <v>6.5948232975106595</v>
      </c>
      <c r="T186" s="82"/>
      <c r="U186" s="81">
        <v>11137365</v>
      </c>
      <c r="V186" s="81">
        <v>1370</v>
      </c>
      <c r="W186" s="81">
        <v>20</v>
      </c>
      <c r="X186" s="81">
        <v>17392</v>
      </c>
      <c r="Y186" s="81">
        <v>27085</v>
      </c>
      <c r="Z186" s="81">
        <v>38630</v>
      </c>
      <c r="AA186" s="81">
        <v>6137</v>
      </c>
      <c r="AB186" s="81">
        <v>65518</v>
      </c>
      <c r="AC186" s="81">
        <v>0</v>
      </c>
      <c r="AD186" s="81">
        <v>6.5948232975106595</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26.103000000000002</v>
      </c>
      <c r="BJ186" s="81">
        <v>0</v>
      </c>
      <c r="BK186" s="81">
        <v>6.2439999999999998</v>
      </c>
      <c r="BL186" s="81">
        <v>0</v>
      </c>
      <c r="BM186" s="82"/>
      <c r="BN186" s="81">
        <v>0</v>
      </c>
      <c r="BO186" s="81">
        <v>0</v>
      </c>
      <c r="BP186" s="81">
        <v>5</v>
      </c>
      <c r="BQ186" s="81">
        <v>0</v>
      </c>
      <c r="BR186" s="81">
        <v>1</v>
      </c>
      <c r="BS186" s="81">
        <v>0</v>
      </c>
      <c r="BT186"/>
      <c r="BU186" s="80">
        <v>32.347000000000001</v>
      </c>
      <c r="BV186" s="80">
        <v>0</v>
      </c>
      <c r="BW186" s="80">
        <v>0</v>
      </c>
      <c r="BX186" s="80">
        <v>0</v>
      </c>
      <c r="BY186" s="80">
        <v>0</v>
      </c>
      <c r="BZ186" s="80">
        <v>0</v>
      </c>
      <c r="CA186" s="80">
        <v>0</v>
      </c>
      <c r="CB186" s="80">
        <v>0</v>
      </c>
      <c r="CC186" s="80">
        <v>0</v>
      </c>
    </row>
    <row r="187" spans="1:81">
      <c r="A187" s="80" t="s">
        <v>1889</v>
      </c>
      <c r="B187" s="80">
        <v>280</v>
      </c>
      <c r="C187" s="80">
        <v>8</v>
      </c>
      <c r="D187" s="80">
        <v>17</v>
      </c>
      <c r="E187" s="80">
        <v>2011</v>
      </c>
      <c r="F187" s="80" t="s">
        <v>87</v>
      </c>
      <c r="G187" s="80" t="s">
        <v>1881</v>
      </c>
      <c r="H187" s="80" t="s">
        <v>1882</v>
      </c>
      <c r="I187" s="177"/>
      <c r="J187" s="81">
        <v>108.18831460558499</v>
      </c>
      <c r="K187" s="81">
        <v>3.2269314469740205</v>
      </c>
      <c r="L187" s="81">
        <v>0.90611478927921485</v>
      </c>
      <c r="M187" s="81">
        <v>82.512042250949406</v>
      </c>
      <c r="N187" s="81">
        <v>103.06251065365227</v>
      </c>
      <c r="O187" s="81">
        <v>75.822828237562945</v>
      </c>
      <c r="P187" s="81">
        <v>30.413219693449463</v>
      </c>
      <c r="Q187" s="81">
        <v>4.6466466438356102</v>
      </c>
      <c r="R187" s="81">
        <v>0</v>
      </c>
      <c r="S187" s="81">
        <v>8.6112253509389731</v>
      </c>
      <c r="T187" s="82"/>
      <c r="U187" s="81">
        <v>10967683</v>
      </c>
      <c r="V187" s="81">
        <v>1370</v>
      </c>
      <c r="W187" s="81">
        <v>20</v>
      </c>
      <c r="X187" s="81">
        <v>17392</v>
      </c>
      <c r="Y187" s="81">
        <v>27540</v>
      </c>
      <c r="Z187" s="81">
        <v>39345</v>
      </c>
      <c r="AA187" s="81">
        <v>6146</v>
      </c>
      <c r="AB187" s="81">
        <v>66212</v>
      </c>
      <c r="AC187" s="81">
        <v>0</v>
      </c>
      <c r="AD187" s="81">
        <v>8.6112253509389731</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26.623999999999999</v>
      </c>
      <c r="BJ187" s="81">
        <v>0</v>
      </c>
      <c r="BK187" s="81">
        <v>4.7709999999999999</v>
      </c>
      <c r="BL187" s="81">
        <v>0</v>
      </c>
      <c r="BM187" s="82"/>
      <c r="BN187" s="81">
        <v>0</v>
      </c>
      <c r="BO187" s="81">
        <v>0</v>
      </c>
      <c r="BP187" s="81">
        <v>5</v>
      </c>
      <c r="BQ187" s="81">
        <v>0</v>
      </c>
      <c r="BR187" s="81">
        <v>1</v>
      </c>
      <c r="BS187" s="81">
        <v>0</v>
      </c>
      <c r="BT187"/>
      <c r="BU187" s="80">
        <v>31.395</v>
      </c>
      <c r="BV187" s="80">
        <v>0</v>
      </c>
      <c r="BW187" s="80">
        <v>0</v>
      </c>
      <c r="BX187" s="80">
        <v>0</v>
      </c>
      <c r="BY187" s="80">
        <v>0</v>
      </c>
      <c r="BZ187" s="80">
        <v>0</v>
      </c>
      <c r="CA187" s="80">
        <v>0</v>
      </c>
      <c r="CB187" s="80">
        <v>0</v>
      </c>
      <c r="CC187" s="80">
        <v>0</v>
      </c>
    </row>
    <row r="188" spans="1:81">
      <c r="A188" s="80" t="s">
        <v>1890</v>
      </c>
      <c r="B188" s="80">
        <v>281</v>
      </c>
      <c r="C188" s="80">
        <v>9</v>
      </c>
      <c r="D188" s="80">
        <v>17</v>
      </c>
      <c r="E188" s="80">
        <v>2012</v>
      </c>
      <c r="F188" s="80" t="s">
        <v>88</v>
      </c>
      <c r="G188" s="80" t="s">
        <v>1881</v>
      </c>
      <c r="H188" s="80" t="s">
        <v>1882</v>
      </c>
      <c r="I188" s="177"/>
      <c r="J188" s="81">
        <v>104.64004507569567</v>
      </c>
      <c r="K188" s="81">
        <v>2.8858398001087626</v>
      </c>
      <c r="L188" s="81">
        <v>0.88266187820688047</v>
      </c>
      <c r="M188" s="81">
        <v>87.170734013498034</v>
      </c>
      <c r="N188" s="81">
        <v>112.85865164455345</v>
      </c>
      <c r="O188" s="81">
        <v>76.262447500063999</v>
      </c>
      <c r="P188" s="81">
        <v>30.302592599691746</v>
      </c>
      <c r="Q188" s="81">
        <v>5.3725205312640041</v>
      </c>
      <c r="R188" s="81">
        <v>0</v>
      </c>
      <c r="S188" s="81">
        <v>10.989952676308404</v>
      </c>
      <c r="T188" s="82"/>
      <c r="U188" s="81">
        <v>11422237</v>
      </c>
      <c r="V188" s="81">
        <v>1370</v>
      </c>
      <c r="W188" s="81">
        <v>20</v>
      </c>
      <c r="X188" s="81">
        <v>17392</v>
      </c>
      <c r="Y188" s="81">
        <v>29833</v>
      </c>
      <c r="Z188" s="81">
        <v>39887</v>
      </c>
      <c r="AA188" s="81">
        <v>6089</v>
      </c>
      <c r="AB188" s="81">
        <v>70462</v>
      </c>
      <c r="AC188" s="81">
        <v>0</v>
      </c>
      <c r="AD188" s="81">
        <v>10.989952676308404</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25.184999999999999</v>
      </c>
      <c r="BJ188" s="81">
        <v>0</v>
      </c>
      <c r="BK188" s="81">
        <v>3.5670000000000002</v>
      </c>
      <c r="BL188" s="81">
        <v>0</v>
      </c>
      <c r="BM188" s="82"/>
      <c r="BN188" s="81">
        <v>0</v>
      </c>
      <c r="BO188" s="81">
        <v>0</v>
      </c>
      <c r="BP188" s="81">
        <v>4</v>
      </c>
      <c r="BQ188" s="81">
        <v>0</v>
      </c>
      <c r="BR188" s="81">
        <v>1</v>
      </c>
      <c r="BS188" s="81">
        <v>0</v>
      </c>
      <c r="BT188"/>
      <c r="BU188" s="80">
        <v>28.751999999999999</v>
      </c>
      <c r="BV188" s="80">
        <v>0</v>
      </c>
      <c r="BW188" s="80">
        <v>0</v>
      </c>
      <c r="BX188" s="80">
        <v>0</v>
      </c>
      <c r="BY188" s="80">
        <v>0</v>
      </c>
      <c r="BZ188" s="80">
        <v>0</v>
      </c>
      <c r="CA188" s="80">
        <v>0</v>
      </c>
      <c r="CB188" s="80">
        <v>0</v>
      </c>
      <c r="CC188" s="80">
        <v>0</v>
      </c>
    </row>
    <row r="189" spans="1:81">
      <c r="A189" s="80" t="s">
        <v>1891</v>
      </c>
      <c r="B189" s="80">
        <v>282</v>
      </c>
      <c r="C189" s="80">
        <v>10</v>
      </c>
      <c r="D189" s="80">
        <v>17</v>
      </c>
      <c r="E189" s="80">
        <v>2013</v>
      </c>
      <c r="F189" s="80" t="s">
        <v>89</v>
      </c>
      <c r="G189" s="80" t="s">
        <v>1881</v>
      </c>
      <c r="H189" s="80" t="s">
        <v>1882</v>
      </c>
      <c r="I189" s="177"/>
      <c r="J189" s="81">
        <v>99.586719728495808</v>
      </c>
      <c r="K189" s="81">
        <v>2.4523318223643189</v>
      </c>
      <c r="L189" s="81">
        <v>0.81444831173460674</v>
      </c>
      <c r="M189" s="81">
        <v>86.784182867986388</v>
      </c>
      <c r="N189" s="81">
        <v>103.02624966061644</v>
      </c>
      <c r="O189" s="81">
        <v>74.14324078015315</v>
      </c>
      <c r="P189" s="81">
        <v>30.112052324239841</v>
      </c>
      <c r="Q189" s="81">
        <v>5.4708636380593418</v>
      </c>
      <c r="R189" s="81">
        <v>0</v>
      </c>
      <c r="S189" s="81">
        <v>7.7504996093196796</v>
      </c>
      <c r="T189" s="82"/>
      <c r="U189" s="81">
        <v>11213036</v>
      </c>
      <c r="V189" s="81">
        <v>1370</v>
      </c>
      <c r="W189" s="81">
        <v>20</v>
      </c>
      <c r="X189" s="81">
        <v>17392</v>
      </c>
      <c r="Y189" s="81">
        <v>30138</v>
      </c>
      <c r="Z189" s="81">
        <v>40510</v>
      </c>
      <c r="AA189" s="81">
        <v>6028</v>
      </c>
      <c r="AB189" s="81">
        <v>70723</v>
      </c>
      <c r="AC189" s="81">
        <v>0</v>
      </c>
      <c r="AD189" s="81">
        <v>7.7504996093196796</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30.170999999999999</v>
      </c>
      <c r="BJ189" s="81">
        <v>0</v>
      </c>
      <c r="BK189" s="81">
        <v>3.915</v>
      </c>
      <c r="BL189" s="81">
        <v>0</v>
      </c>
      <c r="BM189" s="82"/>
      <c r="BN189" s="81">
        <v>0</v>
      </c>
      <c r="BO189" s="81">
        <v>0</v>
      </c>
      <c r="BP189" s="81">
        <v>5</v>
      </c>
      <c r="BQ189" s="81">
        <v>0</v>
      </c>
      <c r="BR189" s="81">
        <v>1</v>
      </c>
      <c r="BS189" s="81">
        <v>0</v>
      </c>
      <c r="BT189"/>
      <c r="BU189" s="80">
        <v>34.085999999999999</v>
      </c>
      <c r="BV189" s="80">
        <v>0</v>
      </c>
      <c r="BW189" s="80">
        <v>0</v>
      </c>
      <c r="BX189" s="80">
        <v>0</v>
      </c>
      <c r="BY189" s="80">
        <v>0</v>
      </c>
      <c r="BZ189" s="80">
        <v>0</v>
      </c>
      <c r="CA189" s="80">
        <v>0</v>
      </c>
      <c r="CB189" s="80">
        <v>0</v>
      </c>
      <c r="CC189" s="80">
        <v>0</v>
      </c>
    </row>
    <row r="190" spans="1:81">
      <c r="A190" s="80" t="s">
        <v>1892</v>
      </c>
      <c r="B190" s="80">
        <v>283</v>
      </c>
      <c r="C190" s="80">
        <v>11</v>
      </c>
      <c r="D190" s="80">
        <v>17</v>
      </c>
      <c r="E190" s="80">
        <v>2014</v>
      </c>
      <c r="F190" s="80" t="s">
        <v>90</v>
      </c>
      <c r="G190" s="80" t="s">
        <v>1881</v>
      </c>
      <c r="H190" s="80" t="s">
        <v>1882</v>
      </c>
      <c r="I190" s="177"/>
      <c r="J190" s="81">
        <v>96.350086559014869</v>
      </c>
      <c r="K190" s="81">
        <v>2.1388621172252322</v>
      </c>
      <c r="L190" s="81">
        <v>2.0972200376752022</v>
      </c>
      <c r="M190" s="81">
        <v>82.216365469392443</v>
      </c>
      <c r="N190" s="81">
        <v>99.070894212371527</v>
      </c>
      <c r="O190" s="81">
        <v>71.054193167109091</v>
      </c>
      <c r="P190" s="81">
        <v>30.414286668973553</v>
      </c>
      <c r="Q190" s="81">
        <v>5.236577693975355</v>
      </c>
      <c r="R190" s="81">
        <v>0</v>
      </c>
      <c r="S190" s="81">
        <v>8.155211370752582</v>
      </c>
      <c r="T190" s="82"/>
      <c r="U190" s="81">
        <v>11846314</v>
      </c>
      <c r="V190" s="81">
        <v>1035</v>
      </c>
      <c r="W190" s="81">
        <v>44</v>
      </c>
      <c r="X190" s="81">
        <v>17651</v>
      </c>
      <c r="Y190" s="81">
        <v>30223</v>
      </c>
      <c r="Z190" s="81">
        <v>40888</v>
      </c>
      <c r="AA190" s="81">
        <v>6057</v>
      </c>
      <c r="AB190" s="81">
        <v>70555</v>
      </c>
      <c r="AC190" s="81">
        <v>0</v>
      </c>
      <c r="AD190" s="81">
        <v>8.155211370752582</v>
      </c>
      <c r="AE190" s="82"/>
      <c r="AF190" s="81">
        <v>69385467.291764066</v>
      </c>
      <c r="AG190" s="81">
        <v>1947803.8451705014</v>
      </c>
      <c r="AH190" s="81">
        <v>506936.39825163287</v>
      </c>
      <c r="AI190" s="81">
        <v>108658063.47925061</v>
      </c>
      <c r="AJ190" s="81">
        <v>140358390.25191957</v>
      </c>
      <c r="AK190" s="81">
        <v>0</v>
      </c>
      <c r="AL190" s="81">
        <v>0</v>
      </c>
      <c r="AM190" s="81">
        <v>9686147.1814679652</v>
      </c>
      <c r="AN190" s="81">
        <v>0</v>
      </c>
      <c r="AO190" s="81">
        <v>0</v>
      </c>
      <c r="AP190" s="82"/>
      <c r="AQ190" s="81">
        <v>1515</v>
      </c>
      <c r="AR190" s="81">
        <v>174</v>
      </c>
      <c r="AS190" s="81">
        <v>0</v>
      </c>
      <c r="AT190" s="81">
        <v>0</v>
      </c>
      <c r="AU190" s="81">
        <v>0</v>
      </c>
      <c r="AV190" s="81">
        <v>0</v>
      </c>
      <c r="AW190" s="81" t="s">
        <v>564</v>
      </c>
      <c r="AX190" s="82"/>
      <c r="AY190" s="81">
        <v>6325.6</v>
      </c>
      <c r="AZ190" s="81">
        <v>3478.6</v>
      </c>
      <c r="BA190" s="81">
        <v>0</v>
      </c>
      <c r="BB190" s="81">
        <v>0</v>
      </c>
      <c r="BC190" s="81">
        <v>0</v>
      </c>
      <c r="BD190" s="81">
        <v>0</v>
      </c>
      <c r="BE190" s="81" t="s">
        <v>564</v>
      </c>
      <c r="BF190" s="82"/>
      <c r="BG190" s="81">
        <v>0</v>
      </c>
      <c r="BH190" s="81">
        <v>0</v>
      </c>
      <c r="BI190" s="81">
        <v>30.356000000000002</v>
      </c>
      <c r="BJ190" s="81">
        <v>0</v>
      </c>
      <c r="BK190" s="81">
        <v>3.9319999999999999</v>
      </c>
      <c r="BL190" s="81">
        <v>0</v>
      </c>
      <c r="BM190" s="82"/>
      <c r="BN190" s="81">
        <v>0</v>
      </c>
      <c r="BO190" s="81">
        <v>0</v>
      </c>
      <c r="BP190" s="81">
        <v>5</v>
      </c>
      <c r="BQ190" s="81">
        <v>0</v>
      </c>
      <c r="BR190" s="81">
        <v>1</v>
      </c>
      <c r="BS190" s="81">
        <v>0</v>
      </c>
      <c r="BT190"/>
      <c r="BU190" s="80">
        <v>34.287999999999997</v>
      </c>
      <c r="BV190" s="80">
        <v>0</v>
      </c>
      <c r="BW190" s="80">
        <v>0</v>
      </c>
      <c r="BX190" s="80">
        <v>0</v>
      </c>
      <c r="BY190" s="80">
        <v>0</v>
      </c>
      <c r="BZ190" s="80">
        <v>0</v>
      </c>
      <c r="CA190" s="80">
        <v>0</v>
      </c>
      <c r="CB190" s="80">
        <v>0</v>
      </c>
      <c r="CC190" s="80">
        <v>0</v>
      </c>
    </row>
    <row r="191" spans="1:81">
      <c r="A191" s="80" t="s">
        <v>1893</v>
      </c>
      <c r="B191" s="80">
        <v>284</v>
      </c>
      <c r="C191" s="80">
        <v>12</v>
      </c>
      <c r="D191" s="80">
        <v>17</v>
      </c>
      <c r="E191" s="80">
        <v>2015</v>
      </c>
      <c r="F191" s="80" t="s">
        <v>91</v>
      </c>
      <c r="G191" s="80" t="s">
        <v>1881</v>
      </c>
      <c r="H191" s="80" t="s">
        <v>1882</v>
      </c>
      <c r="I191" s="177"/>
      <c r="J191" s="81">
        <v>83.127423129642693</v>
      </c>
      <c r="K191" s="81">
        <v>2.0739288720709337</v>
      </c>
      <c r="L191" s="81">
        <v>2.4646226604990722</v>
      </c>
      <c r="M191" s="81">
        <v>78.372365433908413</v>
      </c>
      <c r="N191" s="81">
        <v>90.479022639902183</v>
      </c>
      <c r="O191" s="81">
        <v>71.253944323808241</v>
      </c>
      <c r="P191" s="81">
        <v>30.302534151397296</v>
      </c>
      <c r="Q191" s="81">
        <v>5.1594087610793524</v>
      </c>
      <c r="R191" s="81">
        <v>0</v>
      </c>
      <c r="S191" s="81">
        <v>7.5982811250271531</v>
      </c>
      <c r="T191" s="82"/>
      <c r="U191" s="81">
        <v>11715070</v>
      </c>
      <c r="V191" s="81">
        <v>1035</v>
      </c>
      <c r="W191" s="81">
        <v>44</v>
      </c>
      <c r="X191" s="81">
        <v>17651</v>
      </c>
      <c r="Y191" s="81">
        <v>30694</v>
      </c>
      <c r="Z191" s="81">
        <v>41398</v>
      </c>
      <c r="AA191" s="81">
        <v>6030</v>
      </c>
      <c r="AB191" s="81">
        <v>71010</v>
      </c>
      <c r="AC191" s="81">
        <v>0</v>
      </c>
      <c r="AD191" s="81">
        <v>7.5982811250271531</v>
      </c>
      <c r="AE191" s="82"/>
      <c r="AF191" s="81">
        <v>61816732.225474857</v>
      </c>
      <c r="AG191" s="81">
        <v>1720724.2051977734</v>
      </c>
      <c r="AH191" s="81">
        <v>499334.4550089757</v>
      </c>
      <c r="AI191" s="81">
        <v>106087579.99340236</v>
      </c>
      <c r="AJ191" s="81">
        <v>133096239.70321997</v>
      </c>
      <c r="AK191" s="81">
        <v>0</v>
      </c>
      <c r="AL191" s="81">
        <v>0</v>
      </c>
      <c r="AM191" s="81">
        <v>9731622.6242533196</v>
      </c>
      <c r="AN191" s="81">
        <v>0</v>
      </c>
      <c r="AO191" s="81">
        <v>0</v>
      </c>
      <c r="AP191" s="82"/>
      <c r="AQ191" s="81">
        <v>1645</v>
      </c>
      <c r="AR191" s="81">
        <v>234</v>
      </c>
      <c r="AS191" s="81">
        <v>0</v>
      </c>
      <c r="AT191" s="81">
        <v>0</v>
      </c>
      <c r="AU191" s="81">
        <v>0</v>
      </c>
      <c r="AV191" s="81">
        <v>0</v>
      </c>
      <c r="AW191" s="81" t="s">
        <v>564</v>
      </c>
      <c r="AX191" s="82"/>
      <c r="AY191" s="81">
        <v>6942.4</v>
      </c>
      <c r="AZ191" s="81">
        <v>4475</v>
      </c>
      <c r="BA191" s="81">
        <v>0</v>
      </c>
      <c r="BB191" s="81">
        <v>0</v>
      </c>
      <c r="BC191" s="81">
        <v>0</v>
      </c>
      <c r="BD191" s="81">
        <v>0</v>
      </c>
      <c r="BE191" s="81" t="s">
        <v>564</v>
      </c>
      <c r="BF191" s="82"/>
      <c r="BG191" s="81">
        <v>0</v>
      </c>
      <c r="BH191" s="81">
        <v>0</v>
      </c>
      <c r="BI191" s="81">
        <v>30.591999999999999</v>
      </c>
      <c r="BJ191" s="81">
        <v>0</v>
      </c>
      <c r="BK191" s="81">
        <v>5.0369999999999999</v>
      </c>
      <c r="BL191" s="81">
        <v>0</v>
      </c>
      <c r="BM191" s="82"/>
      <c r="BN191" s="81">
        <v>0</v>
      </c>
      <c r="BO191" s="81">
        <v>0</v>
      </c>
      <c r="BP191" s="81">
        <v>5</v>
      </c>
      <c r="BQ191" s="81">
        <v>0</v>
      </c>
      <c r="BR191" s="81">
        <v>1</v>
      </c>
      <c r="BS191" s="81">
        <v>0</v>
      </c>
      <c r="BT191"/>
      <c r="BU191" s="80">
        <v>35.628999999999998</v>
      </c>
      <c r="BV191" s="80">
        <v>0</v>
      </c>
      <c r="BW191" s="80">
        <v>0</v>
      </c>
      <c r="BX191" s="80">
        <v>0</v>
      </c>
      <c r="BY191" s="80">
        <v>0</v>
      </c>
      <c r="BZ191" s="80">
        <v>0</v>
      </c>
      <c r="CA191" s="80">
        <v>0</v>
      </c>
      <c r="CB191" s="80">
        <v>0</v>
      </c>
      <c r="CC191" s="80">
        <v>0</v>
      </c>
    </row>
    <row r="192" spans="1:81">
      <c r="A192" s="80" t="s">
        <v>1894</v>
      </c>
      <c r="B192" s="80">
        <v>285</v>
      </c>
      <c r="C192" s="80">
        <v>13</v>
      </c>
      <c r="D192" s="80">
        <v>17</v>
      </c>
      <c r="E192" s="80">
        <v>2016</v>
      </c>
      <c r="F192" s="80" t="s">
        <v>92</v>
      </c>
      <c r="G192" s="80" t="s">
        <v>1881</v>
      </c>
      <c r="H192" s="80" t="s">
        <v>1882</v>
      </c>
      <c r="I192" s="177"/>
      <c r="J192" s="81">
        <v>102.90051280863133</v>
      </c>
      <c r="K192" s="81">
        <v>2.0871788610056554</v>
      </c>
      <c r="L192" s="81">
        <v>2.6095206738572085</v>
      </c>
      <c r="M192" s="81">
        <v>67.991513949744885</v>
      </c>
      <c r="N192" s="81">
        <v>90.507728520127756</v>
      </c>
      <c r="O192" s="81">
        <v>71.306833361490334</v>
      </c>
      <c r="P192" s="81">
        <v>29.536170637155106</v>
      </c>
      <c r="Q192" s="81">
        <v>5.0376881224387038</v>
      </c>
      <c r="R192" s="81">
        <v>0</v>
      </c>
      <c r="S192" s="81">
        <v>9.7456841444189148</v>
      </c>
      <c r="T192" s="82"/>
      <c r="U192" s="81">
        <v>13443129</v>
      </c>
      <c r="V192" s="81">
        <v>1035</v>
      </c>
      <c r="W192" s="81">
        <v>44</v>
      </c>
      <c r="X192" s="81">
        <v>17651</v>
      </c>
      <c r="Y192" s="81">
        <v>31167</v>
      </c>
      <c r="Z192" s="81">
        <v>41938</v>
      </c>
      <c r="AA192" s="81">
        <v>6079</v>
      </c>
      <c r="AB192" s="81">
        <v>71323</v>
      </c>
      <c r="AC192" s="81">
        <v>0</v>
      </c>
      <c r="AD192" s="81">
        <v>9.7456841444189148</v>
      </c>
      <c r="AE192" s="82"/>
      <c r="AF192" s="81">
        <v>72451298.183821499</v>
      </c>
      <c r="AG192" s="81">
        <v>1634069.8044285539</v>
      </c>
      <c r="AH192" s="81">
        <v>401598.22984545119</v>
      </c>
      <c r="AI192" s="81">
        <v>105180775.30743881</v>
      </c>
      <c r="AJ192" s="81">
        <v>133456140.65833239</v>
      </c>
      <c r="AK192" s="81">
        <v>0</v>
      </c>
      <c r="AL192" s="81">
        <v>0</v>
      </c>
      <c r="AM192" s="81">
        <v>9782111.8026565015</v>
      </c>
      <c r="AN192" s="81">
        <v>0</v>
      </c>
      <c r="AO192" s="81">
        <v>0</v>
      </c>
      <c r="AP192" s="82"/>
      <c r="AQ192" s="81">
        <v>1768</v>
      </c>
      <c r="AR192" s="81">
        <v>271</v>
      </c>
      <c r="AS192" s="81">
        <v>0</v>
      </c>
      <c r="AT192" s="81">
        <v>0</v>
      </c>
      <c r="AU192" s="81">
        <v>0</v>
      </c>
      <c r="AV192" s="81">
        <v>0</v>
      </c>
      <c r="AW192" s="81" t="s">
        <v>564</v>
      </c>
      <c r="AX192" s="82"/>
      <c r="AY192" s="81">
        <v>7529.4000000000005</v>
      </c>
      <c r="AZ192" s="81">
        <v>4991.5</v>
      </c>
      <c r="BA192" s="81">
        <v>0</v>
      </c>
      <c r="BB192" s="81">
        <v>0</v>
      </c>
      <c r="BC192" s="81">
        <v>0</v>
      </c>
      <c r="BD192" s="81">
        <v>0</v>
      </c>
      <c r="BE192" s="81" t="s">
        <v>564</v>
      </c>
      <c r="BF192" s="82"/>
      <c r="BG192" s="81">
        <v>0</v>
      </c>
      <c r="BH192" s="81">
        <v>0</v>
      </c>
      <c r="BI192" s="81">
        <v>32.860999999999997</v>
      </c>
      <c r="BJ192" s="81">
        <v>0</v>
      </c>
      <c r="BK192" s="81">
        <v>3.3460000000000001</v>
      </c>
      <c r="BL192" s="81">
        <v>0</v>
      </c>
      <c r="BM192" s="82"/>
      <c r="BN192" s="81">
        <v>0</v>
      </c>
      <c r="BO192" s="81">
        <v>0</v>
      </c>
      <c r="BP192" s="81">
        <v>5</v>
      </c>
      <c r="BQ192" s="81">
        <v>0</v>
      </c>
      <c r="BR192" s="81">
        <v>1</v>
      </c>
      <c r="BS192" s="81">
        <v>0</v>
      </c>
      <c r="BT192"/>
      <c r="BU192" s="80">
        <v>36.207000000000001</v>
      </c>
      <c r="BV192" s="80">
        <v>0</v>
      </c>
      <c r="BW192" s="80">
        <v>0</v>
      </c>
      <c r="BX192" s="80">
        <v>0</v>
      </c>
      <c r="BY192" s="80">
        <v>0</v>
      </c>
      <c r="BZ192" s="80">
        <v>0</v>
      </c>
      <c r="CA192" s="80">
        <v>0</v>
      </c>
      <c r="CB192" s="80">
        <v>0</v>
      </c>
      <c r="CC192" s="80">
        <v>0</v>
      </c>
    </row>
    <row r="193" spans="1:81">
      <c r="A193" s="80" t="s">
        <v>1895</v>
      </c>
      <c r="B193" s="80">
        <v>286</v>
      </c>
      <c r="C193" s="80">
        <v>14</v>
      </c>
      <c r="D193" s="80">
        <v>17</v>
      </c>
      <c r="E193" s="80">
        <v>2017</v>
      </c>
      <c r="F193" s="80" t="s">
        <v>71</v>
      </c>
      <c r="G193" s="80" t="s">
        <v>1881</v>
      </c>
      <c r="H193" s="80" t="s">
        <v>1882</v>
      </c>
      <c r="I193" s="177"/>
      <c r="J193" s="81">
        <v>101.25242369439847</v>
      </c>
      <c r="K193" s="81">
        <v>2.1309206086379255</v>
      </c>
      <c r="L193" s="81">
        <v>2.427543386325024</v>
      </c>
      <c r="M193" s="81">
        <v>67.381549931588182</v>
      </c>
      <c r="N193" s="81">
        <v>94.408466900402161</v>
      </c>
      <c r="O193" s="81">
        <v>70.792223979810686</v>
      </c>
      <c r="P193" s="81">
        <v>29.435972529134826</v>
      </c>
      <c r="Q193" s="81">
        <v>4.9055582216931937</v>
      </c>
      <c r="R193" s="81">
        <v>0</v>
      </c>
      <c r="S193" s="81">
        <v>6.9285365197217459</v>
      </c>
      <c r="T193" s="82"/>
      <c r="U193" s="81">
        <v>14093770</v>
      </c>
      <c r="V193" s="81">
        <v>1035</v>
      </c>
      <c r="W193" s="81">
        <v>44</v>
      </c>
      <c r="X193" s="81">
        <v>17651</v>
      </c>
      <c r="Y193" s="81">
        <v>31781</v>
      </c>
      <c r="Z193" s="81">
        <v>42326</v>
      </c>
      <c r="AA193" s="81">
        <v>6097</v>
      </c>
      <c r="AB193" s="81">
        <v>71823</v>
      </c>
      <c r="AC193" s="81">
        <v>0</v>
      </c>
      <c r="AD193" s="81">
        <v>6.9285365197217459</v>
      </c>
      <c r="AE193" s="82"/>
      <c r="AF193" s="81">
        <v>76042540.47953631</v>
      </c>
      <c r="AG193" s="81">
        <v>1691206.1486568351</v>
      </c>
      <c r="AH193" s="81">
        <v>511786.57550875557</v>
      </c>
      <c r="AI193" s="81">
        <v>106875377.8557038</v>
      </c>
      <c r="AJ193" s="81">
        <v>139104353.82761449</v>
      </c>
      <c r="AK193" s="81">
        <v>0</v>
      </c>
      <c r="AL193" s="81">
        <v>0</v>
      </c>
      <c r="AM193" s="81">
        <v>9866101.5784858447</v>
      </c>
      <c r="AN193" s="81">
        <v>0</v>
      </c>
      <c r="AO193" s="81">
        <v>0</v>
      </c>
      <c r="AP193" s="82"/>
      <c r="AQ193" s="81">
        <v>1880</v>
      </c>
      <c r="AR193" s="81">
        <v>295</v>
      </c>
      <c r="AS193" s="81">
        <v>0</v>
      </c>
      <c r="AT193" s="81">
        <v>0</v>
      </c>
      <c r="AU193" s="81">
        <v>0</v>
      </c>
      <c r="AV193" s="81">
        <v>0</v>
      </c>
      <c r="AW193" s="81" t="s">
        <v>564</v>
      </c>
      <c r="AX193" s="82"/>
      <c r="AY193" s="81">
        <v>8072</v>
      </c>
      <c r="AZ193" s="81">
        <v>5341.9000000000005</v>
      </c>
      <c r="BA193" s="81">
        <v>0</v>
      </c>
      <c r="BB193" s="81">
        <v>0</v>
      </c>
      <c r="BC193" s="81">
        <v>0</v>
      </c>
      <c r="BD193" s="81">
        <v>0</v>
      </c>
      <c r="BE193" s="81" t="s">
        <v>564</v>
      </c>
      <c r="BF193" s="82"/>
      <c r="BG193" s="81">
        <v>0</v>
      </c>
      <c r="BH193" s="81">
        <v>0</v>
      </c>
      <c r="BI193" s="81">
        <v>34.11</v>
      </c>
      <c r="BJ193" s="81">
        <v>0</v>
      </c>
      <c r="BK193" s="81">
        <v>2.4140000000000001</v>
      </c>
      <c r="BL193" s="81">
        <v>0</v>
      </c>
      <c r="BM193" s="82"/>
      <c r="BN193" s="81">
        <v>0</v>
      </c>
      <c r="BO193" s="81">
        <v>0</v>
      </c>
      <c r="BP193" s="81">
        <v>5</v>
      </c>
      <c r="BQ193" s="81">
        <v>0</v>
      </c>
      <c r="BR193" s="81">
        <v>1</v>
      </c>
      <c r="BS193" s="81">
        <v>0</v>
      </c>
      <c r="BT193"/>
      <c r="BU193" s="80">
        <v>36.524000000000001</v>
      </c>
      <c r="BV193" s="80">
        <v>0</v>
      </c>
      <c r="BW193" s="80">
        <v>0</v>
      </c>
      <c r="BX193" s="80">
        <v>0</v>
      </c>
      <c r="BY193" s="80">
        <v>0</v>
      </c>
      <c r="BZ193" s="80">
        <v>0</v>
      </c>
      <c r="CA193" s="80">
        <v>0</v>
      </c>
      <c r="CB193" s="80">
        <v>0</v>
      </c>
      <c r="CC193" s="80">
        <v>0</v>
      </c>
    </row>
    <row r="194" spans="1:81">
      <c r="A194" s="80" t="s">
        <v>1896</v>
      </c>
      <c r="B194" s="80">
        <v>287</v>
      </c>
      <c r="C194" s="80">
        <v>15</v>
      </c>
      <c r="D194" s="80">
        <v>17</v>
      </c>
      <c r="E194" s="80">
        <v>2018</v>
      </c>
      <c r="F194" s="80" t="s">
        <v>93</v>
      </c>
      <c r="G194" s="80" t="s">
        <v>1881</v>
      </c>
      <c r="H194" s="80" t="s">
        <v>1882</v>
      </c>
      <c r="I194" s="177"/>
      <c r="J194" s="81">
        <v>99.07257404946759</v>
      </c>
      <c r="K194" s="81">
        <v>1.989427663035839</v>
      </c>
      <c r="L194" s="81">
        <v>2.2606167061454761</v>
      </c>
      <c r="M194" s="81">
        <v>68.429860719712906</v>
      </c>
      <c r="N194" s="81">
        <v>87.209895945231636</v>
      </c>
      <c r="O194" s="81">
        <v>70.128488725832341</v>
      </c>
      <c r="P194" s="81">
        <v>29.697426551283371</v>
      </c>
      <c r="Q194" s="81">
        <v>4.5924198694847087</v>
      </c>
      <c r="R194" s="81">
        <v>0</v>
      </c>
      <c r="S194" s="81">
        <v>7.9094511485360783</v>
      </c>
      <c r="T194" s="82"/>
      <c r="U194" s="81">
        <v>14391301</v>
      </c>
      <c r="V194" s="81">
        <v>1035</v>
      </c>
      <c r="W194" s="81">
        <v>44</v>
      </c>
      <c r="X194" s="81">
        <v>17651</v>
      </c>
      <c r="Y194" s="81">
        <v>32364</v>
      </c>
      <c r="Z194" s="81">
        <v>42732</v>
      </c>
      <c r="AA194" s="81">
        <v>6213</v>
      </c>
      <c r="AB194" s="81">
        <v>72459</v>
      </c>
      <c r="AC194" s="81">
        <v>0</v>
      </c>
      <c r="AD194" s="81">
        <v>7.9094511485360783</v>
      </c>
      <c r="AE194" s="82"/>
      <c r="AF194" s="81">
        <v>74859484.115835518</v>
      </c>
      <c r="AG194" s="81">
        <v>1502472.858500259</v>
      </c>
      <c r="AH194" s="81">
        <v>482646.650614571</v>
      </c>
      <c r="AI194" s="81">
        <v>103121932.0864154</v>
      </c>
      <c r="AJ194" s="81">
        <v>134981000.7002871</v>
      </c>
      <c r="AK194" s="81">
        <v>0</v>
      </c>
      <c r="AL194" s="81">
        <v>0</v>
      </c>
      <c r="AM194" s="81">
        <v>9974061.8310553636</v>
      </c>
      <c r="AN194" s="81">
        <v>0</v>
      </c>
      <c r="AO194" s="81">
        <v>0</v>
      </c>
      <c r="AP194" s="82"/>
      <c r="AQ194" s="81">
        <v>2008</v>
      </c>
      <c r="AR194" s="81">
        <v>333</v>
      </c>
      <c r="AS194" s="81">
        <v>0</v>
      </c>
      <c r="AT194" s="81">
        <v>0</v>
      </c>
      <c r="AU194" s="81">
        <v>0</v>
      </c>
      <c r="AV194" s="81">
        <v>0</v>
      </c>
      <c r="AW194" s="81" t="s">
        <v>564</v>
      </c>
      <c r="AX194" s="82"/>
      <c r="AY194" s="81">
        <v>8719.7000000000007</v>
      </c>
      <c r="AZ194" s="81">
        <v>6137</v>
      </c>
      <c r="BA194" s="81">
        <v>0</v>
      </c>
      <c r="BB194" s="81">
        <v>0</v>
      </c>
      <c r="BC194" s="81">
        <v>0</v>
      </c>
      <c r="BD194" s="81">
        <v>0</v>
      </c>
      <c r="BE194" s="81" t="s">
        <v>564</v>
      </c>
      <c r="BF194" s="82"/>
      <c r="BG194" s="81">
        <v>0</v>
      </c>
      <c r="BH194" s="81">
        <v>0</v>
      </c>
      <c r="BI194" s="81">
        <v>33.29</v>
      </c>
      <c r="BJ194" s="81">
        <v>0</v>
      </c>
      <c r="BK194" s="81">
        <v>3.2050000000000001</v>
      </c>
      <c r="BL194" s="81">
        <v>0</v>
      </c>
      <c r="BM194" s="82"/>
      <c r="BN194" s="81">
        <v>0</v>
      </c>
      <c r="BO194" s="81">
        <v>0</v>
      </c>
      <c r="BP194" s="81">
        <v>5</v>
      </c>
      <c r="BQ194" s="81">
        <v>0</v>
      </c>
      <c r="BR194" s="81">
        <v>1</v>
      </c>
      <c r="BS194" s="81">
        <v>0</v>
      </c>
      <c r="BT194"/>
      <c r="BU194" s="80">
        <v>36.494999999999997</v>
      </c>
      <c r="BV194" s="80">
        <v>0</v>
      </c>
      <c r="BW194" s="80">
        <v>0</v>
      </c>
      <c r="BX194" s="80">
        <v>0</v>
      </c>
      <c r="BY194" s="80">
        <v>0</v>
      </c>
      <c r="BZ194" s="80">
        <v>0</v>
      </c>
      <c r="CA194" s="80">
        <v>0</v>
      </c>
      <c r="CB194" s="80">
        <v>0</v>
      </c>
      <c r="CC194" s="80">
        <v>0</v>
      </c>
    </row>
    <row r="195" spans="1:81">
      <c r="A195" s="80" t="s">
        <v>1897</v>
      </c>
      <c r="B195" s="80">
        <v>288</v>
      </c>
      <c r="C195" s="80">
        <v>16</v>
      </c>
      <c r="D195" s="80">
        <v>17</v>
      </c>
      <c r="E195" s="80">
        <v>2019</v>
      </c>
      <c r="F195" s="80" t="s">
        <v>73</v>
      </c>
      <c r="G195" s="80" t="s">
        <v>1881</v>
      </c>
      <c r="H195" s="80" t="s">
        <v>1882</v>
      </c>
      <c r="I195" s="177"/>
      <c r="J195" s="81">
        <v>97.321309939063099</v>
      </c>
      <c r="K195" s="81">
        <v>1.7849677919685945</v>
      </c>
      <c r="L195" s="81">
        <v>2.2727675207599347</v>
      </c>
      <c r="M195" s="81">
        <v>65.231296044178364</v>
      </c>
      <c r="N195" s="81">
        <v>84.918157444539133</v>
      </c>
      <c r="O195" s="81">
        <v>68.939738177717032</v>
      </c>
      <c r="P195" s="81">
        <v>29.762445830550437</v>
      </c>
      <c r="Q195" s="81">
        <v>4.4654331650382462</v>
      </c>
      <c r="R195" s="81">
        <v>0</v>
      </c>
      <c r="S195" s="81">
        <v>7.9259403362040848</v>
      </c>
      <c r="T195" s="82"/>
      <c r="U195" s="81">
        <v>14793892</v>
      </c>
      <c r="V195" s="81">
        <v>1035</v>
      </c>
      <c r="W195" s="81">
        <v>44</v>
      </c>
      <c r="X195" s="81">
        <v>17651</v>
      </c>
      <c r="Y195" s="81">
        <v>32467</v>
      </c>
      <c r="Z195" s="81">
        <v>43161</v>
      </c>
      <c r="AA195" s="81">
        <v>6180</v>
      </c>
      <c r="AB195" s="81">
        <v>72363</v>
      </c>
      <c r="AC195" s="81">
        <v>0</v>
      </c>
      <c r="AD195" s="81">
        <v>7.9259403362040848</v>
      </c>
      <c r="AE195" s="82"/>
      <c r="AF195" s="81">
        <v>74779848.200803801</v>
      </c>
      <c r="AG195" s="81">
        <v>1448570.0863174889</v>
      </c>
      <c r="AH195" s="81">
        <v>518401.69980107422</v>
      </c>
      <c r="AI195" s="81">
        <v>106460406.1024145</v>
      </c>
      <c r="AJ195" s="81">
        <v>139393974.52790543</v>
      </c>
      <c r="AK195" s="81">
        <v>0</v>
      </c>
      <c r="AL195" s="81">
        <v>0</v>
      </c>
      <c r="AM195" s="81">
        <v>9855295.8516276572</v>
      </c>
      <c r="AN195" s="81">
        <v>0</v>
      </c>
      <c r="AO195" s="81">
        <v>0</v>
      </c>
      <c r="AP195" s="82"/>
      <c r="AQ195" s="81">
        <v>2157</v>
      </c>
      <c r="AR195" s="81">
        <v>361</v>
      </c>
      <c r="AS195" s="81">
        <v>0</v>
      </c>
      <c r="AT195" s="81">
        <v>0</v>
      </c>
      <c r="AU195" s="81">
        <v>0</v>
      </c>
      <c r="AV195" s="81">
        <v>0</v>
      </c>
      <c r="AW195" s="81" t="s">
        <v>564</v>
      </c>
      <c r="AX195" s="82"/>
      <c r="AY195" s="81">
        <v>9444.3000000000029</v>
      </c>
      <c r="AZ195" s="81">
        <v>6617.2999999999975</v>
      </c>
      <c r="BA195" s="81">
        <v>0</v>
      </c>
      <c r="BB195" s="81">
        <v>0</v>
      </c>
      <c r="BC195" s="81">
        <v>0</v>
      </c>
      <c r="BD195" s="81">
        <v>0</v>
      </c>
      <c r="BE195" s="81" t="s">
        <v>564</v>
      </c>
      <c r="BF195" s="82"/>
      <c r="BG195" s="81">
        <v>0</v>
      </c>
      <c r="BH195" s="81">
        <v>0</v>
      </c>
      <c r="BI195" s="81">
        <v>35.447000000000003</v>
      </c>
      <c r="BJ195" s="81">
        <v>0</v>
      </c>
      <c r="BK195" s="81">
        <v>3.0409999999999999</v>
      </c>
      <c r="BL195" s="81">
        <v>0</v>
      </c>
      <c r="BM195" s="82"/>
      <c r="BN195" s="81">
        <v>0</v>
      </c>
      <c r="BO195" s="81">
        <v>0</v>
      </c>
      <c r="BP195" s="81">
        <v>6</v>
      </c>
      <c r="BQ195" s="81">
        <v>0</v>
      </c>
      <c r="BR195" s="81">
        <v>1</v>
      </c>
      <c r="BS195" s="81">
        <v>0</v>
      </c>
      <c r="BT195"/>
      <c r="BU195" s="80">
        <v>38.488</v>
      </c>
      <c r="BV195" s="80">
        <v>0</v>
      </c>
      <c r="BW195" s="80">
        <v>0</v>
      </c>
      <c r="BX195" s="80">
        <v>0</v>
      </c>
      <c r="BY195" s="80">
        <v>0</v>
      </c>
      <c r="BZ195" s="80">
        <v>0</v>
      </c>
      <c r="CA195" s="80">
        <v>0</v>
      </c>
      <c r="CB195" s="80">
        <v>0</v>
      </c>
      <c r="CC195" s="80">
        <v>0</v>
      </c>
    </row>
    <row r="196" spans="1:81">
      <c r="A196" s="80" t="s">
        <v>1898</v>
      </c>
      <c r="B196" s="80">
        <v>289</v>
      </c>
      <c r="C196" s="80">
        <v>17</v>
      </c>
      <c r="D196" s="80">
        <v>17</v>
      </c>
      <c r="E196" s="80">
        <v>2020</v>
      </c>
      <c r="F196" s="80" t="s">
        <v>218</v>
      </c>
      <c r="G196" s="80" t="s">
        <v>1881</v>
      </c>
      <c r="H196" s="80" t="s">
        <v>1882</v>
      </c>
      <c r="I196" s="177"/>
      <c r="J196" s="81">
        <v>80.013362586528331</v>
      </c>
      <c r="K196" s="81">
        <v>2.0144050564758094</v>
      </c>
      <c r="L196" s="81">
        <v>1.3538786426691083</v>
      </c>
      <c r="M196" s="81">
        <v>65.262271106661814</v>
      </c>
      <c r="N196" s="81">
        <v>84.525277663366836</v>
      </c>
      <c r="O196" s="81">
        <v>60.96213870721629</v>
      </c>
      <c r="P196" s="81">
        <v>27.752421116659608</v>
      </c>
      <c r="Q196" s="81">
        <v>4.2643344568370676</v>
      </c>
      <c r="R196" s="81">
        <v>0</v>
      </c>
      <c r="S196" s="81">
        <v>10.13515616251329</v>
      </c>
      <c r="T196" s="82"/>
      <c r="U196" s="81">
        <v>11922949</v>
      </c>
      <c r="V196" s="81">
        <v>1089</v>
      </c>
      <c r="W196" s="81">
        <v>29</v>
      </c>
      <c r="X196" s="81">
        <v>19949</v>
      </c>
      <c r="Y196" s="81">
        <v>32632</v>
      </c>
      <c r="Z196" s="81">
        <v>43562</v>
      </c>
      <c r="AA196" s="81">
        <v>6261</v>
      </c>
      <c r="AB196" s="81">
        <v>72322</v>
      </c>
      <c r="AC196" s="81">
        <v>0</v>
      </c>
      <c r="AD196" s="81">
        <v>10.13515616251329</v>
      </c>
      <c r="AE196" s="82"/>
      <c r="AF196" s="81">
        <v>62372011.295515656</v>
      </c>
      <c r="AG196" s="81">
        <v>1553630.7506613394</v>
      </c>
      <c r="AH196" s="81">
        <v>325359.62225921039</v>
      </c>
      <c r="AI196" s="81">
        <v>111104911.80976665</v>
      </c>
      <c r="AJ196" s="81">
        <v>141839674.48115316</v>
      </c>
      <c r="AK196" s="81"/>
      <c r="AL196" s="81"/>
      <c r="AM196" s="81">
        <v>9438824.5141789336</v>
      </c>
      <c r="AN196" s="81"/>
      <c r="AO196" s="81"/>
      <c r="AP196" s="82"/>
      <c r="AQ196" s="81">
        <v>2293</v>
      </c>
      <c r="AR196" s="81">
        <v>369</v>
      </c>
      <c r="AS196" s="81">
        <v>0</v>
      </c>
      <c r="AT196" s="81">
        <v>0</v>
      </c>
      <c r="AU196" s="81">
        <v>0</v>
      </c>
      <c r="AV196" s="81">
        <v>0</v>
      </c>
      <c r="AW196" s="81">
        <v>0</v>
      </c>
      <c r="AX196" s="82"/>
      <c r="AY196" s="81">
        <v>10170.700000000001</v>
      </c>
      <c r="AZ196" s="81">
        <v>7073.8999999999987</v>
      </c>
      <c r="BA196" s="81">
        <v>0</v>
      </c>
      <c r="BB196" s="81">
        <v>0</v>
      </c>
      <c r="BC196" s="81">
        <v>0</v>
      </c>
      <c r="BD196" s="81">
        <v>0</v>
      </c>
      <c r="BE196" s="81">
        <v>0</v>
      </c>
      <c r="BF196" s="82"/>
      <c r="BG196" s="81">
        <v>0</v>
      </c>
      <c r="BH196" s="81">
        <v>0</v>
      </c>
      <c r="BI196" s="81">
        <v>31.327999999999999</v>
      </c>
      <c r="BJ196" s="81">
        <v>0</v>
      </c>
      <c r="BK196" s="81">
        <v>2.919</v>
      </c>
      <c r="BL196" s="81">
        <v>0</v>
      </c>
      <c r="BM196" s="82"/>
      <c r="BN196" s="81">
        <v>0</v>
      </c>
      <c r="BO196" s="81">
        <v>0</v>
      </c>
      <c r="BP196" s="81">
        <v>6</v>
      </c>
      <c r="BQ196" s="81">
        <v>0</v>
      </c>
      <c r="BR196" s="81">
        <v>1</v>
      </c>
      <c r="BS196" s="81">
        <v>0</v>
      </c>
      <c r="BT196"/>
      <c r="BU196" s="80">
        <v>34.247</v>
      </c>
      <c r="BV196" s="80">
        <v>0</v>
      </c>
      <c r="BW196" s="80">
        <v>0</v>
      </c>
      <c r="BX196" s="80">
        <v>0</v>
      </c>
      <c r="BY196" s="80">
        <v>0</v>
      </c>
      <c r="BZ196" s="80">
        <v>0</v>
      </c>
      <c r="CA196" s="80">
        <v>0</v>
      </c>
      <c r="CB196" s="80">
        <v>0</v>
      </c>
      <c r="CC196" s="80">
        <v>0</v>
      </c>
    </row>
    <row r="197" spans="1:81">
      <c r="A197" s="80" t="s">
        <v>1899</v>
      </c>
      <c r="B197" s="80">
        <v>289</v>
      </c>
      <c r="C197" s="80">
        <v>18</v>
      </c>
      <c r="D197" s="80">
        <v>17</v>
      </c>
      <c r="E197" s="80">
        <v>2021</v>
      </c>
      <c r="F197" s="80" t="s">
        <v>75</v>
      </c>
      <c r="G197" s="174" t="s">
        <v>1881</v>
      </c>
      <c r="H197" s="80" t="s">
        <v>1882</v>
      </c>
      <c r="I197" s="177"/>
      <c r="J197" s="81">
        <v>77.643473470288967</v>
      </c>
      <c r="K197" s="81">
        <v>2.2825288836633177</v>
      </c>
      <c r="L197" s="81">
        <v>1.2908299818298326</v>
      </c>
      <c r="M197" s="81">
        <v>76.547251431724206</v>
      </c>
      <c r="N197" s="81">
        <v>81.35706820240064</v>
      </c>
      <c r="O197" s="81">
        <v>59.131240830857315</v>
      </c>
      <c r="P197" s="81">
        <v>28.603522000835412</v>
      </c>
      <c r="Q197" s="81">
        <v>4.3014872956824863</v>
      </c>
      <c r="R197" s="81">
        <v>0</v>
      </c>
      <c r="S197" s="81">
        <v>9.2204955786533169</v>
      </c>
      <c r="T197" s="82"/>
      <c r="U197" s="81">
        <v>12184686</v>
      </c>
      <c r="V197" s="81">
        <v>1089</v>
      </c>
      <c r="W197" s="81">
        <v>29</v>
      </c>
      <c r="X197" s="81">
        <v>19949</v>
      </c>
      <c r="Y197" s="81">
        <v>32721</v>
      </c>
      <c r="Z197" s="81">
        <v>43508</v>
      </c>
      <c r="AA197" s="81">
        <v>6293</v>
      </c>
      <c r="AB197" s="81">
        <v>72087</v>
      </c>
      <c r="AC197" s="81">
        <v>0</v>
      </c>
      <c r="AD197" s="81">
        <v>9.2204955786533169</v>
      </c>
      <c r="AE197" s="82"/>
      <c r="AF197" s="81">
        <v>59779107.396362089</v>
      </c>
      <c r="AG197" s="81">
        <v>1730073.0965419805</v>
      </c>
      <c r="AH197" s="81">
        <v>299346.16940480116</v>
      </c>
      <c r="AI197" s="81">
        <v>123174219.78493743</v>
      </c>
      <c r="AJ197" s="81">
        <v>126633174.55938676</v>
      </c>
      <c r="AK197" s="81">
        <v>0</v>
      </c>
      <c r="AL197" s="81">
        <v>0</v>
      </c>
      <c r="AM197" s="81">
        <v>9462419.8804010898</v>
      </c>
      <c r="AN197" s="81">
        <v>0</v>
      </c>
      <c r="AO197" s="81">
        <v>0</v>
      </c>
      <c r="AP197" s="82"/>
      <c r="AQ197" s="81">
        <v>2472</v>
      </c>
      <c r="AR197" s="81">
        <v>371</v>
      </c>
      <c r="AS197" s="81">
        <v>0</v>
      </c>
      <c r="AT197" s="81">
        <v>0</v>
      </c>
      <c r="AU197" s="81">
        <v>0</v>
      </c>
      <c r="AV197" s="81">
        <v>0</v>
      </c>
      <c r="AW197" s="81"/>
      <c r="AX197" s="82"/>
      <c r="AY197" s="81">
        <v>11184.6</v>
      </c>
      <c r="AZ197" s="81">
        <v>7126.6999999999989</v>
      </c>
      <c r="BA197" s="81">
        <v>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1900</v>
      </c>
      <c r="B198" s="80">
        <v>289</v>
      </c>
      <c r="C198" s="80">
        <v>19</v>
      </c>
      <c r="D198" s="80">
        <v>17</v>
      </c>
      <c r="E198" s="80">
        <v>2022</v>
      </c>
      <c r="F198" s="80" t="s">
        <v>568</v>
      </c>
      <c r="G198" s="174" t="s">
        <v>1881</v>
      </c>
      <c r="H198" s="80" t="s">
        <v>1882</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2652</v>
      </c>
      <c r="AR198" s="81">
        <v>373</v>
      </c>
      <c r="AS198" s="81">
        <v>0</v>
      </c>
      <c r="AT198" s="81">
        <v>0</v>
      </c>
      <c r="AU198" s="81">
        <v>0</v>
      </c>
      <c r="AV198" s="81">
        <v>0</v>
      </c>
      <c r="AW198" s="81"/>
      <c r="AX198" s="82"/>
      <c r="AY198" s="81">
        <v>12098.099999999991</v>
      </c>
      <c r="AZ198" s="81">
        <v>7156.6999999999989</v>
      </c>
      <c r="BA198" s="81">
        <v>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1901</v>
      </c>
      <c r="B199" s="80">
        <v>375</v>
      </c>
      <c r="C199" s="80">
        <v>1</v>
      </c>
      <c r="D199" s="80">
        <v>23</v>
      </c>
      <c r="E199" s="80">
        <v>1990</v>
      </c>
      <c r="F199" s="80" t="s">
        <v>562</v>
      </c>
      <c r="G199" s="80" t="s">
        <v>1902</v>
      </c>
      <c r="H199" s="80" t="s">
        <v>1903</v>
      </c>
      <c r="I199" s="177"/>
      <c r="J199" s="81">
        <v>310.81594175590141</v>
      </c>
      <c r="K199" s="81">
        <v>10.902396645149643</v>
      </c>
      <c r="L199" s="81">
        <v>24.7122539258092</v>
      </c>
      <c r="M199" s="81">
        <v>70.246834848693169</v>
      </c>
      <c r="N199" s="81">
        <v>54.448255728374676</v>
      </c>
      <c r="O199" s="81">
        <v>84.235387729430585</v>
      </c>
      <c r="P199" s="81">
        <v>100.35785291839287</v>
      </c>
      <c r="Q199" s="81">
        <v>5.7447360667103062</v>
      </c>
      <c r="R199" s="81">
        <v>0</v>
      </c>
      <c r="S199" s="81">
        <v>6.1317552409993894</v>
      </c>
      <c r="T199" s="82"/>
      <c r="U199" s="81">
        <v>7518056</v>
      </c>
      <c r="V199" s="81">
        <v>3704</v>
      </c>
      <c r="W199" s="81">
        <v>239</v>
      </c>
      <c r="X199" s="81">
        <v>23665</v>
      </c>
      <c r="Y199" s="81">
        <v>24505</v>
      </c>
      <c r="Z199" s="81">
        <v>34647</v>
      </c>
      <c r="AA199" s="81">
        <v>24368</v>
      </c>
      <c r="AB199" s="81">
        <v>93275</v>
      </c>
      <c r="AC199" s="81">
        <v>0</v>
      </c>
      <c r="AD199" s="81">
        <v>6.1317552409993894</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1904</v>
      </c>
      <c r="B200" s="80">
        <v>376</v>
      </c>
      <c r="C200" s="80">
        <v>2</v>
      </c>
      <c r="D200" s="80">
        <v>23</v>
      </c>
      <c r="E200" s="80">
        <v>2005</v>
      </c>
      <c r="F200" s="80" t="s">
        <v>565</v>
      </c>
      <c r="G200" s="80" t="s">
        <v>1902</v>
      </c>
      <c r="H200" s="80" t="s">
        <v>1903</v>
      </c>
      <c r="I200" s="177"/>
      <c r="J200" s="81">
        <v>455.14370660881747</v>
      </c>
      <c r="K200" s="81">
        <v>7.8003713727099173</v>
      </c>
      <c r="L200" s="81">
        <v>40.709062269898354</v>
      </c>
      <c r="M200" s="81">
        <v>98.176870172985289</v>
      </c>
      <c r="N200" s="81">
        <v>75.918872113586829</v>
      </c>
      <c r="O200" s="81">
        <v>112.3987719068177</v>
      </c>
      <c r="P200" s="81">
        <v>115.93080851422093</v>
      </c>
      <c r="Q200" s="81">
        <v>5.2268034831113424</v>
      </c>
      <c r="R200" s="81">
        <v>0</v>
      </c>
      <c r="S200" s="81">
        <v>9.1313618514467869</v>
      </c>
      <c r="T200" s="82"/>
      <c r="U200" s="81">
        <v>11553751</v>
      </c>
      <c r="V200" s="81">
        <v>3297</v>
      </c>
      <c r="W200" s="81">
        <v>434</v>
      </c>
      <c r="X200" s="81">
        <v>18377</v>
      </c>
      <c r="Y200" s="81">
        <v>28915</v>
      </c>
      <c r="Z200" s="81">
        <v>53498</v>
      </c>
      <c r="AA200" s="81">
        <v>23054</v>
      </c>
      <c r="AB200" s="81">
        <v>88718</v>
      </c>
      <c r="AC200" s="81">
        <v>0</v>
      </c>
      <c r="AD200" s="81">
        <v>9.1313618514467869</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1905</v>
      </c>
      <c r="B201" s="80">
        <v>377</v>
      </c>
      <c r="C201" s="80">
        <v>3</v>
      </c>
      <c r="D201" s="80">
        <v>23</v>
      </c>
      <c r="E201" s="80">
        <v>2006</v>
      </c>
      <c r="F201" s="80" t="s">
        <v>566</v>
      </c>
      <c r="G201" s="80" t="s">
        <v>1902</v>
      </c>
      <c r="H201" s="80" t="s">
        <v>1903</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1906</v>
      </c>
      <c r="B202" s="80">
        <v>378</v>
      </c>
      <c r="C202" s="80">
        <v>4</v>
      </c>
      <c r="D202" s="80">
        <v>23</v>
      </c>
      <c r="E202" s="80">
        <v>2007</v>
      </c>
      <c r="F202" s="80" t="s">
        <v>567</v>
      </c>
      <c r="G202" s="80" t="s">
        <v>1902</v>
      </c>
      <c r="H202" s="80" t="s">
        <v>1903</v>
      </c>
      <c r="I202" s="177"/>
      <c r="J202" s="81">
        <v>445.82036935285896</v>
      </c>
      <c r="K202" s="81">
        <v>6.8820587291033997</v>
      </c>
      <c r="L202" s="81">
        <v>30.47688909600938</v>
      </c>
      <c r="M202" s="81">
        <v>97.576687746500696</v>
      </c>
      <c r="N202" s="81">
        <v>90.915163295055095</v>
      </c>
      <c r="O202" s="81">
        <v>109.36732758970328</v>
      </c>
      <c r="P202" s="81">
        <v>116.55589469210118</v>
      </c>
      <c r="Q202" s="81">
        <v>5.3902693190947497</v>
      </c>
      <c r="R202" s="81">
        <v>0</v>
      </c>
      <c r="S202" s="81">
        <v>11.294838553789891</v>
      </c>
      <c r="T202" s="82"/>
      <c r="U202" s="81">
        <v>12715524</v>
      </c>
      <c r="V202" s="81">
        <v>2837</v>
      </c>
      <c r="W202" s="81">
        <v>374</v>
      </c>
      <c r="X202" s="81">
        <v>21870</v>
      </c>
      <c r="Y202" s="81">
        <v>29020</v>
      </c>
      <c r="Z202" s="81">
        <v>54114</v>
      </c>
      <c r="AA202" s="81">
        <v>22825</v>
      </c>
      <c r="AB202" s="81">
        <v>86654</v>
      </c>
      <c r="AC202" s="81">
        <v>0</v>
      </c>
      <c r="AD202" s="81">
        <v>11.294838553789891</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1907</v>
      </c>
      <c r="B203" s="80">
        <v>379</v>
      </c>
      <c r="C203" s="80">
        <v>5</v>
      </c>
      <c r="D203" s="80">
        <v>23</v>
      </c>
      <c r="E203" s="80">
        <v>2008</v>
      </c>
      <c r="F203" s="80" t="s">
        <v>84</v>
      </c>
      <c r="G203" s="80" t="s">
        <v>1902</v>
      </c>
      <c r="H203" s="80" t="s">
        <v>1903</v>
      </c>
      <c r="I203" s="177"/>
      <c r="J203" s="81">
        <v>387.25787966910764</v>
      </c>
      <c r="K203" s="81">
        <v>5.4157348273682233</v>
      </c>
      <c r="L203" s="81">
        <v>26.742813417120217</v>
      </c>
      <c r="M203" s="81">
        <v>110.15299495187905</v>
      </c>
      <c r="N203" s="81">
        <v>86.542187334008943</v>
      </c>
      <c r="O203" s="81">
        <v>106.0669633855285</v>
      </c>
      <c r="P203" s="81">
        <v>113.18922973862195</v>
      </c>
      <c r="Q203" s="81">
        <v>5.2533115691784644</v>
      </c>
      <c r="R203" s="81">
        <v>0</v>
      </c>
      <c r="S203" s="81">
        <v>12.018929998758916</v>
      </c>
      <c r="T203" s="82"/>
      <c r="U203" s="81">
        <v>12759667</v>
      </c>
      <c r="V203" s="81">
        <v>2837</v>
      </c>
      <c r="W203" s="81">
        <v>374</v>
      </c>
      <c r="X203" s="81">
        <v>21870</v>
      </c>
      <c r="Y203" s="81">
        <v>29143</v>
      </c>
      <c r="Z203" s="81">
        <v>54323</v>
      </c>
      <c r="AA203" s="81">
        <v>22191</v>
      </c>
      <c r="AB203" s="81">
        <v>85840</v>
      </c>
      <c r="AC203" s="81">
        <v>0</v>
      </c>
      <c r="AD203" s="81">
        <v>12.018929998758916</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1908</v>
      </c>
      <c r="B204" s="80">
        <v>380</v>
      </c>
      <c r="C204" s="80">
        <v>6</v>
      </c>
      <c r="D204" s="80">
        <v>23</v>
      </c>
      <c r="E204" s="80">
        <v>2009</v>
      </c>
      <c r="F204" s="80" t="s">
        <v>85</v>
      </c>
      <c r="G204" s="80" t="s">
        <v>1902</v>
      </c>
      <c r="H204" s="80" t="s">
        <v>1903</v>
      </c>
      <c r="I204" s="177"/>
      <c r="J204" s="81">
        <v>242.87294601063863</v>
      </c>
      <c r="K204" s="81">
        <v>4.8609540455640969</v>
      </c>
      <c r="L204" s="81">
        <v>33.046386891398257</v>
      </c>
      <c r="M204" s="81">
        <v>105.05763505766103</v>
      </c>
      <c r="N204" s="81">
        <v>80.274654369159194</v>
      </c>
      <c r="O204" s="81">
        <v>107.36177603668257</v>
      </c>
      <c r="P204" s="81">
        <v>108.53097205131027</v>
      </c>
      <c r="Q204" s="81">
        <v>4.9593710779266518</v>
      </c>
      <c r="R204" s="81">
        <v>0</v>
      </c>
      <c r="S204" s="81">
        <v>10.794650077626422</v>
      </c>
      <c r="T204" s="82"/>
      <c r="U204" s="81">
        <v>6914974</v>
      </c>
      <c r="V204" s="81">
        <v>3273</v>
      </c>
      <c r="W204" s="81">
        <v>596</v>
      </c>
      <c r="X204" s="81">
        <v>23741</v>
      </c>
      <c r="Y204" s="81">
        <v>29338</v>
      </c>
      <c r="Z204" s="81">
        <v>54274</v>
      </c>
      <c r="AA204" s="81">
        <v>21844</v>
      </c>
      <c r="AB204" s="81">
        <v>85069</v>
      </c>
      <c r="AC204" s="81">
        <v>0</v>
      </c>
      <c r="AD204" s="81">
        <v>10.794650077626422</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5.67</v>
      </c>
      <c r="BH204" s="81">
        <v>0</v>
      </c>
      <c r="BI204" s="81">
        <v>24.311</v>
      </c>
      <c r="BJ204" s="81">
        <v>0</v>
      </c>
      <c r="BK204" s="81">
        <v>23.047000000000001</v>
      </c>
      <c r="BL204" s="81">
        <v>0</v>
      </c>
      <c r="BM204" s="82"/>
      <c r="BN204" s="81">
        <v>1</v>
      </c>
      <c r="BO204" s="81">
        <v>0</v>
      </c>
      <c r="BP204" s="81">
        <v>4</v>
      </c>
      <c r="BQ204" s="81">
        <v>0</v>
      </c>
      <c r="BR204" s="81">
        <v>2</v>
      </c>
      <c r="BS204" s="81">
        <v>0</v>
      </c>
      <c r="BT204"/>
      <c r="BU204" s="80"/>
      <c r="BV204" s="80"/>
      <c r="BW204" s="80"/>
      <c r="BX204" s="80"/>
      <c r="BY204" s="80"/>
      <c r="BZ204" s="80"/>
      <c r="CA204" s="80"/>
      <c r="CB204" s="80"/>
      <c r="CC204" s="80"/>
    </row>
    <row r="205" spans="1:81">
      <c r="A205" s="80" t="s">
        <v>1909</v>
      </c>
      <c r="B205" s="80">
        <v>381</v>
      </c>
      <c r="C205" s="80">
        <v>7</v>
      </c>
      <c r="D205" s="80">
        <v>23</v>
      </c>
      <c r="E205" s="80">
        <v>2010</v>
      </c>
      <c r="F205" s="80" t="s">
        <v>86</v>
      </c>
      <c r="G205" s="80" t="s">
        <v>1902</v>
      </c>
      <c r="H205" s="80" t="s">
        <v>1903</v>
      </c>
      <c r="I205" s="177"/>
      <c r="J205" s="81">
        <v>228.5160922225096</v>
      </c>
      <c r="K205" s="81">
        <v>5.1804413392181754</v>
      </c>
      <c r="L205" s="81">
        <v>31.286887060879998</v>
      </c>
      <c r="M205" s="81">
        <v>104.86886881516375</v>
      </c>
      <c r="N205" s="81">
        <v>82.329424608197044</v>
      </c>
      <c r="O205" s="81">
        <v>106.77265216834331</v>
      </c>
      <c r="P205" s="81">
        <v>110.16427772008704</v>
      </c>
      <c r="Q205" s="81">
        <v>5.1299536644872701</v>
      </c>
      <c r="R205" s="81">
        <v>0</v>
      </c>
      <c r="S205" s="81">
        <v>11.868118428180717</v>
      </c>
      <c r="T205" s="82"/>
      <c r="U205" s="81">
        <v>5904100</v>
      </c>
      <c r="V205" s="81">
        <v>3273</v>
      </c>
      <c r="W205" s="81">
        <v>596</v>
      </c>
      <c r="X205" s="81">
        <v>23741</v>
      </c>
      <c r="Y205" s="81">
        <v>29455</v>
      </c>
      <c r="Z205" s="81">
        <v>54227</v>
      </c>
      <c r="AA205" s="81">
        <v>21619</v>
      </c>
      <c r="AB205" s="81">
        <v>84317</v>
      </c>
      <c r="AC205" s="81">
        <v>0</v>
      </c>
      <c r="AD205" s="81">
        <v>11.868118428180717</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5.1210000000000004</v>
      </c>
      <c r="BH205" s="81">
        <v>0</v>
      </c>
      <c r="BI205" s="81">
        <v>24.038</v>
      </c>
      <c r="BJ205" s="81">
        <v>0</v>
      </c>
      <c r="BK205" s="81">
        <v>21.951000000000001</v>
      </c>
      <c r="BL205" s="81">
        <v>0</v>
      </c>
      <c r="BM205" s="82"/>
      <c r="BN205" s="81">
        <v>1</v>
      </c>
      <c r="BO205" s="81">
        <v>0</v>
      </c>
      <c r="BP205" s="81">
        <v>4</v>
      </c>
      <c r="BQ205" s="81">
        <v>0</v>
      </c>
      <c r="BR205" s="81">
        <v>2</v>
      </c>
      <c r="BS205" s="81">
        <v>0</v>
      </c>
      <c r="BT205"/>
      <c r="BU205" s="80">
        <v>29.158999999999999</v>
      </c>
      <c r="BV205" s="80">
        <v>21.951000000000001</v>
      </c>
      <c r="BW205" s="80">
        <v>0</v>
      </c>
      <c r="BX205" s="80">
        <v>0</v>
      </c>
      <c r="BY205" s="80">
        <v>0</v>
      </c>
      <c r="BZ205" s="80">
        <v>0</v>
      </c>
      <c r="CA205" s="80">
        <v>0</v>
      </c>
      <c r="CB205" s="80">
        <v>0</v>
      </c>
      <c r="CC205" s="80">
        <v>0</v>
      </c>
    </row>
    <row r="206" spans="1:81">
      <c r="A206" s="80" t="s">
        <v>1910</v>
      </c>
      <c r="B206" s="80">
        <v>382</v>
      </c>
      <c r="C206" s="80">
        <v>8</v>
      </c>
      <c r="D206" s="80">
        <v>23</v>
      </c>
      <c r="E206" s="80">
        <v>2011</v>
      </c>
      <c r="F206" s="80" t="s">
        <v>87</v>
      </c>
      <c r="G206" s="80" t="s">
        <v>1902</v>
      </c>
      <c r="H206" s="80" t="s">
        <v>1903</v>
      </c>
      <c r="I206" s="177"/>
      <c r="J206" s="81">
        <v>200.48873461469992</v>
      </c>
      <c r="K206" s="81">
        <v>8.1778257066543922</v>
      </c>
      <c r="L206" s="81">
        <v>30.502895129410486</v>
      </c>
      <c r="M206" s="81">
        <v>121.49579626160835</v>
      </c>
      <c r="N206" s="81">
        <v>87.100884316448386</v>
      </c>
      <c r="O206" s="81">
        <v>105.25391815608019</v>
      </c>
      <c r="P206" s="81">
        <v>106.14441302058104</v>
      </c>
      <c r="Q206" s="81">
        <v>5.8384148022603117</v>
      </c>
      <c r="R206" s="81">
        <v>0</v>
      </c>
      <c r="S206" s="81">
        <v>5.6017742352073743</v>
      </c>
      <c r="T206" s="82"/>
      <c r="U206" s="81">
        <v>5423102</v>
      </c>
      <c r="V206" s="81">
        <v>3273</v>
      </c>
      <c r="W206" s="81">
        <v>596</v>
      </c>
      <c r="X206" s="81">
        <v>23741</v>
      </c>
      <c r="Y206" s="81">
        <v>29656</v>
      </c>
      <c r="Z206" s="81">
        <v>54617</v>
      </c>
      <c r="AA206" s="81">
        <v>21450</v>
      </c>
      <c r="AB206" s="81">
        <v>83194</v>
      </c>
      <c r="AC206" s="81">
        <v>0</v>
      </c>
      <c r="AD206" s="81">
        <v>5.6017742352073743</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4.5709999999999997</v>
      </c>
      <c r="BH206" s="81">
        <v>0</v>
      </c>
      <c r="BI206" s="81">
        <v>24.195</v>
      </c>
      <c r="BJ206" s="81">
        <v>0</v>
      </c>
      <c r="BK206" s="81">
        <v>0</v>
      </c>
      <c r="BL206" s="81">
        <v>0</v>
      </c>
      <c r="BM206" s="82"/>
      <c r="BN206" s="81">
        <v>1</v>
      </c>
      <c r="BO206" s="81">
        <v>0</v>
      </c>
      <c r="BP206" s="81">
        <v>4</v>
      </c>
      <c r="BQ206" s="81">
        <v>0</v>
      </c>
      <c r="BR206" s="81">
        <v>0</v>
      </c>
      <c r="BS206" s="81">
        <v>0</v>
      </c>
      <c r="BT206"/>
      <c r="BU206" s="80">
        <v>28.765999999999998</v>
      </c>
      <c r="BV206" s="80">
        <v>0</v>
      </c>
      <c r="BW206" s="80">
        <v>0</v>
      </c>
      <c r="BX206" s="80">
        <v>0</v>
      </c>
      <c r="BY206" s="80">
        <v>0</v>
      </c>
      <c r="BZ206" s="80">
        <v>0</v>
      </c>
      <c r="CA206" s="80">
        <v>0</v>
      </c>
      <c r="CB206" s="80">
        <v>0</v>
      </c>
      <c r="CC206" s="80">
        <v>0</v>
      </c>
    </row>
    <row r="207" spans="1:81">
      <c r="A207" s="80" t="s">
        <v>1911</v>
      </c>
      <c r="B207" s="80">
        <v>383</v>
      </c>
      <c r="C207" s="80">
        <v>9</v>
      </c>
      <c r="D207" s="80">
        <v>23</v>
      </c>
      <c r="E207" s="80">
        <v>2012</v>
      </c>
      <c r="F207" s="80" t="s">
        <v>88</v>
      </c>
      <c r="G207" s="80" t="s">
        <v>1902</v>
      </c>
      <c r="H207" s="80" t="s">
        <v>1903</v>
      </c>
      <c r="I207" s="177"/>
      <c r="J207" s="81">
        <v>220.54696022860037</v>
      </c>
      <c r="K207" s="81">
        <v>8.1138268712951565</v>
      </c>
      <c r="L207" s="81">
        <v>30.624624327768693</v>
      </c>
      <c r="M207" s="81">
        <v>135.77189361106483</v>
      </c>
      <c r="N207" s="81">
        <v>97.183144794662667</v>
      </c>
      <c r="O207" s="81">
        <v>105.55562467930737</v>
      </c>
      <c r="P207" s="81">
        <v>106.04663256804588</v>
      </c>
      <c r="Q207" s="81">
        <v>6.3161541791156592</v>
      </c>
      <c r="R207" s="81">
        <v>0</v>
      </c>
      <c r="S207" s="81">
        <v>8.5612976553957996</v>
      </c>
      <c r="T207" s="82"/>
      <c r="U207" s="81">
        <v>5994363</v>
      </c>
      <c r="V207" s="81">
        <v>3273</v>
      </c>
      <c r="W207" s="81">
        <v>596</v>
      </c>
      <c r="X207" s="81">
        <v>23741</v>
      </c>
      <c r="Y207" s="81">
        <v>30099</v>
      </c>
      <c r="Z207" s="81">
        <v>55208</v>
      </c>
      <c r="AA207" s="81">
        <v>21309</v>
      </c>
      <c r="AB207" s="81">
        <v>82838</v>
      </c>
      <c r="AC207" s="81">
        <v>0</v>
      </c>
      <c r="AD207" s="81">
        <v>8.5612976553957996</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6.0460000000000003</v>
      </c>
      <c r="BH207" s="81">
        <v>0</v>
      </c>
      <c r="BI207" s="81">
        <v>19.669</v>
      </c>
      <c r="BJ207" s="81">
        <v>0</v>
      </c>
      <c r="BK207" s="81">
        <v>0</v>
      </c>
      <c r="BL207" s="81">
        <v>0</v>
      </c>
      <c r="BM207" s="82"/>
      <c r="BN207" s="81">
        <v>1</v>
      </c>
      <c r="BO207" s="81">
        <v>0</v>
      </c>
      <c r="BP207" s="81">
        <v>3</v>
      </c>
      <c r="BQ207" s="81">
        <v>0</v>
      </c>
      <c r="BR207" s="81">
        <v>0</v>
      </c>
      <c r="BS207" s="81">
        <v>0</v>
      </c>
      <c r="BT207"/>
      <c r="BU207" s="80">
        <v>25.715</v>
      </c>
      <c r="BV207" s="80">
        <v>0</v>
      </c>
      <c r="BW207" s="80">
        <v>0</v>
      </c>
      <c r="BX207" s="80">
        <v>0</v>
      </c>
      <c r="BY207" s="80">
        <v>0</v>
      </c>
      <c r="BZ207" s="80">
        <v>0</v>
      </c>
      <c r="CA207" s="80">
        <v>0</v>
      </c>
      <c r="CB207" s="80">
        <v>0</v>
      </c>
      <c r="CC207" s="80">
        <v>0</v>
      </c>
    </row>
    <row r="208" spans="1:81">
      <c r="A208" s="80" t="s">
        <v>1912</v>
      </c>
      <c r="B208" s="80">
        <v>384</v>
      </c>
      <c r="C208" s="80">
        <v>10</v>
      </c>
      <c r="D208" s="80">
        <v>23</v>
      </c>
      <c r="E208" s="80">
        <v>2013</v>
      </c>
      <c r="F208" s="80" t="s">
        <v>89</v>
      </c>
      <c r="G208" s="80" t="s">
        <v>1902</v>
      </c>
      <c r="H208" s="80" t="s">
        <v>1903</v>
      </c>
      <c r="I208" s="177"/>
      <c r="J208" s="81">
        <v>234.75729543149239</v>
      </c>
      <c r="K208" s="81">
        <v>7.2317490446446158</v>
      </c>
      <c r="L208" s="81">
        <v>30.632401028054719</v>
      </c>
      <c r="M208" s="81">
        <v>134.61601122070689</v>
      </c>
      <c r="N208" s="81">
        <v>102.65402016754432</v>
      </c>
      <c r="O208" s="81">
        <v>102.01238734543067</v>
      </c>
      <c r="P208" s="81">
        <v>105.27229440627578</v>
      </c>
      <c r="Q208" s="81">
        <v>6.3524924276039352</v>
      </c>
      <c r="R208" s="81">
        <v>0</v>
      </c>
      <c r="S208" s="81">
        <v>11.917171625404944</v>
      </c>
      <c r="T208" s="82"/>
      <c r="U208" s="81">
        <v>6215406</v>
      </c>
      <c r="V208" s="81">
        <v>3273</v>
      </c>
      <c r="W208" s="81">
        <v>596</v>
      </c>
      <c r="X208" s="81">
        <v>23741</v>
      </c>
      <c r="Y208" s="81">
        <v>30251</v>
      </c>
      <c r="Z208" s="81">
        <v>55737</v>
      </c>
      <c r="AA208" s="81">
        <v>21074</v>
      </c>
      <c r="AB208" s="81">
        <v>82120</v>
      </c>
      <c r="AC208" s="81">
        <v>0</v>
      </c>
      <c r="AD208" s="81">
        <v>11.917171625404944</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6.7009999999999996</v>
      </c>
      <c r="BH208" s="81">
        <v>0</v>
      </c>
      <c r="BI208" s="81">
        <v>27.536000000000001</v>
      </c>
      <c r="BJ208" s="81">
        <v>0</v>
      </c>
      <c r="BK208" s="81">
        <v>0</v>
      </c>
      <c r="BL208" s="81">
        <v>0</v>
      </c>
      <c r="BM208" s="82"/>
      <c r="BN208" s="81">
        <v>1</v>
      </c>
      <c r="BO208" s="81">
        <v>0</v>
      </c>
      <c r="BP208" s="81">
        <v>4</v>
      </c>
      <c r="BQ208" s="81">
        <v>0</v>
      </c>
      <c r="BR208" s="81">
        <v>0</v>
      </c>
      <c r="BS208" s="81">
        <v>0</v>
      </c>
      <c r="BT208"/>
      <c r="BU208" s="80">
        <v>34.237000000000002</v>
      </c>
      <c r="BV208" s="80">
        <v>0</v>
      </c>
      <c r="BW208" s="80">
        <v>0</v>
      </c>
      <c r="BX208" s="80">
        <v>0</v>
      </c>
      <c r="BY208" s="80">
        <v>0</v>
      </c>
      <c r="BZ208" s="80">
        <v>0</v>
      </c>
      <c r="CA208" s="80">
        <v>0</v>
      </c>
      <c r="CB208" s="80">
        <v>0</v>
      </c>
      <c r="CC208" s="80">
        <v>0</v>
      </c>
    </row>
    <row r="209" spans="1:81">
      <c r="A209" s="80" t="s">
        <v>1913</v>
      </c>
      <c r="B209" s="80">
        <v>385</v>
      </c>
      <c r="C209" s="80">
        <v>11</v>
      </c>
      <c r="D209" s="80">
        <v>23</v>
      </c>
      <c r="E209" s="80">
        <v>2014</v>
      </c>
      <c r="F209" s="80" t="s">
        <v>90</v>
      </c>
      <c r="G209" s="80" t="s">
        <v>1902</v>
      </c>
      <c r="H209" s="80" t="s">
        <v>1903</v>
      </c>
      <c r="I209" s="177"/>
      <c r="J209" s="81">
        <v>221.49632167080665</v>
      </c>
      <c r="K209" s="81">
        <v>6.7782756745724901</v>
      </c>
      <c r="L209" s="81">
        <v>42.1776563822987</v>
      </c>
      <c r="M209" s="81">
        <v>113.37092032245235</v>
      </c>
      <c r="N209" s="81">
        <v>84.694810741470917</v>
      </c>
      <c r="O209" s="81">
        <v>97.748173338307552</v>
      </c>
      <c r="P209" s="81">
        <v>104.92602513370834</v>
      </c>
      <c r="Q209" s="81">
        <v>6.0166277480279513</v>
      </c>
      <c r="R209" s="81">
        <v>0</v>
      </c>
      <c r="S209" s="81">
        <v>9.345930687359056</v>
      </c>
      <c r="T209" s="82"/>
      <c r="U209" s="81">
        <v>6455701</v>
      </c>
      <c r="V209" s="81">
        <v>2835</v>
      </c>
      <c r="W209" s="81">
        <v>736</v>
      </c>
      <c r="X209" s="81">
        <v>21741</v>
      </c>
      <c r="Y209" s="81">
        <v>30338</v>
      </c>
      <c r="Z209" s="81">
        <v>56249</v>
      </c>
      <c r="AA209" s="81">
        <v>20896</v>
      </c>
      <c r="AB209" s="81">
        <v>81065</v>
      </c>
      <c r="AC209" s="81">
        <v>0</v>
      </c>
      <c r="AD209" s="81">
        <v>9.345930687359056</v>
      </c>
      <c r="AE209" s="82"/>
      <c r="AF209" s="81">
        <v>69670345.772802576</v>
      </c>
      <c r="AG209" s="81">
        <v>6532839.3696014863</v>
      </c>
      <c r="AH209" s="81">
        <v>10483899.716287496</v>
      </c>
      <c r="AI209" s="81">
        <v>157626262.74080458</v>
      </c>
      <c r="AJ209" s="81">
        <v>116598792.01959974</v>
      </c>
      <c r="AK209" s="81">
        <v>0</v>
      </c>
      <c r="AL209" s="81">
        <v>0</v>
      </c>
      <c r="AM209" s="81">
        <v>11129013.128278658</v>
      </c>
      <c r="AN209" s="81">
        <v>0</v>
      </c>
      <c r="AO209" s="81">
        <v>0</v>
      </c>
      <c r="AP209" s="82"/>
      <c r="AQ209" s="81">
        <v>1293</v>
      </c>
      <c r="AR209" s="81">
        <v>360</v>
      </c>
      <c r="AS209" s="81">
        <v>0</v>
      </c>
      <c r="AT209" s="81">
        <v>0</v>
      </c>
      <c r="AU209" s="81">
        <v>0</v>
      </c>
      <c r="AV209" s="81">
        <v>0</v>
      </c>
      <c r="AW209" s="81" t="s">
        <v>564</v>
      </c>
      <c r="AX209" s="82"/>
      <c r="AY209" s="81">
        <v>5479.6</v>
      </c>
      <c r="AZ209" s="81">
        <v>33486.400000000001</v>
      </c>
      <c r="BA209" s="81">
        <v>0</v>
      </c>
      <c r="BB209" s="81">
        <v>0</v>
      </c>
      <c r="BC209" s="81">
        <v>0</v>
      </c>
      <c r="BD209" s="81">
        <v>0</v>
      </c>
      <c r="BE209" s="81" t="s">
        <v>564</v>
      </c>
      <c r="BF209" s="82"/>
      <c r="BG209" s="81">
        <v>6.5730000000000004</v>
      </c>
      <c r="BH209" s="81">
        <v>0</v>
      </c>
      <c r="BI209" s="81">
        <v>23.58</v>
      </c>
      <c r="BJ209" s="81">
        <v>0</v>
      </c>
      <c r="BK209" s="81">
        <v>14.827999999999999</v>
      </c>
      <c r="BL209" s="81">
        <v>0</v>
      </c>
      <c r="BM209" s="82"/>
      <c r="BN209" s="81">
        <v>1</v>
      </c>
      <c r="BO209" s="81">
        <v>0</v>
      </c>
      <c r="BP209" s="81">
        <v>4</v>
      </c>
      <c r="BQ209" s="81">
        <v>0</v>
      </c>
      <c r="BR209" s="81">
        <v>2</v>
      </c>
      <c r="BS209" s="81">
        <v>0</v>
      </c>
      <c r="BT209"/>
      <c r="BU209" s="80">
        <v>30.152999999999999</v>
      </c>
      <c r="BV209" s="80">
        <v>14.827999999999999</v>
      </c>
      <c r="BW209" s="80">
        <v>0</v>
      </c>
      <c r="BX209" s="80">
        <v>0</v>
      </c>
      <c r="BY209" s="80">
        <v>0</v>
      </c>
      <c r="BZ209" s="80">
        <v>0</v>
      </c>
      <c r="CA209" s="80">
        <v>0</v>
      </c>
      <c r="CB209" s="80">
        <v>0</v>
      </c>
      <c r="CC209" s="80">
        <v>0</v>
      </c>
    </row>
    <row r="210" spans="1:81">
      <c r="A210" s="80" t="s">
        <v>1914</v>
      </c>
      <c r="B210" s="80">
        <v>386</v>
      </c>
      <c r="C210" s="80">
        <v>12</v>
      </c>
      <c r="D210" s="80">
        <v>23</v>
      </c>
      <c r="E210" s="80">
        <v>2015</v>
      </c>
      <c r="F210" s="80" t="s">
        <v>91</v>
      </c>
      <c r="G210" s="80" t="s">
        <v>1902</v>
      </c>
      <c r="H210" s="80" t="s">
        <v>1903</v>
      </c>
      <c r="I210" s="177"/>
      <c r="J210" s="81">
        <v>247.50700574390197</v>
      </c>
      <c r="K210" s="81">
        <v>6.7313910630363996</v>
      </c>
      <c r="L210" s="81">
        <v>44.304134610320673</v>
      </c>
      <c r="M210" s="81">
        <v>115.1807803928214</v>
      </c>
      <c r="N210" s="81">
        <v>79.255124697102531</v>
      </c>
      <c r="O210" s="81">
        <v>96.41778475122203</v>
      </c>
      <c r="P210" s="81">
        <v>103.81758756778056</v>
      </c>
      <c r="Q210" s="81">
        <v>5.8136895087700937</v>
      </c>
      <c r="R210" s="81">
        <v>0</v>
      </c>
      <c r="S210" s="81">
        <v>13.894752138565989</v>
      </c>
      <c r="T210" s="82"/>
      <c r="U210" s="81">
        <v>7132154</v>
      </c>
      <c r="V210" s="81">
        <v>2835</v>
      </c>
      <c r="W210" s="81">
        <v>736</v>
      </c>
      <c r="X210" s="81">
        <v>21741</v>
      </c>
      <c r="Y210" s="81">
        <v>30545</v>
      </c>
      <c r="Z210" s="81">
        <v>56018</v>
      </c>
      <c r="AA210" s="81">
        <v>20659</v>
      </c>
      <c r="AB210" s="81">
        <v>80015</v>
      </c>
      <c r="AC210" s="81">
        <v>0</v>
      </c>
      <c r="AD210" s="81">
        <v>13.894752138565989</v>
      </c>
      <c r="AE210" s="82"/>
      <c r="AF210" s="81">
        <v>76599336.73805882</v>
      </c>
      <c r="AG210" s="81">
        <v>5792662.2741425978</v>
      </c>
      <c r="AH210" s="81">
        <v>9258354.5477230381</v>
      </c>
      <c r="AI210" s="81">
        <v>163421304.25395364</v>
      </c>
      <c r="AJ210" s="81">
        <v>106363020.80004865</v>
      </c>
      <c r="AK210" s="81">
        <v>0</v>
      </c>
      <c r="AL210" s="81">
        <v>0</v>
      </c>
      <c r="AM210" s="81">
        <v>10965720.099699048</v>
      </c>
      <c r="AN210" s="81">
        <v>0</v>
      </c>
      <c r="AO210" s="81">
        <v>0</v>
      </c>
      <c r="AP210" s="82"/>
      <c r="AQ210" s="81">
        <v>1415</v>
      </c>
      <c r="AR210" s="81">
        <v>746</v>
      </c>
      <c r="AS210" s="81">
        <v>0</v>
      </c>
      <c r="AT210" s="81">
        <v>0</v>
      </c>
      <c r="AU210" s="81">
        <v>0</v>
      </c>
      <c r="AV210" s="81">
        <v>0</v>
      </c>
      <c r="AW210" s="81" t="s">
        <v>564</v>
      </c>
      <c r="AX210" s="82"/>
      <c r="AY210" s="81">
        <v>6128.5</v>
      </c>
      <c r="AZ210" s="81">
        <v>70135.899999999994</v>
      </c>
      <c r="BA210" s="81">
        <v>0</v>
      </c>
      <c r="BB210" s="81">
        <v>0</v>
      </c>
      <c r="BC210" s="81">
        <v>0</v>
      </c>
      <c r="BD210" s="81">
        <v>0</v>
      </c>
      <c r="BE210" s="81" t="s">
        <v>564</v>
      </c>
      <c r="BF210" s="82"/>
      <c r="BG210" s="81">
        <v>5.8090000000000002</v>
      </c>
      <c r="BH210" s="81">
        <v>0</v>
      </c>
      <c r="BI210" s="81">
        <v>23.285</v>
      </c>
      <c r="BJ210" s="81">
        <v>0</v>
      </c>
      <c r="BK210" s="81">
        <v>21.486999999999998</v>
      </c>
      <c r="BL210" s="81">
        <v>0</v>
      </c>
      <c r="BM210" s="82"/>
      <c r="BN210" s="81">
        <v>1</v>
      </c>
      <c r="BO210" s="81">
        <v>0</v>
      </c>
      <c r="BP210" s="81">
        <v>4</v>
      </c>
      <c r="BQ210" s="81">
        <v>0</v>
      </c>
      <c r="BR210" s="81">
        <v>2</v>
      </c>
      <c r="BS210" s="81">
        <v>0</v>
      </c>
      <c r="BT210"/>
      <c r="BU210" s="80">
        <v>29.094000000000001</v>
      </c>
      <c r="BV210" s="80">
        <v>21.486999999999998</v>
      </c>
      <c r="BW210" s="80">
        <v>0</v>
      </c>
      <c r="BX210" s="80">
        <v>0</v>
      </c>
      <c r="BY210" s="80">
        <v>0</v>
      </c>
      <c r="BZ210" s="80">
        <v>0</v>
      </c>
      <c r="CA210" s="80">
        <v>0</v>
      </c>
      <c r="CB210" s="80">
        <v>0</v>
      </c>
      <c r="CC210" s="80">
        <v>0</v>
      </c>
    </row>
    <row r="211" spans="1:81">
      <c r="A211" s="80" t="s">
        <v>1915</v>
      </c>
      <c r="B211" s="80">
        <v>387</v>
      </c>
      <c r="C211" s="80">
        <v>13</v>
      </c>
      <c r="D211" s="80">
        <v>23</v>
      </c>
      <c r="E211" s="80">
        <v>2016</v>
      </c>
      <c r="F211" s="80" t="s">
        <v>92</v>
      </c>
      <c r="G211" s="80" t="s">
        <v>1902</v>
      </c>
      <c r="H211" s="80" t="s">
        <v>1903</v>
      </c>
      <c r="I211" s="177"/>
      <c r="J211" s="81">
        <v>287.86406062354575</v>
      </c>
      <c r="K211" s="81">
        <v>6.4870756297363235</v>
      </c>
      <c r="L211" s="81">
        <v>51.533527798055054</v>
      </c>
      <c r="M211" s="81">
        <v>99.058285959180637</v>
      </c>
      <c r="N211" s="81">
        <v>83.543633664163295</v>
      </c>
      <c r="O211" s="81">
        <v>95.331955098288887</v>
      </c>
      <c r="P211" s="81">
        <v>100.9933941213861</v>
      </c>
      <c r="Q211" s="81">
        <v>5.5786588237518568</v>
      </c>
      <c r="R211" s="81">
        <v>0</v>
      </c>
      <c r="S211" s="81">
        <v>11.937612646758128</v>
      </c>
      <c r="T211" s="82"/>
      <c r="U211" s="81">
        <v>7836989</v>
      </c>
      <c r="V211" s="81">
        <v>2835</v>
      </c>
      <c r="W211" s="81">
        <v>736</v>
      </c>
      <c r="X211" s="81">
        <v>21741</v>
      </c>
      <c r="Y211" s="81">
        <v>30722</v>
      </c>
      <c r="Z211" s="81">
        <v>56068</v>
      </c>
      <c r="AA211" s="81">
        <v>20786</v>
      </c>
      <c r="AB211" s="81">
        <v>78982</v>
      </c>
      <c r="AC211" s="81">
        <v>0</v>
      </c>
      <c r="AD211" s="81">
        <v>11.937612646758129</v>
      </c>
      <c r="AE211" s="82"/>
      <c r="AF211" s="81">
        <v>92453704.678205311</v>
      </c>
      <c r="AG211" s="81">
        <v>5519493.03196791</v>
      </c>
      <c r="AH211" s="81">
        <v>8525331.8516335059</v>
      </c>
      <c r="AI211" s="81">
        <v>152072283.0839594</v>
      </c>
      <c r="AJ211" s="81">
        <v>113707660.0894089</v>
      </c>
      <c r="AK211" s="81">
        <v>0</v>
      </c>
      <c r="AL211" s="81">
        <v>0</v>
      </c>
      <c r="AM211" s="81">
        <v>10832561.086850191</v>
      </c>
      <c r="AN211" s="81">
        <v>0</v>
      </c>
      <c r="AO211" s="81">
        <v>0</v>
      </c>
      <c r="AP211" s="82"/>
      <c r="AQ211" s="81">
        <v>1519</v>
      </c>
      <c r="AR211" s="81">
        <v>988</v>
      </c>
      <c r="AS211" s="81">
        <v>0</v>
      </c>
      <c r="AT211" s="81">
        <v>0</v>
      </c>
      <c r="AU211" s="81">
        <v>0</v>
      </c>
      <c r="AV211" s="81">
        <v>0</v>
      </c>
      <c r="AW211" s="81" t="s">
        <v>564</v>
      </c>
      <c r="AX211" s="82"/>
      <c r="AY211" s="81">
        <v>6701.8</v>
      </c>
      <c r="AZ211" s="81">
        <v>97789.7</v>
      </c>
      <c r="BA211" s="81">
        <v>0</v>
      </c>
      <c r="BB211" s="81">
        <v>0</v>
      </c>
      <c r="BC211" s="81">
        <v>0</v>
      </c>
      <c r="BD211" s="81">
        <v>0</v>
      </c>
      <c r="BE211" s="81" t="s">
        <v>564</v>
      </c>
      <c r="BF211" s="82"/>
      <c r="BG211" s="81">
        <v>6.2009999999999996</v>
      </c>
      <c r="BH211" s="81">
        <v>0</v>
      </c>
      <c r="BI211" s="81">
        <v>34.881</v>
      </c>
      <c r="BJ211" s="81">
        <v>0</v>
      </c>
      <c r="BK211" s="81">
        <v>17.597999999999999</v>
      </c>
      <c r="BL211" s="81">
        <v>0</v>
      </c>
      <c r="BM211" s="82"/>
      <c r="BN211" s="81">
        <v>1</v>
      </c>
      <c r="BO211" s="81">
        <v>0</v>
      </c>
      <c r="BP211" s="81">
        <v>6</v>
      </c>
      <c r="BQ211" s="81">
        <v>0</v>
      </c>
      <c r="BR211" s="81">
        <v>1</v>
      </c>
      <c r="BS211" s="81">
        <v>0</v>
      </c>
      <c r="BT211"/>
      <c r="BU211" s="80">
        <v>41.082000000000001</v>
      </c>
      <c r="BV211" s="80">
        <v>17.597999999999999</v>
      </c>
      <c r="BW211" s="80">
        <v>0</v>
      </c>
      <c r="BX211" s="80">
        <v>0</v>
      </c>
      <c r="BY211" s="80">
        <v>0</v>
      </c>
      <c r="BZ211" s="80">
        <v>0</v>
      </c>
      <c r="CA211" s="80">
        <v>0</v>
      </c>
      <c r="CB211" s="80">
        <v>0</v>
      </c>
      <c r="CC211" s="80">
        <v>0</v>
      </c>
    </row>
    <row r="212" spans="1:81">
      <c r="A212" s="80" t="s">
        <v>1916</v>
      </c>
      <c r="B212" s="80">
        <v>388</v>
      </c>
      <c r="C212" s="80">
        <v>14</v>
      </c>
      <c r="D212" s="80">
        <v>23</v>
      </c>
      <c r="E212" s="80">
        <v>2017</v>
      </c>
      <c r="F212" s="80" t="s">
        <v>71</v>
      </c>
      <c r="G212" s="80" t="s">
        <v>1902</v>
      </c>
      <c r="H212" s="80" t="s">
        <v>1903</v>
      </c>
      <c r="I212" s="177"/>
      <c r="J212" s="81">
        <v>260.89365867675957</v>
      </c>
      <c r="K212" s="81">
        <v>6.4933852631554423</v>
      </c>
      <c r="L212" s="81">
        <v>47.270161229214658</v>
      </c>
      <c r="M212" s="81">
        <v>100.50605342492754</v>
      </c>
      <c r="N212" s="81">
        <v>92.840921906830843</v>
      </c>
      <c r="O212" s="81">
        <v>93.910168502065162</v>
      </c>
      <c r="P212" s="81">
        <v>99.566682215572825</v>
      </c>
      <c r="Q212" s="81">
        <v>5.3163866847688732</v>
      </c>
      <c r="R212" s="81">
        <v>0</v>
      </c>
      <c r="S212" s="81">
        <v>9.731059189673827</v>
      </c>
      <c r="T212" s="82"/>
      <c r="U212" s="81">
        <v>7566785.0000000009</v>
      </c>
      <c r="V212" s="81">
        <v>2835</v>
      </c>
      <c r="W212" s="81">
        <v>736</v>
      </c>
      <c r="X212" s="81">
        <v>21741</v>
      </c>
      <c r="Y212" s="81">
        <v>30858</v>
      </c>
      <c r="Z212" s="81">
        <v>56148</v>
      </c>
      <c r="AA212" s="81">
        <v>20623</v>
      </c>
      <c r="AB212" s="81">
        <v>77838</v>
      </c>
      <c r="AC212" s="81">
        <v>0</v>
      </c>
      <c r="AD212" s="81">
        <v>9.731059189673827</v>
      </c>
      <c r="AE212" s="82"/>
      <c r="AF212" s="81">
        <v>83694849.906832486</v>
      </c>
      <c r="AG212" s="81">
        <v>5577482.2520846454</v>
      </c>
      <c r="AH212" s="81">
        <v>10482955.990715571</v>
      </c>
      <c r="AI212" s="81">
        <v>161740525.03237709</v>
      </c>
      <c r="AJ212" s="81">
        <v>129138279.33149759</v>
      </c>
      <c r="AK212" s="81">
        <v>0</v>
      </c>
      <c r="AL212" s="81">
        <v>0</v>
      </c>
      <c r="AM212" s="81">
        <v>10692363.374771049</v>
      </c>
      <c r="AN212" s="81">
        <v>0</v>
      </c>
      <c r="AO212" s="81">
        <v>0</v>
      </c>
      <c r="AP212" s="82"/>
      <c r="AQ212" s="81">
        <v>1613</v>
      </c>
      <c r="AR212" s="81">
        <v>1168</v>
      </c>
      <c r="AS212" s="81">
        <v>0</v>
      </c>
      <c r="AT212" s="81">
        <v>0</v>
      </c>
      <c r="AU212" s="81">
        <v>0</v>
      </c>
      <c r="AV212" s="81">
        <v>0</v>
      </c>
      <c r="AW212" s="81" t="s">
        <v>564</v>
      </c>
      <c r="AX212" s="82"/>
      <c r="AY212" s="81">
        <v>7195.5</v>
      </c>
      <c r="AZ212" s="81">
        <v>113100.9</v>
      </c>
      <c r="BA212" s="81">
        <v>0</v>
      </c>
      <c r="BB212" s="81">
        <v>0</v>
      </c>
      <c r="BC212" s="81">
        <v>0</v>
      </c>
      <c r="BD212" s="81">
        <v>0</v>
      </c>
      <c r="BE212" s="81" t="s">
        <v>564</v>
      </c>
      <c r="BF212" s="82"/>
      <c r="BG212" s="81">
        <v>6.3040000000000003</v>
      </c>
      <c r="BH212" s="81">
        <v>0</v>
      </c>
      <c r="BI212" s="81">
        <v>31.420999999999999</v>
      </c>
      <c r="BJ212" s="81">
        <v>0</v>
      </c>
      <c r="BK212" s="81">
        <v>15.122</v>
      </c>
      <c r="BL212" s="81">
        <v>0</v>
      </c>
      <c r="BM212" s="82"/>
      <c r="BN212" s="81">
        <v>1</v>
      </c>
      <c r="BO212" s="81">
        <v>0</v>
      </c>
      <c r="BP212" s="81">
        <v>6</v>
      </c>
      <c r="BQ212" s="81">
        <v>0</v>
      </c>
      <c r="BR212" s="81">
        <v>1</v>
      </c>
      <c r="BS212" s="81">
        <v>0</v>
      </c>
      <c r="BT212"/>
      <c r="BU212" s="80">
        <v>37.725000000000001</v>
      </c>
      <c r="BV212" s="80">
        <v>15.122</v>
      </c>
      <c r="BW212" s="80">
        <v>0</v>
      </c>
      <c r="BX212" s="80">
        <v>0</v>
      </c>
      <c r="BY212" s="80">
        <v>0</v>
      </c>
      <c r="BZ212" s="80">
        <v>0</v>
      </c>
      <c r="CA212" s="80">
        <v>0</v>
      </c>
      <c r="CB212" s="80">
        <v>0</v>
      </c>
      <c r="CC212" s="80">
        <v>0</v>
      </c>
    </row>
    <row r="213" spans="1:81">
      <c r="A213" s="80" t="s">
        <v>1917</v>
      </c>
      <c r="B213" s="80">
        <v>389</v>
      </c>
      <c r="C213" s="80">
        <v>15</v>
      </c>
      <c r="D213" s="80">
        <v>23</v>
      </c>
      <c r="E213" s="80">
        <v>2018</v>
      </c>
      <c r="F213" s="80" t="s">
        <v>93</v>
      </c>
      <c r="G213" s="80" t="s">
        <v>1902</v>
      </c>
      <c r="H213" s="80" t="s">
        <v>1903</v>
      </c>
      <c r="I213" s="177"/>
      <c r="J213" s="81">
        <v>233.05140983674573</v>
      </c>
      <c r="K213" s="81">
        <v>6.131420624045818</v>
      </c>
      <c r="L213" s="81">
        <v>44.206852039618873</v>
      </c>
      <c r="M213" s="81">
        <v>102.54200135403512</v>
      </c>
      <c r="N213" s="81">
        <v>78.236619482789024</v>
      </c>
      <c r="O213" s="81">
        <v>92.040769486557636</v>
      </c>
      <c r="P213" s="81">
        <v>98.140602277635622</v>
      </c>
      <c r="Q213" s="81">
        <v>4.8742054135817705</v>
      </c>
      <c r="R213" s="81">
        <v>0</v>
      </c>
      <c r="S213" s="81">
        <v>9.8809546075504482</v>
      </c>
      <c r="T213" s="82"/>
      <c r="U213" s="81">
        <v>7498503</v>
      </c>
      <c r="V213" s="81">
        <v>2835</v>
      </c>
      <c r="W213" s="81">
        <v>736</v>
      </c>
      <c r="X213" s="81">
        <v>21741</v>
      </c>
      <c r="Y213" s="81">
        <v>31053</v>
      </c>
      <c r="Z213" s="81">
        <v>56084</v>
      </c>
      <c r="AA213" s="81">
        <v>20532</v>
      </c>
      <c r="AB213" s="81">
        <v>76905</v>
      </c>
      <c r="AC213" s="81">
        <v>0</v>
      </c>
      <c r="AD213" s="81">
        <v>9.8809546075504482</v>
      </c>
      <c r="AE213" s="82"/>
      <c r="AF213" s="81">
        <v>77195208.806292355</v>
      </c>
      <c r="AG213" s="81">
        <v>5085752.6231195722</v>
      </c>
      <c r="AH213" s="81">
        <v>9900014.4710083827</v>
      </c>
      <c r="AI213" s="81">
        <v>161312567.98265311</v>
      </c>
      <c r="AJ213" s="81">
        <v>114549002.6660862</v>
      </c>
      <c r="AK213" s="81">
        <v>0</v>
      </c>
      <c r="AL213" s="81">
        <v>0</v>
      </c>
      <c r="AM213" s="81">
        <v>10586058.669279359</v>
      </c>
      <c r="AN213" s="81">
        <v>0</v>
      </c>
      <c r="AO213" s="81">
        <v>0</v>
      </c>
      <c r="AP213" s="82"/>
      <c r="AQ213" s="81">
        <v>1697</v>
      </c>
      <c r="AR213" s="81">
        <v>1310</v>
      </c>
      <c r="AS213" s="81">
        <v>0</v>
      </c>
      <c r="AT213" s="81">
        <v>0</v>
      </c>
      <c r="AU213" s="81">
        <v>0</v>
      </c>
      <c r="AV213" s="81">
        <v>0</v>
      </c>
      <c r="AW213" s="81" t="s">
        <v>564</v>
      </c>
      <c r="AX213" s="82"/>
      <c r="AY213" s="81">
        <v>7672.2</v>
      </c>
      <c r="AZ213" s="81">
        <v>124213.9</v>
      </c>
      <c r="BA213" s="81">
        <v>0</v>
      </c>
      <c r="BB213" s="81">
        <v>0</v>
      </c>
      <c r="BC213" s="81">
        <v>0</v>
      </c>
      <c r="BD213" s="81">
        <v>0</v>
      </c>
      <c r="BE213" s="81" t="s">
        <v>564</v>
      </c>
      <c r="BF213" s="82"/>
      <c r="BG213" s="81">
        <v>6.0129999999999999</v>
      </c>
      <c r="BH213" s="81">
        <v>0</v>
      </c>
      <c r="BI213" s="81">
        <v>34.429000000000002</v>
      </c>
      <c r="BJ213" s="81">
        <v>0</v>
      </c>
      <c r="BK213" s="81">
        <v>14.548999999999999</v>
      </c>
      <c r="BL213" s="81">
        <v>0</v>
      </c>
      <c r="BM213" s="82"/>
      <c r="BN213" s="81">
        <v>1</v>
      </c>
      <c r="BO213" s="81">
        <v>0</v>
      </c>
      <c r="BP213" s="81">
        <v>6</v>
      </c>
      <c r="BQ213" s="81">
        <v>0</v>
      </c>
      <c r="BR213" s="81">
        <v>1</v>
      </c>
      <c r="BS213" s="81">
        <v>0</v>
      </c>
      <c r="BT213"/>
      <c r="BU213" s="80">
        <v>40.442</v>
      </c>
      <c r="BV213" s="80">
        <v>14.548999999999999</v>
      </c>
      <c r="BW213" s="80">
        <v>0</v>
      </c>
      <c r="BX213" s="80">
        <v>0</v>
      </c>
      <c r="BY213" s="80">
        <v>0</v>
      </c>
      <c r="BZ213" s="80">
        <v>0</v>
      </c>
      <c r="CA213" s="80">
        <v>0</v>
      </c>
      <c r="CB213" s="80">
        <v>0</v>
      </c>
      <c r="CC213" s="80">
        <v>0</v>
      </c>
    </row>
    <row r="214" spans="1:81">
      <c r="A214" s="80" t="s">
        <v>1918</v>
      </c>
      <c r="B214" s="80">
        <v>390</v>
      </c>
      <c r="C214" s="80">
        <v>16</v>
      </c>
      <c r="D214" s="80">
        <v>23</v>
      </c>
      <c r="E214" s="80">
        <v>2019</v>
      </c>
      <c r="F214" s="80" t="s">
        <v>73</v>
      </c>
      <c r="G214" s="80" t="s">
        <v>1902</v>
      </c>
      <c r="H214" s="80" t="s">
        <v>1903</v>
      </c>
      <c r="I214" s="177"/>
      <c r="J214" s="81">
        <v>225.97150422367002</v>
      </c>
      <c r="K214" s="81">
        <v>5.5874819185812843</v>
      </c>
      <c r="L214" s="81">
        <v>44.574302962231855</v>
      </c>
      <c r="M214" s="81">
        <v>93.60693649115936</v>
      </c>
      <c r="N214" s="81">
        <v>74.589306146013612</v>
      </c>
      <c r="O214" s="81">
        <v>89.311310215403893</v>
      </c>
      <c r="P214" s="81">
        <v>97.248069361861639</v>
      </c>
      <c r="Q214" s="81">
        <v>4.6613585730367593</v>
      </c>
      <c r="R214" s="81">
        <v>0</v>
      </c>
      <c r="S214" s="81">
        <v>8.5270370050279229</v>
      </c>
      <c r="T214" s="82"/>
      <c r="U214" s="81">
        <v>7299216</v>
      </c>
      <c r="V214" s="81">
        <v>2835</v>
      </c>
      <c r="W214" s="81">
        <v>736</v>
      </c>
      <c r="X214" s="81">
        <v>21741</v>
      </c>
      <c r="Y214" s="81">
        <v>31128</v>
      </c>
      <c r="Z214" s="81">
        <v>55915</v>
      </c>
      <c r="AA214" s="81">
        <v>20193</v>
      </c>
      <c r="AB214" s="81">
        <v>75538</v>
      </c>
      <c r="AC214" s="81">
        <v>0</v>
      </c>
      <c r="AD214" s="81">
        <v>8.5270370050279229</v>
      </c>
      <c r="AE214" s="82"/>
      <c r="AF214" s="81">
        <v>75748291.855976447</v>
      </c>
      <c r="AG214" s="81">
        <v>4912083.8478087476</v>
      </c>
      <c r="AH214" s="81">
        <v>10317092.78524602</v>
      </c>
      <c r="AI214" s="81">
        <v>153237517.57760051</v>
      </c>
      <c r="AJ214" s="81">
        <v>108466884.44373631</v>
      </c>
      <c r="AK214" s="81">
        <v>0</v>
      </c>
      <c r="AL214" s="81">
        <v>0</v>
      </c>
      <c r="AM214" s="81">
        <v>10287706.950240454</v>
      </c>
      <c r="AN214" s="81">
        <v>0</v>
      </c>
      <c r="AO214" s="81">
        <v>0</v>
      </c>
      <c r="AP214" s="82"/>
      <c r="AQ214" s="81">
        <v>1792</v>
      </c>
      <c r="AR214" s="81">
        <v>1415</v>
      </c>
      <c r="AS214" s="81">
        <v>0</v>
      </c>
      <c r="AT214" s="81">
        <v>0</v>
      </c>
      <c r="AU214" s="81">
        <v>0</v>
      </c>
      <c r="AV214" s="81">
        <v>0</v>
      </c>
      <c r="AW214" s="81" t="s">
        <v>564</v>
      </c>
      <c r="AX214" s="82"/>
      <c r="AY214" s="81">
        <v>8196.8999999999942</v>
      </c>
      <c r="AZ214" s="81">
        <v>142422.29999999999</v>
      </c>
      <c r="BA214" s="81">
        <v>0</v>
      </c>
      <c r="BB214" s="81">
        <v>0</v>
      </c>
      <c r="BC214" s="81">
        <v>0</v>
      </c>
      <c r="BD214" s="81">
        <v>0</v>
      </c>
      <c r="BE214" s="81" t="s">
        <v>564</v>
      </c>
      <c r="BF214" s="82"/>
      <c r="BG214" s="81">
        <v>0</v>
      </c>
      <c r="BH214" s="81">
        <v>0</v>
      </c>
      <c r="BI214" s="81">
        <v>33.360999999999997</v>
      </c>
      <c r="BJ214" s="81">
        <v>0</v>
      </c>
      <c r="BK214" s="81">
        <v>19.82</v>
      </c>
      <c r="BL214" s="81">
        <v>0</v>
      </c>
      <c r="BM214" s="82"/>
      <c r="BN214" s="81">
        <v>0</v>
      </c>
      <c r="BO214" s="81">
        <v>0</v>
      </c>
      <c r="BP214" s="81">
        <v>6</v>
      </c>
      <c r="BQ214" s="81">
        <v>0</v>
      </c>
      <c r="BR214" s="81">
        <v>2</v>
      </c>
      <c r="BS214" s="81">
        <v>0</v>
      </c>
      <c r="BT214"/>
      <c r="BU214" s="80">
        <v>38.719000000000001</v>
      </c>
      <c r="BV214" s="80">
        <v>14.462</v>
      </c>
      <c r="BW214" s="80">
        <v>0</v>
      </c>
      <c r="BX214" s="80">
        <v>0</v>
      </c>
      <c r="BY214" s="80">
        <v>0</v>
      </c>
      <c r="BZ214" s="80">
        <v>0</v>
      </c>
      <c r="CA214" s="80">
        <v>0</v>
      </c>
      <c r="CB214" s="80">
        <v>0</v>
      </c>
      <c r="CC214" s="80">
        <v>0</v>
      </c>
    </row>
    <row r="215" spans="1:81">
      <c r="A215" s="80" t="s">
        <v>1919</v>
      </c>
      <c r="B215" s="80">
        <v>391</v>
      </c>
      <c r="C215" s="80">
        <v>17</v>
      </c>
      <c r="D215" s="80">
        <v>23</v>
      </c>
      <c r="E215" s="80">
        <v>2020</v>
      </c>
      <c r="F215" s="80" t="s">
        <v>218</v>
      </c>
      <c r="G215" s="80" t="s">
        <v>1902</v>
      </c>
      <c r="H215" s="80" t="s">
        <v>1903</v>
      </c>
      <c r="I215" s="177"/>
      <c r="J215" s="81">
        <v>214.8716293569222</v>
      </c>
      <c r="K215" s="81">
        <v>5.0566056235602534</v>
      </c>
      <c r="L215" s="81">
        <v>77.613026248457501</v>
      </c>
      <c r="M215" s="81">
        <v>83.652706017035996</v>
      </c>
      <c r="N215" s="81">
        <v>72.982387162974689</v>
      </c>
      <c r="O215" s="81">
        <v>77.665781506200133</v>
      </c>
      <c r="P215" s="81">
        <v>90.313940305372867</v>
      </c>
      <c r="Q215" s="81">
        <v>4.3827325043098808</v>
      </c>
      <c r="R215" s="81">
        <v>0</v>
      </c>
      <c r="S215" s="81">
        <v>7.3787835877295871</v>
      </c>
      <c r="T215" s="82"/>
      <c r="U215" s="81">
        <v>7372678</v>
      </c>
      <c r="V215" s="81">
        <v>2408</v>
      </c>
      <c r="W215" s="81">
        <v>1362</v>
      </c>
      <c r="X215" s="81">
        <v>20387</v>
      </c>
      <c r="Y215" s="81">
        <v>31156</v>
      </c>
      <c r="Z215" s="81">
        <v>55498</v>
      </c>
      <c r="AA215" s="81">
        <v>20375</v>
      </c>
      <c r="AB215" s="81">
        <v>74330</v>
      </c>
      <c r="AC215" s="81">
        <v>0</v>
      </c>
      <c r="AD215" s="81">
        <v>7.3787835877295871</v>
      </c>
      <c r="AE215" s="82"/>
      <c r="AF215" s="81">
        <v>74875127.059783697</v>
      </c>
      <c r="AG215" s="81">
        <v>4065436.2905577859</v>
      </c>
      <c r="AH215" s="81">
        <v>19005514.373258572</v>
      </c>
      <c r="AI215" s="81">
        <v>140050765.42355403</v>
      </c>
      <c r="AJ215" s="81">
        <v>106476366.60453029</v>
      </c>
      <c r="AK215" s="81"/>
      <c r="AL215" s="81"/>
      <c r="AM215" s="81">
        <v>9700890.8235242404</v>
      </c>
      <c r="AN215" s="81"/>
      <c r="AO215" s="81"/>
      <c r="AP215" s="82"/>
      <c r="AQ215" s="81">
        <v>1874</v>
      </c>
      <c r="AR215" s="81">
        <v>1515</v>
      </c>
      <c r="AS215" s="81">
        <v>0</v>
      </c>
      <c r="AT215" s="81">
        <v>0</v>
      </c>
      <c r="AU215" s="81">
        <v>0</v>
      </c>
      <c r="AV215" s="81">
        <v>0</v>
      </c>
      <c r="AW215" s="81">
        <v>0</v>
      </c>
      <c r="AX215" s="82"/>
      <c r="AY215" s="81">
        <v>8703.1999999999862</v>
      </c>
      <c r="AZ215" s="81">
        <v>151508.1000000003</v>
      </c>
      <c r="BA215" s="81">
        <v>0</v>
      </c>
      <c r="BB215" s="81">
        <v>0</v>
      </c>
      <c r="BC215" s="81">
        <v>0</v>
      </c>
      <c r="BD215" s="81">
        <v>0</v>
      </c>
      <c r="BE215" s="81">
        <v>0</v>
      </c>
      <c r="BF215" s="82"/>
      <c r="BG215" s="81">
        <v>4.5590000000000002</v>
      </c>
      <c r="BH215" s="81">
        <v>0</v>
      </c>
      <c r="BI215" s="81">
        <v>34.023000000000003</v>
      </c>
      <c r="BJ215" s="81">
        <v>0</v>
      </c>
      <c r="BK215" s="81">
        <v>10.141</v>
      </c>
      <c r="BL215" s="81">
        <v>0</v>
      </c>
      <c r="BM215" s="82"/>
      <c r="BN215" s="81">
        <v>1</v>
      </c>
      <c r="BO215" s="81">
        <v>0</v>
      </c>
      <c r="BP215" s="81">
        <v>6</v>
      </c>
      <c r="BQ215" s="81">
        <v>0</v>
      </c>
      <c r="BR215" s="81">
        <v>1</v>
      </c>
      <c r="BS215" s="81">
        <v>0</v>
      </c>
      <c r="BT215"/>
      <c r="BU215" s="80">
        <v>38.582000000000001</v>
      </c>
      <c r="BV215" s="80">
        <v>10.141</v>
      </c>
      <c r="BW215" s="80">
        <v>0</v>
      </c>
      <c r="BX215" s="80">
        <v>0</v>
      </c>
      <c r="BY215" s="80">
        <v>0</v>
      </c>
      <c r="BZ215" s="80">
        <v>0</v>
      </c>
      <c r="CA215" s="80">
        <v>0</v>
      </c>
      <c r="CB215" s="80">
        <v>0</v>
      </c>
      <c r="CC215" s="80">
        <v>0</v>
      </c>
    </row>
    <row r="216" spans="1:81">
      <c r="A216" s="80" t="s">
        <v>1920</v>
      </c>
      <c r="B216" s="80">
        <v>391</v>
      </c>
      <c r="C216" s="80">
        <v>18</v>
      </c>
      <c r="D216" s="80">
        <v>23</v>
      </c>
      <c r="E216" s="80">
        <v>2021</v>
      </c>
      <c r="F216" s="80" t="s">
        <v>75</v>
      </c>
      <c r="G216" s="174" t="s">
        <v>1902</v>
      </c>
      <c r="H216" s="80" t="s">
        <v>1903</v>
      </c>
      <c r="I216" s="177"/>
      <c r="J216" s="81">
        <v>240.82608768316965</v>
      </c>
      <c r="K216" s="81">
        <v>5.5019974975903194</v>
      </c>
      <c r="L216" s="81">
        <v>72.104301285775435</v>
      </c>
      <c r="M216" s="81">
        <v>91.797619180085249</v>
      </c>
      <c r="N216" s="81">
        <v>70.101602977493229</v>
      </c>
      <c r="O216" s="81">
        <v>74.963267686577112</v>
      </c>
      <c r="P216" s="81">
        <v>92.001253586351439</v>
      </c>
      <c r="Q216" s="81">
        <v>4.3636642452309644</v>
      </c>
      <c r="R216" s="81">
        <v>0</v>
      </c>
      <c r="S216" s="81">
        <v>7.8558879146108413</v>
      </c>
      <c r="T216" s="82"/>
      <c r="U216" s="81">
        <v>8007975</v>
      </c>
      <c r="V216" s="81">
        <v>2408</v>
      </c>
      <c r="W216" s="81">
        <v>1362</v>
      </c>
      <c r="X216" s="81">
        <v>20387</v>
      </c>
      <c r="Y216" s="81">
        <v>31080</v>
      </c>
      <c r="Z216" s="81">
        <v>55157</v>
      </c>
      <c r="AA216" s="81">
        <v>20241</v>
      </c>
      <c r="AB216" s="81">
        <v>73129</v>
      </c>
      <c r="AC216" s="81">
        <v>0</v>
      </c>
      <c r="AD216" s="81">
        <v>7.8558879146108413</v>
      </c>
      <c r="AE216" s="82"/>
      <c r="AF216" s="81">
        <v>80065968.096882403</v>
      </c>
      <c r="AG216" s="81">
        <v>4411591.2846150743</v>
      </c>
      <c r="AH216" s="81">
        <v>15497783.765838277</v>
      </c>
      <c r="AI216" s="81">
        <v>152354535.25813001</v>
      </c>
      <c r="AJ216" s="81">
        <v>101849845.73043245</v>
      </c>
      <c r="AK216" s="81">
        <v>0</v>
      </c>
      <c r="AL216" s="81">
        <v>0</v>
      </c>
      <c r="AM216" s="81">
        <v>9599196.8514968213</v>
      </c>
      <c r="AN216" s="81">
        <v>0</v>
      </c>
      <c r="AO216" s="81">
        <v>0</v>
      </c>
      <c r="AP216" s="82"/>
      <c r="AQ216" s="81">
        <v>1960</v>
      </c>
      <c r="AR216" s="81">
        <v>1662</v>
      </c>
      <c r="AS216" s="81">
        <v>0</v>
      </c>
      <c r="AT216" s="81">
        <v>0</v>
      </c>
      <c r="AU216" s="81">
        <v>0</v>
      </c>
      <c r="AV216" s="81">
        <v>0</v>
      </c>
      <c r="AW216" s="81"/>
      <c r="AX216" s="82"/>
      <c r="AY216" s="81">
        <v>9225.7999999999811</v>
      </c>
      <c r="AZ216" s="81">
        <v>161542.60000000059</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1921</v>
      </c>
      <c r="B217" s="80">
        <v>391</v>
      </c>
      <c r="C217" s="80">
        <v>19</v>
      </c>
      <c r="D217" s="80">
        <v>23</v>
      </c>
      <c r="E217" s="80">
        <v>2022</v>
      </c>
      <c r="F217" s="80" t="s">
        <v>568</v>
      </c>
      <c r="G217" s="174" t="s">
        <v>1902</v>
      </c>
      <c r="H217" s="80" t="s">
        <v>1903</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2060</v>
      </c>
      <c r="AR217" s="81">
        <v>1745</v>
      </c>
      <c r="AS217" s="81">
        <v>0</v>
      </c>
      <c r="AT217" s="81">
        <v>0</v>
      </c>
      <c r="AU217" s="81">
        <v>0</v>
      </c>
      <c r="AV217" s="81">
        <v>0</v>
      </c>
      <c r="AW217" s="81"/>
      <c r="AX217" s="82"/>
      <c r="AY217" s="81">
        <v>9888.0999999999749</v>
      </c>
      <c r="AZ217" s="81">
        <v>167422.50000000052</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1922</v>
      </c>
      <c r="B218" s="80">
        <v>52</v>
      </c>
      <c r="C218" s="80">
        <v>1</v>
      </c>
      <c r="D218" s="80">
        <v>4</v>
      </c>
      <c r="E218" s="80">
        <v>1990</v>
      </c>
      <c r="F218" s="80" t="s">
        <v>562</v>
      </c>
      <c r="G218" s="80" t="s">
        <v>1923</v>
      </c>
      <c r="H218" s="80" t="s">
        <v>1924</v>
      </c>
      <c r="I218" s="177"/>
      <c r="J218" s="81">
        <v>632.63745954691581</v>
      </c>
      <c r="K218" s="81">
        <v>7.9664454554773005</v>
      </c>
      <c r="L218" s="81">
        <v>1.7896437554071902</v>
      </c>
      <c r="M218" s="81">
        <v>50.211620490962574</v>
      </c>
      <c r="N218" s="81">
        <v>65.781467906015195</v>
      </c>
      <c r="O218" s="81">
        <v>70.085534738254267</v>
      </c>
      <c r="P218" s="81">
        <v>78.003025864837525</v>
      </c>
      <c r="Q218" s="81">
        <v>4.929294570883509</v>
      </c>
      <c r="R218" s="81">
        <v>0</v>
      </c>
      <c r="S218" s="81">
        <v>4.8049381185724798</v>
      </c>
      <c r="T218" s="82"/>
      <c r="U218" s="81">
        <v>26692998</v>
      </c>
      <c r="V218" s="81">
        <v>2818</v>
      </c>
      <c r="W218" s="81">
        <v>19</v>
      </c>
      <c r="X218" s="81">
        <v>17955</v>
      </c>
      <c r="Y218" s="81">
        <v>21695</v>
      </c>
      <c r="Z218" s="81">
        <v>28827</v>
      </c>
      <c r="AA218" s="81">
        <v>18940</v>
      </c>
      <c r="AB218" s="81">
        <v>80035</v>
      </c>
      <c r="AC218" s="81">
        <v>0</v>
      </c>
      <c r="AD218" s="81">
        <v>4.8049381185724798</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1925</v>
      </c>
      <c r="B219" s="80">
        <v>53</v>
      </c>
      <c r="C219" s="80">
        <v>2</v>
      </c>
      <c r="D219" s="80">
        <v>4</v>
      </c>
      <c r="E219" s="80">
        <v>2005</v>
      </c>
      <c r="F219" s="80" t="s">
        <v>565</v>
      </c>
      <c r="G219" s="80" t="s">
        <v>1923</v>
      </c>
      <c r="H219" s="80" t="s">
        <v>1924</v>
      </c>
      <c r="I219" s="177"/>
      <c r="J219" s="81">
        <v>480.71036609774865</v>
      </c>
      <c r="K219" s="81">
        <v>5.3000520686241845</v>
      </c>
      <c r="L219" s="81">
        <v>18.525197734381255</v>
      </c>
      <c r="M219" s="81">
        <v>103.92926968911866</v>
      </c>
      <c r="N219" s="81">
        <v>104.36253157506387</v>
      </c>
      <c r="O219" s="81">
        <v>104.34147461976687</v>
      </c>
      <c r="P219" s="81">
        <v>91.828424320212918</v>
      </c>
      <c r="Q219" s="81">
        <v>4.9012991971243931</v>
      </c>
      <c r="R219" s="81">
        <v>0</v>
      </c>
      <c r="S219" s="81">
        <v>11.545434621963581</v>
      </c>
      <c r="T219" s="82"/>
      <c r="U219" s="81">
        <v>21220525</v>
      </c>
      <c r="V219" s="81">
        <v>2405</v>
      </c>
      <c r="W219" s="81">
        <v>222</v>
      </c>
      <c r="X219" s="81">
        <v>17480</v>
      </c>
      <c r="Y219" s="81">
        <v>28181</v>
      </c>
      <c r="Z219" s="81">
        <v>49663</v>
      </c>
      <c r="AA219" s="81">
        <v>18261</v>
      </c>
      <c r="AB219" s="81">
        <v>83193</v>
      </c>
      <c r="AC219" s="81">
        <v>0</v>
      </c>
      <c r="AD219" s="81">
        <v>11.545434621963581</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1926</v>
      </c>
      <c r="B220" s="80">
        <v>54</v>
      </c>
      <c r="C220" s="80">
        <v>3</v>
      </c>
      <c r="D220" s="80">
        <v>4</v>
      </c>
      <c r="E220" s="80">
        <v>2006</v>
      </c>
      <c r="F220" s="80" t="s">
        <v>566</v>
      </c>
      <c r="G220" s="80" t="s">
        <v>1923</v>
      </c>
      <c r="H220" s="80" t="s">
        <v>1924</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1927</v>
      </c>
      <c r="B221" s="80">
        <v>55</v>
      </c>
      <c r="C221" s="80">
        <v>4</v>
      </c>
      <c r="D221" s="80">
        <v>4</v>
      </c>
      <c r="E221" s="80">
        <v>2007</v>
      </c>
      <c r="F221" s="80" t="s">
        <v>567</v>
      </c>
      <c r="G221" s="80" t="s">
        <v>1923</v>
      </c>
      <c r="H221" s="80" t="s">
        <v>1924</v>
      </c>
      <c r="I221" s="177"/>
      <c r="J221" s="81">
        <v>540.947663432014</v>
      </c>
      <c r="K221" s="81">
        <v>6.0632032196837793</v>
      </c>
      <c r="L221" s="81">
        <v>14.326026552218636</v>
      </c>
      <c r="M221" s="81">
        <v>99.429082396201082</v>
      </c>
      <c r="N221" s="81">
        <v>108.03143445423625</v>
      </c>
      <c r="O221" s="81">
        <v>102.00664815218805</v>
      </c>
      <c r="P221" s="81">
        <v>90.957003121827228</v>
      </c>
      <c r="Q221" s="81">
        <v>5.0977215243281782</v>
      </c>
      <c r="R221" s="81">
        <v>0</v>
      </c>
      <c r="S221" s="81">
        <v>8.8659297018611642</v>
      </c>
      <c r="T221" s="82"/>
      <c r="U221" s="81">
        <v>26554820</v>
      </c>
      <c r="V221" s="81">
        <v>2561</v>
      </c>
      <c r="W221" s="81">
        <v>168</v>
      </c>
      <c r="X221" s="81">
        <v>20212</v>
      </c>
      <c r="Y221" s="81">
        <v>28661</v>
      </c>
      <c r="Z221" s="81">
        <v>50472</v>
      </c>
      <c r="AA221" s="81">
        <v>17812</v>
      </c>
      <c r="AB221" s="81">
        <v>81951</v>
      </c>
      <c r="AC221" s="81">
        <v>0</v>
      </c>
      <c r="AD221" s="81">
        <v>8.8659297018611642</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1928</v>
      </c>
      <c r="B222" s="80">
        <v>56</v>
      </c>
      <c r="C222" s="80">
        <v>5</v>
      </c>
      <c r="D222" s="80">
        <v>4</v>
      </c>
      <c r="E222" s="80">
        <v>2008</v>
      </c>
      <c r="F222" s="80" t="s">
        <v>84</v>
      </c>
      <c r="G222" s="80" t="s">
        <v>1923</v>
      </c>
      <c r="H222" s="80" t="s">
        <v>1924</v>
      </c>
      <c r="I222" s="177"/>
      <c r="J222" s="81">
        <v>472.40167123280622</v>
      </c>
      <c r="K222" s="81">
        <v>4.5501097590982633</v>
      </c>
      <c r="L222" s="81">
        <v>12.803397475514938</v>
      </c>
      <c r="M222" s="81">
        <v>102.5337190647858</v>
      </c>
      <c r="N222" s="81">
        <v>105.80932277469299</v>
      </c>
      <c r="O222" s="81">
        <v>99.615823959764342</v>
      </c>
      <c r="P222" s="81">
        <v>88.603943481123068</v>
      </c>
      <c r="Q222" s="81">
        <v>4.9733879075123157</v>
      </c>
      <c r="R222" s="81">
        <v>0</v>
      </c>
      <c r="S222" s="81">
        <v>11.561398348784151</v>
      </c>
      <c r="T222" s="82"/>
      <c r="U222" s="81">
        <v>24309135</v>
      </c>
      <c r="V222" s="81">
        <v>2561</v>
      </c>
      <c r="W222" s="81">
        <v>168</v>
      </c>
      <c r="X222" s="81">
        <v>20212</v>
      </c>
      <c r="Y222" s="81">
        <v>28863</v>
      </c>
      <c r="Z222" s="81">
        <v>51019</v>
      </c>
      <c r="AA222" s="81">
        <v>17371</v>
      </c>
      <c r="AB222" s="81">
        <v>81266</v>
      </c>
      <c r="AC222" s="81">
        <v>0</v>
      </c>
      <c r="AD222" s="81">
        <v>11.561398348784151</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1929</v>
      </c>
      <c r="B223" s="80">
        <v>57</v>
      </c>
      <c r="C223" s="80">
        <v>6</v>
      </c>
      <c r="D223" s="80">
        <v>4</v>
      </c>
      <c r="E223" s="80">
        <v>2009</v>
      </c>
      <c r="F223" s="80" t="s">
        <v>85</v>
      </c>
      <c r="G223" s="80" t="s">
        <v>1923</v>
      </c>
      <c r="H223" s="80" t="s">
        <v>1924</v>
      </c>
      <c r="I223" s="177"/>
      <c r="J223" s="81">
        <v>483.54544737827723</v>
      </c>
      <c r="K223" s="81">
        <v>4.2137651871146264</v>
      </c>
      <c r="L223" s="81">
        <v>18.274356812681152</v>
      </c>
      <c r="M223" s="81">
        <v>104.13833267535975</v>
      </c>
      <c r="N223" s="81">
        <v>92.005140574388648</v>
      </c>
      <c r="O223" s="81">
        <v>100.81016380553152</v>
      </c>
      <c r="P223" s="81">
        <v>84.717158233239871</v>
      </c>
      <c r="Q223" s="81">
        <v>4.7061819186390679</v>
      </c>
      <c r="R223" s="81">
        <v>0</v>
      </c>
      <c r="S223" s="81">
        <v>10.904319147827531</v>
      </c>
      <c r="T223" s="82"/>
      <c r="U223" s="81">
        <v>21714655</v>
      </c>
      <c r="V223" s="81">
        <v>2610</v>
      </c>
      <c r="W223" s="81">
        <v>373</v>
      </c>
      <c r="X223" s="81">
        <v>22237</v>
      </c>
      <c r="Y223" s="81">
        <v>29077</v>
      </c>
      <c r="Z223" s="81">
        <v>50962</v>
      </c>
      <c r="AA223" s="81">
        <v>17051</v>
      </c>
      <c r="AB223" s="81">
        <v>80726</v>
      </c>
      <c r="AC223" s="81">
        <v>0</v>
      </c>
      <c r="AD223" s="81">
        <v>10.904319147827531</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173.62270000000004</v>
      </c>
      <c r="BJ223" s="81">
        <v>0</v>
      </c>
      <c r="BK223" s="81">
        <v>4.82</v>
      </c>
      <c r="BL223" s="81">
        <v>0</v>
      </c>
      <c r="BM223" s="82"/>
      <c r="BN223" s="81">
        <v>0</v>
      </c>
      <c r="BO223" s="81">
        <v>0</v>
      </c>
      <c r="BP223" s="81">
        <v>14</v>
      </c>
      <c r="BQ223" s="81">
        <v>0</v>
      </c>
      <c r="BR223" s="81">
        <v>1</v>
      </c>
      <c r="BS223" s="81">
        <v>0</v>
      </c>
      <c r="BT223"/>
      <c r="BU223" s="80"/>
      <c r="BV223" s="80"/>
      <c r="BW223" s="80"/>
      <c r="BX223" s="80"/>
      <c r="BY223" s="80"/>
      <c r="BZ223" s="80"/>
      <c r="CA223" s="80"/>
      <c r="CB223" s="80"/>
      <c r="CC223" s="80"/>
    </row>
    <row r="224" spans="1:81">
      <c r="A224" s="80" t="s">
        <v>1930</v>
      </c>
      <c r="B224" s="80">
        <v>58</v>
      </c>
      <c r="C224" s="80">
        <v>7</v>
      </c>
      <c r="D224" s="80">
        <v>4</v>
      </c>
      <c r="E224" s="80">
        <v>2010</v>
      </c>
      <c r="F224" s="80" t="s">
        <v>86</v>
      </c>
      <c r="G224" s="80" t="s">
        <v>1923</v>
      </c>
      <c r="H224" s="80" t="s">
        <v>1924</v>
      </c>
      <c r="I224" s="177"/>
      <c r="J224" s="81">
        <v>457.98933621267128</v>
      </c>
      <c r="K224" s="81">
        <v>4.5121522381210948</v>
      </c>
      <c r="L224" s="81">
        <v>17.550703578146546</v>
      </c>
      <c r="M224" s="81">
        <v>99.628743978515814</v>
      </c>
      <c r="N224" s="81">
        <v>102.80265949065191</v>
      </c>
      <c r="O224" s="81">
        <v>100.92473919251984</v>
      </c>
      <c r="P224" s="81">
        <v>85.745608085290925</v>
      </c>
      <c r="Q224" s="81">
        <v>4.8662675847893695</v>
      </c>
      <c r="R224" s="81">
        <v>0</v>
      </c>
      <c r="S224" s="81">
        <v>9.896147955073582</v>
      </c>
      <c r="T224" s="82"/>
      <c r="U224" s="81">
        <v>22464350</v>
      </c>
      <c r="V224" s="81">
        <v>2610</v>
      </c>
      <c r="W224" s="81">
        <v>373</v>
      </c>
      <c r="X224" s="81">
        <v>22237</v>
      </c>
      <c r="Y224" s="81">
        <v>29202</v>
      </c>
      <c r="Z224" s="81">
        <v>51257</v>
      </c>
      <c r="AA224" s="81">
        <v>16827</v>
      </c>
      <c r="AB224" s="81">
        <v>79983</v>
      </c>
      <c r="AC224" s="81">
        <v>0</v>
      </c>
      <c r="AD224" s="81">
        <v>9.896147955073582</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160.8809</v>
      </c>
      <c r="BJ224" s="81">
        <v>0</v>
      </c>
      <c r="BK224" s="81">
        <v>5.88</v>
      </c>
      <c r="BL224" s="81">
        <v>0</v>
      </c>
      <c r="BM224" s="82"/>
      <c r="BN224" s="81">
        <v>0</v>
      </c>
      <c r="BO224" s="81">
        <v>0</v>
      </c>
      <c r="BP224" s="81">
        <v>14</v>
      </c>
      <c r="BQ224" s="81">
        <v>0</v>
      </c>
      <c r="BR224" s="81">
        <v>1</v>
      </c>
      <c r="BS224" s="81">
        <v>0</v>
      </c>
      <c r="BT224"/>
      <c r="BU224" s="80">
        <v>166.76089999999999</v>
      </c>
      <c r="BV224" s="80">
        <v>0</v>
      </c>
      <c r="BW224" s="80">
        <v>0</v>
      </c>
      <c r="BX224" s="80">
        <v>0</v>
      </c>
      <c r="BY224" s="80">
        <v>0</v>
      </c>
      <c r="BZ224" s="80">
        <v>0</v>
      </c>
      <c r="CA224" s="80">
        <v>0</v>
      </c>
      <c r="CB224" s="80">
        <v>0</v>
      </c>
      <c r="CC224" s="80">
        <v>0</v>
      </c>
    </row>
    <row r="225" spans="1:81">
      <c r="A225" s="80" t="s">
        <v>1931</v>
      </c>
      <c r="B225" s="80">
        <v>59</v>
      </c>
      <c r="C225" s="80">
        <v>8</v>
      </c>
      <c r="D225" s="80">
        <v>4</v>
      </c>
      <c r="E225" s="80">
        <v>2011</v>
      </c>
      <c r="F225" s="80" t="s">
        <v>87</v>
      </c>
      <c r="G225" s="80" t="s">
        <v>1923</v>
      </c>
      <c r="H225" s="80" t="s">
        <v>1924</v>
      </c>
      <c r="I225" s="177"/>
      <c r="J225" s="81">
        <v>417.69562993645252</v>
      </c>
      <c r="K225" s="81">
        <v>6.4795963321938554</v>
      </c>
      <c r="L225" s="81">
        <v>18.699892299784807</v>
      </c>
      <c r="M225" s="81">
        <v>121.29240065439399</v>
      </c>
      <c r="N225" s="81">
        <v>110.70723517587605</v>
      </c>
      <c r="O225" s="81">
        <v>99.825200221267252</v>
      </c>
      <c r="P225" s="81">
        <v>82.416559387308951</v>
      </c>
      <c r="Q225" s="81">
        <v>5.5558067246501199</v>
      </c>
      <c r="R225" s="81">
        <v>0</v>
      </c>
      <c r="S225" s="81">
        <v>13.262891149340838</v>
      </c>
      <c r="T225" s="82"/>
      <c r="U225" s="81">
        <v>19003444</v>
      </c>
      <c r="V225" s="81">
        <v>2610</v>
      </c>
      <c r="W225" s="81">
        <v>373</v>
      </c>
      <c r="X225" s="81">
        <v>22237</v>
      </c>
      <c r="Y225" s="81">
        <v>29417</v>
      </c>
      <c r="Z225" s="81">
        <v>51800</v>
      </c>
      <c r="AA225" s="81">
        <v>16655</v>
      </c>
      <c r="AB225" s="81">
        <v>79167</v>
      </c>
      <c r="AC225" s="81">
        <v>0</v>
      </c>
      <c r="AD225" s="81">
        <v>13.262891149340838</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144.78299999999999</v>
      </c>
      <c r="BJ225" s="81">
        <v>0</v>
      </c>
      <c r="BK225" s="81">
        <v>5.9610000000000003</v>
      </c>
      <c r="BL225" s="81">
        <v>0</v>
      </c>
      <c r="BM225" s="82"/>
      <c r="BN225" s="81">
        <v>0</v>
      </c>
      <c r="BO225" s="81">
        <v>0</v>
      </c>
      <c r="BP225" s="81">
        <v>11</v>
      </c>
      <c r="BQ225" s="81">
        <v>0</v>
      </c>
      <c r="BR225" s="81">
        <v>1</v>
      </c>
      <c r="BS225" s="81">
        <v>0</v>
      </c>
      <c r="BT225"/>
      <c r="BU225" s="80">
        <v>150.744</v>
      </c>
      <c r="BV225" s="80">
        <v>0</v>
      </c>
      <c r="BW225" s="80">
        <v>0</v>
      </c>
      <c r="BX225" s="80">
        <v>0</v>
      </c>
      <c r="BY225" s="80">
        <v>0</v>
      </c>
      <c r="BZ225" s="80">
        <v>0</v>
      </c>
      <c r="CA225" s="80">
        <v>0</v>
      </c>
      <c r="CB225" s="80">
        <v>0</v>
      </c>
      <c r="CC225" s="80">
        <v>0</v>
      </c>
    </row>
    <row r="226" spans="1:81">
      <c r="A226" s="80" t="s">
        <v>1932</v>
      </c>
      <c r="B226" s="80">
        <v>60</v>
      </c>
      <c r="C226" s="80">
        <v>9</v>
      </c>
      <c r="D226" s="80">
        <v>4</v>
      </c>
      <c r="E226" s="80">
        <v>2012</v>
      </c>
      <c r="F226" s="80" t="s">
        <v>88</v>
      </c>
      <c r="G226" s="80" t="s">
        <v>1923</v>
      </c>
      <c r="H226" s="80" t="s">
        <v>1924</v>
      </c>
      <c r="I226" s="177"/>
      <c r="J226" s="81">
        <v>454.57084868926881</v>
      </c>
      <c r="K226" s="81">
        <v>6.1397785369460562</v>
      </c>
      <c r="L226" s="81">
        <v>18.737313161670812</v>
      </c>
      <c r="M226" s="81">
        <v>132.59895048259324</v>
      </c>
      <c r="N226" s="81">
        <v>122.98983586319501</v>
      </c>
      <c r="O226" s="81">
        <v>100.48510017833789</v>
      </c>
      <c r="P226" s="81">
        <v>82.611765011476905</v>
      </c>
      <c r="Q226" s="81">
        <v>6.0445621418138167</v>
      </c>
      <c r="R226" s="81">
        <v>0</v>
      </c>
      <c r="S226" s="81">
        <v>8.6140866927350093</v>
      </c>
      <c r="T226" s="82"/>
      <c r="U226" s="81">
        <v>20286665</v>
      </c>
      <c r="V226" s="81">
        <v>2610</v>
      </c>
      <c r="W226" s="81">
        <v>373</v>
      </c>
      <c r="X226" s="81">
        <v>22237</v>
      </c>
      <c r="Y226" s="81">
        <v>29927</v>
      </c>
      <c r="Z226" s="81">
        <v>52556</v>
      </c>
      <c r="AA226" s="81">
        <v>16600</v>
      </c>
      <c r="AB226" s="81">
        <v>79276</v>
      </c>
      <c r="AC226" s="81">
        <v>0</v>
      </c>
      <c r="AD226" s="81">
        <v>8.6140866927350093</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171.64400000000001</v>
      </c>
      <c r="BJ226" s="81">
        <v>0</v>
      </c>
      <c r="BK226" s="81">
        <v>6.73</v>
      </c>
      <c r="BL226" s="81">
        <v>0</v>
      </c>
      <c r="BM226" s="82"/>
      <c r="BN226" s="81">
        <v>0</v>
      </c>
      <c r="BO226" s="81">
        <v>0</v>
      </c>
      <c r="BP226" s="81">
        <v>12</v>
      </c>
      <c r="BQ226" s="81">
        <v>0</v>
      </c>
      <c r="BR226" s="81">
        <v>1</v>
      </c>
      <c r="BS226" s="81">
        <v>0</v>
      </c>
      <c r="BT226"/>
      <c r="BU226" s="80">
        <v>178.374</v>
      </c>
      <c r="BV226" s="80">
        <v>0</v>
      </c>
      <c r="BW226" s="80">
        <v>0</v>
      </c>
      <c r="BX226" s="80">
        <v>0</v>
      </c>
      <c r="BY226" s="80">
        <v>0</v>
      </c>
      <c r="BZ226" s="80">
        <v>0</v>
      </c>
      <c r="CA226" s="80">
        <v>0</v>
      </c>
      <c r="CB226" s="80">
        <v>0</v>
      </c>
      <c r="CC226" s="80">
        <v>0</v>
      </c>
    </row>
    <row r="227" spans="1:81">
      <c r="A227" s="80" t="s">
        <v>1933</v>
      </c>
      <c r="B227" s="80">
        <v>61</v>
      </c>
      <c r="C227" s="80">
        <v>10</v>
      </c>
      <c r="D227" s="80">
        <v>4</v>
      </c>
      <c r="E227" s="80">
        <v>2013</v>
      </c>
      <c r="F227" s="80" t="s">
        <v>89</v>
      </c>
      <c r="G227" s="80" t="s">
        <v>1923</v>
      </c>
      <c r="H227" s="80" t="s">
        <v>1924</v>
      </c>
      <c r="I227" s="177"/>
      <c r="J227" s="81">
        <v>602.68349062851587</v>
      </c>
      <c r="K227" s="81">
        <v>5.474195039961935</v>
      </c>
      <c r="L227" s="81">
        <v>17.979465132403117</v>
      </c>
      <c r="M227" s="81">
        <v>129.41625074072795</v>
      </c>
      <c r="N227" s="81">
        <v>122.25237160652728</v>
      </c>
      <c r="O227" s="81">
        <v>96.876718778925863</v>
      </c>
      <c r="P227" s="81">
        <v>82.743204163687579</v>
      </c>
      <c r="Q227" s="81">
        <v>6.1010073705881007</v>
      </c>
      <c r="R227" s="81">
        <v>0</v>
      </c>
      <c r="S227" s="81">
        <v>8.6010164593428655</v>
      </c>
      <c r="T227" s="82"/>
      <c r="U227" s="81">
        <v>25203967</v>
      </c>
      <c r="V227" s="81">
        <v>2610</v>
      </c>
      <c r="W227" s="81">
        <v>373</v>
      </c>
      <c r="X227" s="81">
        <v>22237</v>
      </c>
      <c r="Y227" s="81">
        <v>30097</v>
      </c>
      <c r="Z227" s="81">
        <v>52931</v>
      </c>
      <c r="AA227" s="81">
        <v>16564</v>
      </c>
      <c r="AB227" s="81">
        <v>78869</v>
      </c>
      <c r="AC227" s="81">
        <v>0</v>
      </c>
      <c r="AD227" s="81">
        <v>8.6010164593428655</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180.99299999999999</v>
      </c>
      <c r="BJ227" s="81">
        <v>0</v>
      </c>
      <c r="BK227" s="81">
        <v>7.2930000000000001</v>
      </c>
      <c r="BL227" s="81">
        <v>0</v>
      </c>
      <c r="BM227" s="82"/>
      <c r="BN227" s="81">
        <v>0</v>
      </c>
      <c r="BO227" s="81">
        <v>0</v>
      </c>
      <c r="BP227" s="81">
        <v>12</v>
      </c>
      <c r="BQ227" s="81">
        <v>0</v>
      </c>
      <c r="BR227" s="81">
        <v>1</v>
      </c>
      <c r="BS227" s="81">
        <v>0</v>
      </c>
      <c r="BT227"/>
      <c r="BU227" s="80">
        <v>188.286</v>
      </c>
      <c r="BV227" s="80">
        <v>0</v>
      </c>
      <c r="BW227" s="80">
        <v>0</v>
      </c>
      <c r="BX227" s="80">
        <v>0</v>
      </c>
      <c r="BY227" s="80">
        <v>0</v>
      </c>
      <c r="BZ227" s="80">
        <v>0</v>
      </c>
      <c r="CA227" s="80">
        <v>0</v>
      </c>
      <c r="CB227" s="80">
        <v>0</v>
      </c>
      <c r="CC227" s="80">
        <v>0</v>
      </c>
    </row>
    <row r="228" spans="1:81">
      <c r="A228" s="80" t="s">
        <v>1934</v>
      </c>
      <c r="B228" s="80">
        <v>62</v>
      </c>
      <c r="C228" s="80">
        <v>11</v>
      </c>
      <c r="D228" s="80">
        <v>4</v>
      </c>
      <c r="E228" s="80">
        <v>2014</v>
      </c>
      <c r="F228" s="80" t="s">
        <v>90</v>
      </c>
      <c r="G228" s="80" t="s">
        <v>1923</v>
      </c>
      <c r="H228" s="80" t="s">
        <v>1924</v>
      </c>
      <c r="I228" s="177"/>
      <c r="J228" s="81">
        <v>544.907027125078</v>
      </c>
      <c r="K228" s="81">
        <v>5.2982916630696426</v>
      </c>
      <c r="L228" s="81">
        <v>10.129931547060936</v>
      </c>
      <c r="M228" s="81">
        <v>117.10789735541705</v>
      </c>
      <c r="N228" s="81">
        <v>119.16277924355565</v>
      </c>
      <c r="O228" s="81">
        <v>93.356812886994589</v>
      </c>
      <c r="P228" s="81">
        <v>82.68146678080214</v>
      </c>
      <c r="Q228" s="81">
        <v>5.8055466487200933</v>
      </c>
      <c r="R228" s="81">
        <v>0</v>
      </c>
      <c r="S228" s="81">
        <v>8.834725083126072</v>
      </c>
      <c r="T228" s="82"/>
      <c r="U228" s="81">
        <v>25329922</v>
      </c>
      <c r="V228" s="81">
        <v>2187</v>
      </c>
      <c r="W228" s="81">
        <v>178</v>
      </c>
      <c r="X228" s="81">
        <v>20773</v>
      </c>
      <c r="Y228" s="81">
        <v>30212</v>
      </c>
      <c r="Z228" s="81">
        <v>53722</v>
      </c>
      <c r="AA228" s="81">
        <v>16466</v>
      </c>
      <c r="AB228" s="81">
        <v>78221</v>
      </c>
      <c r="AC228" s="81">
        <v>0</v>
      </c>
      <c r="AD228" s="81">
        <v>8.834725083126072</v>
      </c>
      <c r="AE228" s="82"/>
      <c r="AF228" s="81">
        <v>308107469.56395006</v>
      </c>
      <c r="AG228" s="81">
        <v>4502440.3211567197</v>
      </c>
      <c r="AH228" s="81">
        <v>2166941.7454265873</v>
      </c>
      <c r="AI228" s="81">
        <v>150312292.39407068</v>
      </c>
      <c r="AJ228" s="81">
        <v>169868946.45490018</v>
      </c>
      <c r="AK228" s="81">
        <v>0</v>
      </c>
      <c r="AL228" s="81">
        <v>0</v>
      </c>
      <c r="AM228" s="81">
        <v>10738574.426782025</v>
      </c>
      <c r="AN228" s="81">
        <v>0</v>
      </c>
      <c r="AO228" s="81">
        <v>0</v>
      </c>
      <c r="AP228" s="82"/>
      <c r="AQ228" s="81">
        <v>1258</v>
      </c>
      <c r="AR228" s="81">
        <v>280</v>
      </c>
      <c r="AS228" s="81">
        <v>0</v>
      </c>
      <c r="AT228" s="81">
        <v>0</v>
      </c>
      <c r="AU228" s="81">
        <v>0</v>
      </c>
      <c r="AV228" s="81">
        <v>0</v>
      </c>
      <c r="AW228" s="81" t="s">
        <v>564</v>
      </c>
      <c r="AX228" s="82"/>
      <c r="AY228" s="81">
        <v>5211</v>
      </c>
      <c r="AZ228" s="81">
        <v>23854.2</v>
      </c>
      <c r="BA228" s="81">
        <v>0</v>
      </c>
      <c r="BB228" s="81">
        <v>0</v>
      </c>
      <c r="BC228" s="81">
        <v>0</v>
      </c>
      <c r="BD228" s="81">
        <v>0</v>
      </c>
      <c r="BE228" s="81" t="s">
        <v>564</v>
      </c>
      <c r="BF228" s="82"/>
      <c r="BG228" s="81">
        <v>0</v>
      </c>
      <c r="BH228" s="81">
        <v>0</v>
      </c>
      <c r="BI228" s="81">
        <v>175.12200000000001</v>
      </c>
      <c r="BJ228" s="81">
        <v>0</v>
      </c>
      <c r="BK228" s="81">
        <v>7.0910000000000002</v>
      </c>
      <c r="BL228" s="81">
        <v>0</v>
      </c>
      <c r="BM228" s="82"/>
      <c r="BN228" s="81">
        <v>0</v>
      </c>
      <c r="BO228" s="81">
        <v>0</v>
      </c>
      <c r="BP228" s="81">
        <v>12</v>
      </c>
      <c r="BQ228" s="81">
        <v>0</v>
      </c>
      <c r="BR228" s="81">
        <v>1</v>
      </c>
      <c r="BS228" s="81">
        <v>0</v>
      </c>
      <c r="BT228"/>
      <c r="BU228" s="80">
        <v>182.21299999999999</v>
      </c>
      <c r="BV228" s="80">
        <v>0</v>
      </c>
      <c r="BW228" s="80">
        <v>0</v>
      </c>
      <c r="BX228" s="80">
        <v>0</v>
      </c>
      <c r="BY228" s="80">
        <v>0</v>
      </c>
      <c r="BZ228" s="80">
        <v>0</v>
      </c>
      <c r="CA228" s="80">
        <v>0</v>
      </c>
      <c r="CB228" s="80">
        <v>0</v>
      </c>
      <c r="CC228" s="80">
        <v>0</v>
      </c>
    </row>
    <row r="229" spans="1:81">
      <c r="A229" s="80" t="s">
        <v>1935</v>
      </c>
      <c r="B229" s="80">
        <v>63</v>
      </c>
      <c r="C229" s="80">
        <v>12</v>
      </c>
      <c r="D229" s="80">
        <v>4</v>
      </c>
      <c r="E229" s="80">
        <v>2015</v>
      </c>
      <c r="F229" s="80" t="s">
        <v>91</v>
      </c>
      <c r="G229" s="80" t="s">
        <v>1923</v>
      </c>
      <c r="H229" s="80" t="s">
        <v>1924</v>
      </c>
      <c r="I229" s="177"/>
      <c r="J229" s="81">
        <v>415.63502759961187</v>
      </c>
      <c r="K229" s="81">
        <v>5.0694699174415696</v>
      </c>
      <c r="L229" s="81">
        <v>10.200570258662076</v>
      </c>
      <c r="M229" s="81">
        <v>130.30469314315022</v>
      </c>
      <c r="N229" s="81">
        <v>113.05267431951299</v>
      </c>
      <c r="O229" s="81">
        <v>92.543379497999851</v>
      </c>
      <c r="P229" s="81">
        <v>82.12841055328127</v>
      </c>
      <c r="Q229" s="81">
        <v>5.6294300999812297</v>
      </c>
      <c r="R229" s="81">
        <v>0</v>
      </c>
      <c r="S229" s="81">
        <v>8.2273716974000468</v>
      </c>
      <c r="T229" s="82"/>
      <c r="U229" s="81">
        <v>21586768</v>
      </c>
      <c r="V229" s="81">
        <v>2187</v>
      </c>
      <c r="W229" s="81">
        <v>178</v>
      </c>
      <c r="X229" s="81">
        <v>20773</v>
      </c>
      <c r="Y229" s="81">
        <v>30390</v>
      </c>
      <c r="Z229" s="81">
        <v>53767</v>
      </c>
      <c r="AA229" s="81">
        <v>16343</v>
      </c>
      <c r="AB229" s="81">
        <v>77479</v>
      </c>
      <c r="AC229" s="81">
        <v>0</v>
      </c>
      <c r="AD229" s="81">
        <v>8.2273716974000468</v>
      </c>
      <c r="AE229" s="82"/>
      <c r="AF229" s="81">
        <v>233245729.8961854</v>
      </c>
      <c r="AG229" s="81">
        <v>3971594.8534209491</v>
      </c>
      <c r="AH229" s="81">
        <v>1952450.1859750454</v>
      </c>
      <c r="AI229" s="81">
        <v>159322028.55399188</v>
      </c>
      <c r="AJ229" s="81">
        <v>163847404.43642521</v>
      </c>
      <c r="AK229" s="81">
        <v>0</v>
      </c>
      <c r="AL229" s="81">
        <v>0</v>
      </c>
      <c r="AM229" s="81">
        <v>10618171.937818943</v>
      </c>
      <c r="AN229" s="81">
        <v>0</v>
      </c>
      <c r="AO229" s="81">
        <v>0</v>
      </c>
      <c r="AP229" s="82"/>
      <c r="AQ229" s="81">
        <v>1386</v>
      </c>
      <c r="AR229" s="81">
        <v>465</v>
      </c>
      <c r="AS229" s="81">
        <v>0</v>
      </c>
      <c r="AT229" s="81">
        <v>0</v>
      </c>
      <c r="AU229" s="81">
        <v>0</v>
      </c>
      <c r="AV229" s="81">
        <v>0</v>
      </c>
      <c r="AW229" s="81" t="s">
        <v>564</v>
      </c>
      <c r="AX229" s="82"/>
      <c r="AY229" s="81">
        <v>5820.8</v>
      </c>
      <c r="AZ229" s="81">
        <v>36402</v>
      </c>
      <c r="BA229" s="81">
        <v>0</v>
      </c>
      <c r="BB229" s="81">
        <v>0</v>
      </c>
      <c r="BC229" s="81">
        <v>0</v>
      </c>
      <c r="BD229" s="81">
        <v>0</v>
      </c>
      <c r="BE229" s="81" t="s">
        <v>564</v>
      </c>
      <c r="BF229" s="82"/>
      <c r="BG229" s="81">
        <v>0</v>
      </c>
      <c r="BH229" s="81">
        <v>0</v>
      </c>
      <c r="BI229" s="81">
        <v>171.59399999999999</v>
      </c>
      <c r="BJ229" s="81">
        <v>0</v>
      </c>
      <c r="BK229" s="81">
        <v>6.1790000000000003</v>
      </c>
      <c r="BL229" s="81">
        <v>0</v>
      </c>
      <c r="BM229" s="82"/>
      <c r="BN229" s="81">
        <v>0</v>
      </c>
      <c r="BO229" s="81">
        <v>0</v>
      </c>
      <c r="BP229" s="81">
        <v>14</v>
      </c>
      <c r="BQ229" s="81">
        <v>0</v>
      </c>
      <c r="BR229" s="81">
        <v>1</v>
      </c>
      <c r="BS229" s="81">
        <v>0</v>
      </c>
      <c r="BT229"/>
      <c r="BU229" s="80">
        <v>177.773</v>
      </c>
      <c r="BV229" s="80">
        <v>0</v>
      </c>
      <c r="BW229" s="80">
        <v>0</v>
      </c>
      <c r="BX229" s="80">
        <v>0</v>
      </c>
      <c r="BY229" s="80">
        <v>0</v>
      </c>
      <c r="BZ229" s="80">
        <v>0</v>
      </c>
      <c r="CA229" s="80">
        <v>0</v>
      </c>
      <c r="CB229" s="80">
        <v>0</v>
      </c>
      <c r="CC229" s="80">
        <v>0</v>
      </c>
    </row>
    <row r="230" spans="1:81">
      <c r="A230" s="80" t="s">
        <v>1936</v>
      </c>
      <c r="B230" s="80">
        <v>64</v>
      </c>
      <c r="C230" s="80">
        <v>13</v>
      </c>
      <c r="D230" s="80">
        <v>4</v>
      </c>
      <c r="E230" s="80">
        <v>2016</v>
      </c>
      <c r="F230" s="80" t="s">
        <v>92</v>
      </c>
      <c r="G230" s="80" t="s">
        <v>1923</v>
      </c>
      <c r="H230" s="80" t="s">
        <v>1924</v>
      </c>
      <c r="I230" s="177"/>
      <c r="J230" s="81">
        <v>510.39687194514914</v>
      </c>
      <c r="K230" s="81">
        <v>4.7095443455487533</v>
      </c>
      <c r="L230" s="81">
        <v>10.128776593646132</v>
      </c>
      <c r="M230" s="81">
        <v>95.314519043893014</v>
      </c>
      <c r="N230" s="81">
        <v>99.880597729340025</v>
      </c>
      <c r="O230" s="81">
        <v>91.717134941711848</v>
      </c>
      <c r="P230" s="81">
        <v>80.178629355869987</v>
      </c>
      <c r="Q230" s="81">
        <v>5.4222795140890652</v>
      </c>
      <c r="R230" s="81">
        <v>0</v>
      </c>
      <c r="S230" s="81">
        <v>10.077838646348244</v>
      </c>
      <c r="T230" s="82"/>
      <c r="U230" s="81">
        <v>23887362</v>
      </c>
      <c r="V230" s="81">
        <v>2187</v>
      </c>
      <c r="W230" s="81">
        <v>178</v>
      </c>
      <c r="X230" s="81">
        <v>20773</v>
      </c>
      <c r="Y230" s="81">
        <v>30495</v>
      </c>
      <c r="Z230" s="81">
        <v>53942</v>
      </c>
      <c r="AA230" s="81">
        <v>16502</v>
      </c>
      <c r="AB230" s="81">
        <v>76768</v>
      </c>
      <c r="AC230" s="81">
        <v>0</v>
      </c>
      <c r="AD230" s="81">
        <v>10.077838646348241</v>
      </c>
      <c r="AE230" s="82"/>
      <c r="AF230" s="81">
        <v>286900059.56845188</v>
      </c>
      <c r="AG230" s="81">
        <v>3540913.368491136</v>
      </c>
      <c r="AH230" s="81">
        <v>1750766.767078477</v>
      </c>
      <c r="AI230" s="81">
        <v>148272111.05158049</v>
      </c>
      <c r="AJ230" s="81">
        <v>143890879.50608081</v>
      </c>
      <c r="AK230" s="81">
        <v>0</v>
      </c>
      <c r="AL230" s="81">
        <v>0</v>
      </c>
      <c r="AM230" s="81">
        <v>10528905.947118521</v>
      </c>
      <c r="AN230" s="81">
        <v>0</v>
      </c>
      <c r="AO230" s="81">
        <v>0</v>
      </c>
      <c r="AP230" s="82"/>
      <c r="AQ230" s="81">
        <v>1492</v>
      </c>
      <c r="AR230" s="81">
        <v>649</v>
      </c>
      <c r="AS230" s="81">
        <v>0</v>
      </c>
      <c r="AT230" s="81">
        <v>0</v>
      </c>
      <c r="AU230" s="81">
        <v>0</v>
      </c>
      <c r="AV230" s="81">
        <v>0</v>
      </c>
      <c r="AW230" s="81" t="s">
        <v>564</v>
      </c>
      <c r="AX230" s="82"/>
      <c r="AY230" s="81">
        <v>6366.9</v>
      </c>
      <c r="AZ230" s="81">
        <v>48427.6</v>
      </c>
      <c r="BA230" s="81">
        <v>0</v>
      </c>
      <c r="BB230" s="81">
        <v>0</v>
      </c>
      <c r="BC230" s="81">
        <v>0</v>
      </c>
      <c r="BD230" s="81">
        <v>0</v>
      </c>
      <c r="BE230" s="81" t="s">
        <v>564</v>
      </c>
      <c r="BF230" s="82"/>
      <c r="BG230" s="81">
        <v>0</v>
      </c>
      <c r="BH230" s="81">
        <v>0</v>
      </c>
      <c r="BI230" s="81">
        <v>167.852</v>
      </c>
      <c r="BJ230" s="81">
        <v>0</v>
      </c>
      <c r="BK230" s="81">
        <v>6.2279999999999998</v>
      </c>
      <c r="BL230" s="81">
        <v>0</v>
      </c>
      <c r="BM230" s="82"/>
      <c r="BN230" s="81">
        <v>0</v>
      </c>
      <c r="BO230" s="81">
        <v>0</v>
      </c>
      <c r="BP230" s="81">
        <v>13</v>
      </c>
      <c r="BQ230" s="81">
        <v>0</v>
      </c>
      <c r="BR230" s="81">
        <v>1</v>
      </c>
      <c r="BS230" s="81">
        <v>0</v>
      </c>
      <c r="BT230"/>
      <c r="BU230" s="80">
        <v>174.08</v>
      </c>
      <c r="BV230" s="80">
        <v>0</v>
      </c>
      <c r="BW230" s="80">
        <v>0</v>
      </c>
      <c r="BX230" s="80">
        <v>0</v>
      </c>
      <c r="BY230" s="80">
        <v>0</v>
      </c>
      <c r="BZ230" s="80">
        <v>0</v>
      </c>
      <c r="CA230" s="80">
        <v>0</v>
      </c>
      <c r="CB230" s="80">
        <v>0</v>
      </c>
      <c r="CC230" s="80">
        <v>0</v>
      </c>
    </row>
    <row r="231" spans="1:81">
      <c r="A231" s="80" t="s">
        <v>1937</v>
      </c>
      <c r="B231" s="80">
        <v>65</v>
      </c>
      <c r="C231" s="80">
        <v>14</v>
      </c>
      <c r="D231" s="80">
        <v>4</v>
      </c>
      <c r="E231" s="80">
        <v>2017</v>
      </c>
      <c r="F231" s="80" t="s">
        <v>71</v>
      </c>
      <c r="G231" s="80" t="s">
        <v>1923</v>
      </c>
      <c r="H231" s="80" t="s">
        <v>1924</v>
      </c>
      <c r="I231" s="177"/>
      <c r="J231" s="81">
        <v>441.43108940830984</v>
      </c>
      <c r="K231" s="81">
        <v>4.68902634701523</v>
      </c>
      <c r="L231" s="81">
        <v>10.086165526894202</v>
      </c>
      <c r="M231" s="81">
        <v>86.685374754108935</v>
      </c>
      <c r="N231" s="81">
        <v>108.33164995744154</v>
      </c>
      <c r="O231" s="81">
        <v>90.223874931883671</v>
      </c>
      <c r="P231" s="81">
        <v>78.878943608496755</v>
      </c>
      <c r="Q231" s="81">
        <v>5.1950847146238353</v>
      </c>
      <c r="R231" s="81">
        <v>0</v>
      </c>
      <c r="S231" s="81">
        <v>9.1655096657149215</v>
      </c>
      <c r="T231" s="82"/>
      <c r="U231" s="81">
        <v>24374999</v>
      </c>
      <c r="V231" s="81">
        <v>2187</v>
      </c>
      <c r="W231" s="81">
        <v>178</v>
      </c>
      <c r="X231" s="81">
        <v>20773</v>
      </c>
      <c r="Y231" s="81">
        <v>30692</v>
      </c>
      <c r="Z231" s="81">
        <v>53944</v>
      </c>
      <c r="AA231" s="81">
        <v>16338</v>
      </c>
      <c r="AB231" s="81">
        <v>76062</v>
      </c>
      <c r="AC231" s="81">
        <v>0</v>
      </c>
      <c r="AD231" s="81">
        <v>9.1655096657149215</v>
      </c>
      <c r="AE231" s="82"/>
      <c r="AF231" s="81">
        <v>273099260.17474967</v>
      </c>
      <c r="AG231" s="81">
        <v>3568145.713070103</v>
      </c>
      <c r="AH231" s="81">
        <v>2095599.4712119121</v>
      </c>
      <c r="AI231" s="81">
        <v>140308261.15662709</v>
      </c>
      <c r="AJ231" s="81">
        <v>156745791.63212359</v>
      </c>
      <c r="AK231" s="81">
        <v>0</v>
      </c>
      <c r="AL231" s="81">
        <v>0</v>
      </c>
      <c r="AM231" s="81">
        <v>10448399.79202749</v>
      </c>
      <c r="AN231" s="81">
        <v>0</v>
      </c>
      <c r="AO231" s="81">
        <v>0</v>
      </c>
      <c r="AP231" s="82"/>
      <c r="AQ231" s="81">
        <v>1595</v>
      </c>
      <c r="AR231" s="81">
        <v>742</v>
      </c>
      <c r="AS231" s="81">
        <v>0</v>
      </c>
      <c r="AT231" s="81">
        <v>0</v>
      </c>
      <c r="AU231" s="81">
        <v>0</v>
      </c>
      <c r="AV231" s="81">
        <v>0</v>
      </c>
      <c r="AW231" s="81" t="s">
        <v>564</v>
      </c>
      <c r="AX231" s="82"/>
      <c r="AY231" s="81">
        <v>6883.7000000000007</v>
      </c>
      <c r="AZ231" s="81">
        <v>55739.300000000047</v>
      </c>
      <c r="BA231" s="81">
        <v>0</v>
      </c>
      <c r="BB231" s="81">
        <v>0</v>
      </c>
      <c r="BC231" s="81">
        <v>0</v>
      </c>
      <c r="BD231" s="81">
        <v>0</v>
      </c>
      <c r="BE231" s="81" t="s">
        <v>564</v>
      </c>
      <c r="BF231" s="82"/>
      <c r="BG231" s="81">
        <v>0</v>
      </c>
      <c r="BH231" s="81">
        <v>0</v>
      </c>
      <c r="BI231" s="81">
        <v>164.173</v>
      </c>
      <c r="BJ231" s="81">
        <v>0</v>
      </c>
      <c r="BK231" s="81">
        <v>6.4089999999999998</v>
      </c>
      <c r="BL231" s="81">
        <v>0</v>
      </c>
      <c r="BM231" s="82"/>
      <c r="BN231" s="81">
        <v>0</v>
      </c>
      <c r="BO231" s="81">
        <v>0</v>
      </c>
      <c r="BP231" s="81">
        <v>12</v>
      </c>
      <c r="BQ231" s="81">
        <v>0</v>
      </c>
      <c r="BR231" s="81">
        <v>1</v>
      </c>
      <c r="BS231" s="81">
        <v>0</v>
      </c>
      <c r="BT231"/>
      <c r="BU231" s="80">
        <v>170.58199999999999</v>
      </c>
      <c r="BV231" s="80">
        <v>0</v>
      </c>
      <c r="BW231" s="80">
        <v>0</v>
      </c>
      <c r="BX231" s="80">
        <v>0</v>
      </c>
      <c r="BY231" s="80">
        <v>0</v>
      </c>
      <c r="BZ231" s="80">
        <v>0</v>
      </c>
      <c r="CA231" s="80">
        <v>0</v>
      </c>
      <c r="CB231" s="80">
        <v>0</v>
      </c>
      <c r="CC231" s="80">
        <v>0</v>
      </c>
    </row>
    <row r="232" spans="1:81">
      <c r="A232" s="80" t="s">
        <v>1938</v>
      </c>
      <c r="B232" s="80">
        <v>66</v>
      </c>
      <c r="C232" s="80">
        <v>15</v>
      </c>
      <c r="D232" s="80">
        <v>4</v>
      </c>
      <c r="E232" s="80">
        <v>2018</v>
      </c>
      <c r="F232" s="80" t="s">
        <v>93</v>
      </c>
      <c r="G232" s="80" t="s">
        <v>1923</v>
      </c>
      <c r="H232" s="80" t="s">
        <v>1924</v>
      </c>
      <c r="I232" s="177"/>
      <c r="J232" s="81">
        <v>450.99801427030371</v>
      </c>
      <c r="K232" s="81">
        <v>4.4244440497986197</v>
      </c>
      <c r="L232" s="81">
        <v>9.4605464573787774</v>
      </c>
      <c r="M232" s="81">
        <v>91.99722776596272</v>
      </c>
      <c r="N232" s="81">
        <v>103.31460258948987</v>
      </c>
      <c r="O232" s="81">
        <v>88.600974663723576</v>
      </c>
      <c r="P232" s="81">
        <v>77.950367326304402</v>
      </c>
      <c r="Q232" s="81">
        <v>4.7701995481154462</v>
      </c>
      <c r="R232" s="81">
        <v>0</v>
      </c>
      <c r="S232" s="81">
        <v>8.9934070792843528</v>
      </c>
      <c r="T232" s="82"/>
      <c r="U232" s="81">
        <v>24815404</v>
      </c>
      <c r="V232" s="81">
        <v>2187</v>
      </c>
      <c r="W232" s="81">
        <v>178</v>
      </c>
      <c r="X232" s="81">
        <v>20773</v>
      </c>
      <c r="Y232" s="81">
        <v>30820</v>
      </c>
      <c r="Z232" s="81">
        <v>53988</v>
      </c>
      <c r="AA232" s="81">
        <v>16308</v>
      </c>
      <c r="AB232" s="81">
        <v>75264</v>
      </c>
      <c r="AC232" s="81">
        <v>0</v>
      </c>
      <c r="AD232" s="81">
        <v>8.9934070792843528</v>
      </c>
      <c r="AE232" s="82"/>
      <c r="AF232" s="81">
        <v>274451819.00300813</v>
      </c>
      <c r="AG232" s="81">
        <v>3168532.3142655739</v>
      </c>
      <c r="AH232" s="81">
        <v>2013194.816736365</v>
      </c>
      <c r="AI232" s="81">
        <v>145395994.72576821</v>
      </c>
      <c r="AJ232" s="81">
        <v>155782491.5414128</v>
      </c>
      <c r="AK232" s="81">
        <v>0</v>
      </c>
      <c r="AL232" s="81">
        <v>0</v>
      </c>
      <c r="AM232" s="81">
        <v>10360173.19660154</v>
      </c>
      <c r="AN232" s="81">
        <v>0</v>
      </c>
      <c r="AO232" s="81">
        <v>0</v>
      </c>
      <c r="AP232" s="82"/>
      <c r="AQ232" s="81">
        <v>1713</v>
      </c>
      <c r="AR232" s="81">
        <v>842</v>
      </c>
      <c r="AS232" s="81">
        <v>0</v>
      </c>
      <c r="AT232" s="81">
        <v>0</v>
      </c>
      <c r="AU232" s="81">
        <v>0</v>
      </c>
      <c r="AV232" s="81">
        <v>0</v>
      </c>
      <c r="AW232" s="81" t="s">
        <v>564</v>
      </c>
      <c r="AX232" s="82"/>
      <c r="AY232" s="81">
        <v>7545.4000000000005</v>
      </c>
      <c r="AZ232" s="81">
        <v>62782.5</v>
      </c>
      <c r="BA232" s="81">
        <v>0</v>
      </c>
      <c r="BB232" s="81">
        <v>0</v>
      </c>
      <c r="BC232" s="81">
        <v>0</v>
      </c>
      <c r="BD232" s="81">
        <v>0</v>
      </c>
      <c r="BE232" s="81" t="s">
        <v>564</v>
      </c>
      <c r="BF232" s="82"/>
      <c r="BG232" s="81">
        <v>0</v>
      </c>
      <c r="BH232" s="81">
        <v>0</v>
      </c>
      <c r="BI232" s="81">
        <v>170.32</v>
      </c>
      <c r="BJ232" s="81">
        <v>0</v>
      </c>
      <c r="BK232" s="81">
        <v>5.5620000000000003</v>
      </c>
      <c r="BL232" s="81">
        <v>0</v>
      </c>
      <c r="BM232" s="82"/>
      <c r="BN232" s="81">
        <v>0</v>
      </c>
      <c r="BO232" s="81">
        <v>0</v>
      </c>
      <c r="BP232" s="81">
        <v>12</v>
      </c>
      <c r="BQ232" s="81">
        <v>0</v>
      </c>
      <c r="BR232" s="81">
        <v>1</v>
      </c>
      <c r="BS232" s="81">
        <v>0</v>
      </c>
      <c r="BT232"/>
      <c r="BU232" s="80">
        <v>175.88200000000001</v>
      </c>
      <c r="BV232" s="80">
        <v>0</v>
      </c>
      <c r="BW232" s="80">
        <v>0</v>
      </c>
      <c r="BX232" s="80">
        <v>0</v>
      </c>
      <c r="BY232" s="80">
        <v>0</v>
      </c>
      <c r="BZ232" s="80">
        <v>0</v>
      </c>
      <c r="CA232" s="80">
        <v>0</v>
      </c>
      <c r="CB232" s="80">
        <v>0</v>
      </c>
      <c r="CC232" s="80">
        <v>0</v>
      </c>
    </row>
    <row r="233" spans="1:81">
      <c r="A233" s="80" t="s">
        <v>1939</v>
      </c>
      <c r="B233" s="80">
        <v>67</v>
      </c>
      <c r="C233" s="80">
        <v>16</v>
      </c>
      <c r="D233" s="80">
        <v>4</v>
      </c>
      <c r="E233" s="80">
        <v>2019</v>
      </c>
      <c r="F233" s="80" t="s">
        <v>73</v>
      </c>
      <c r="G233" s="80" t="s">
        <v>1923</v>
      </c>
      <c r="H233" s="80" t="s">
        <v>1924</v>
      </c>
      <c r="I233" s="177"/>
      <c r="J233" s="81">
        <v>457.73010980533047</v>
      </c>
      <c r="K233" s="81">
        <v>4.0403353111950917</v>
      </c>
      <c r="L233" s="81">
        <v>9.5419445360114921</v>
      </c>
      <c r="M233" s="81">
        <v>89.927075095884959</v>
      </c>
      <c r="N233" s="81">
        <v>99.611073602986224</v>
      </c>
      <c r="O233" s="81">
        <v>86.557618025269676</v>
      </c>
      <c r="P233" s="81">
        <v>77.103035234160586</v>
      </c>
      <c r="Q233" s="81">
        <v>4.5997732006958101</v>
      </c>
      <c r="R233" s="81">
        <v>0</v>
      </c>
      <c r="S233" s="81">
        <v>8.8407922654721887</v>
      </c>
      <c r="T233" s="82"/>
      <c r="U233" s="81">
        <v>25262103</v>
      </c>
      <c r="V233" s="81">
        <v>2187</v>
      </c>
      <c r="W233" s="81">
        <v>178</v>
      </c>
      <c r="X233" s="81">
        <v>20773</v>
      </c>
      <c r="Y233" s="81">
        <v>31164</v>
      </c>
      <c r="Z233" s="81">
        <v>54191</v>
      </c>
      <c r="AA233" s="81">
        <v>16010</v>
      </c>
      <c r="AB233" s="81">
        <v>74540</v>
      </c>
      <c r="AC233" s="81">
        <v>0</v>
      </c>
      <c r="AD233" s="81">
        <v>8.8407922654721887</v>
      </c>
      <c r="AE233" s="82"/>
      <c r="AF233" s="81">
        <v>276760210.99175632</v>
      </c>
      <c r="AG233" s="81">
        <v>3059517.5304963831</v>
      </c>
      <c r="AH233" s="81">
        <v>2130969.5663947691</v>
      </c>
      <c r="AI233" s="81">
        <v>147938488.92722711</v>
      </c>
      <c r="AJ233" s="81">
        <v>149334005.04776937</v>
      </c>
      <c r="AK233" s="81">
        <v>0</v>
      </c>
      <c r="AL233" s="81">
        <v>0</v>
      </c>
      <c r="AM233" s="81">
        <v>10151786.863180432</v>
      </c>
      <c r="AN233" s="81">
        <v>0</v>
      </c>
      <c r="AO233" s="81">
        <v>0</v>
      </c>
      <c r="AP233" s="82"/>
      <c r="AQ233" s="81">
        <v>1813</v>
      </c>
      <c r="AR233" s="81">
        <v>905</v>
      </c>
      <c r="AS233" s="81">
        <v>0</v>
      </c>
      <c r="AT233" s="81">
        <v>0</v>
      </c>
      <c r="AU233" s="81">
        <v>0</v>
      </c>
      <c r="AV233" s="81">
        <v>0</v>
      </c>
      <c r="AW233" s="81" t="s">
        <v>564</v>
      </c>
      <c r="AX233" s="82"/>
      <c r="AY233" s="81">
        <v>8082.7000000000025</v>
      </c>
      <c r="AZ233" s="81">
        <v>65222.800000000032</v>
      </c>
      <c r="BA233" s="81">
        <v>0</v>
      </c>
      <c r="BB233" s="81">
        <v>0</v>
      </c>
      <c r="BC233" s="81">
        <v>0</v>
      </c>
      <c r="BD233" s="81">
        <v>0</v>
      </c>
      <c r="BE233" s="81" t="s">
        <v>564</v>
      </c>
      <c r="BF233" s="82"/>
      <c r="BG233" s="81">
        <v>0</v>
      </c>
      <c r="BH233" s="81">
        <v>0</v>
      </c>
      <c r="BI233" s="81">
        <v>173.886</v>
      </c>
      <c r="BJ233" s="81">
        <v>0</v>
      </c>
      <c r="BK233" s="81">
        <v>4.8339999999999996</v>
      </c>
      <c r="BL233" s="81">
        <v>0</v>
      </c>
      <c r="BM233" s="82"/>
      <c r="BN233" s="81">
        <v>0</v>
      </c>
      <c r="BO233" s="81">
        <v>0</v>
      </c>
      <c r="BP233" s="81">
        <v>13</v>
      </c>
      <c r="BQ233" s="81">
        <v>0</v>
      </c>
      <c r="BR233" s="81">
        <v>1</v>
      </c>
      <c r="BS233" s="81">
        <v>0</v>
      </c>
      <c r="BT233"/>
      <c r="BU233" s="80">
        <v>178.72</v>
      </c>
      <c r="BV233" s="80">
        <v>0</v>
      </c>
      <c r="BW233" s="80">
        <v>0</v>
      </c>
      <c r="BX233" s="80">
        <v>0</v>
      </c>
      <c r="BY233" s="80">
        <v>0</v>
      </c>
      <c r="BZ233" s="80">
        <v>0</v>
      </c>
      <c r="CA233" s="80">
        <v>0</v>
      </c>
      <c r="CB233" s="80">
        <v>0</v>
      </c>
      <c r="CC233" s="80">
        <v>0</v>
      </c>
    </row>
    <row r="234" spans="1:81">
      <c r="A234" s="80" t="s">
        <v>1940</v>
      </c>
      <c r="B234" s="80">
        <v>68</v>
      </c>
      <c r="C234" s="80">
        <v>17</v>
      </c>
      <c r="D234" s="80">
        <v>4</v>
      </c>
      <c r="E234" s="80">
        <v>2020</v>
      </c>
      <c r="F234" s="80" t="s">
        <v>218</v>
      </c>
      <c r="G234" s="80" t="s">
        <v>1923</v>
      </c>
      <c r="H234" s="80" t="s">
        <v>1924</v>
      </c>
      <c r="I234" s="177"/>
      <c r="J234" s="81">
        <v>402.28198322921571</v>
      </c>
      <c r="K234" s="81">
        <v>3.9010605836339756</v>
      </c>
      <c r="L234" s="81">
        <v>15.177860788461077</v>
      </c>
      <c r="M234" s="81">
        <v>77.763719684792022</v>
      </c>
      <c r="N234" s="81">
        <v>95.606296390997301</v>
      </c>
      <c r="O234" s="81">
        <v>75.527446536625121</v>
      </c>
      <c r="P234" s="81">
        <v>71.985197082662836</v>
      </c>
      <c r="Q234" s="81">
        <v>4.3425785848233343</v>
      </c>
      <c r="R234" s="81">
        <v>0</v>
      </c>
      <c r="S234" s="81">
        <v>9.7540034346029181</v>
      </c>
      <c r="T234" s="82"/>
      <c r="U234" s="81">
        <v>26900635</v>
      </c>
      <c r="V234" s="81">
        <v>1797</v>
      </c>
      <c r="W234" s="81">
        <v>307</v>
      </c>
      <c r="X234" s="81">
        <v>19978</v>
      </c>
      <c r="Y234" s="81">
        <v>31348</v>
      </c>
      <c r="Z234" s="81">
        <v>53970</v>
      </c>
      <c r="AA234" s="81">
        <v>16240</v>
      </c>
      <c r="AB234" s="81">
        <v>73649</v>
      </c>
      <c r="AC234" s="81">
        <v>0</v>
      </c>
      <c r="AD234" s="81">
        <v>9.7540034346029181</v>
      </c>
      <c r="AE234" s="82"/>
      <c r="AF234" s="81">
        <v>288897722.07705158</v>
      </c>
      <c r="AG234" s="81">
        <v>2786580.0413125125</v>
      </c>
      <c r="AH234" s="81">
        <v>2747874.3021724583</v>
      </c>
      <c r="AI234" s="81">
        <v>129954551.38645419</v>
      </c>
      <c r="AJ234" s="81">
        <v>148871427.89001209</v>
      </c>
      <c r="AK234" s="81"/>
      <c r="AL234" s="81"/>
      <c r="AM234" s="81">
        <v>9612012.757456433</v>
      </c>
      <c r="AN234" s="81"/>
      <c r="AO234" s="81"/>
      <c r="AP234" s="82"/>
      <c r="AQ234" s="81">
        <v>1907</v>
      </c>
      <c r="AR234" s="81">
        <v>983</v>
      </c>
      <c r="AS234" s="81">
        <v>0</v>
      </c>
      <c r="AT234" s="81">
        <v>0</v>
      </c>
      <c r="AU234" s="81">
        <v>0</v>
      </c>
      <c r="AV234" s="81">
        <v>0</v>
      </c>
      <c r="AW234" s="81">
        <v>0</v>
      </c>
      <c r="AX234" s="82"/>
      <c r="AY234" s="81">
        <v>8620.2999999999993</v>
      </c>
      <c r="AZ234" s="81">
        <v>71297.699999999953</v>
      </c>
      <c r="BA234" s="81">
        <v>0</v>
      </c>
      <c r="BB234" s="81">
        <v>0</v>
      </c>
      <c r="BC234" s="81">
        <v>0</v>
      </c>
      <c r="BD234" s="81">
        <v>0</v>
      </c>
      <c r="BE234" s="81">
        <v>0</v>
      </c>
      <c r="BF234" s="82"/>
      <c r="BG234" s="81">
        <v>0</v>
      </c>
      <c r="BH234" s="81">
        <v>0</v>
      </c>
      <c r="BI234" s="81">
        <v>160.26</v>
      </c>
      <c r="BJ234" s="81">
        <v>0</v>
      </c>
      <c r="BK234" s="81">
        <v>4.6959999999999997</v>
      </c>
      <c r="BL234" s="81">
        <v>0</v>
      </c>
      <c r="BM234" s="82"/>
      <c r="BN234" s="81">
        <v>0</v>
      </c>
      <c r="BO234" s="81">
        <v>0</v>
      </c>
      <c r="BP234" s="81">
        <v>12</v>
      </c>
      <c r="BQ234" s="81">
        <v>0</v>
      </c>
      <c r="BR234" s="81">
        <v>1</v>
      </c>
      <c r="BS234" s="81">
        <v>0</v>
      </c>
      <c r="BT234"/>
      <c r="BU234" s="80">
        <v>164.95599999999999</v>
      </c>
      <c r="BV234" s="80">
        <v>0</v>
      </c>
      <c r="BW234" s="80">
        <v>0</v>
      </c>
      <c r="BX234" s="80">
        <v>0</v>
      </c>
      <c r="BY234" s="80">
        <v>0</v>
      </c>
      <c r="BZ234" s="80">
        <v>0</v>
      </c>
      <c r="CA234" s="80">
        <v>0</v>
      </c>
      <c r="CB234" s="80">
        <v>0</v>
      </c>
      <c r="CC234" s="80">
        <v>0</v>
      </c>
    </row>
    <row r="235" spans="1:81">
      <c r="A235" s="80" t="s">
        <v>1941</v>
      </c>
      <c r="B235" s="80">
        <v>68</v>
      </c>
      <c r="C235" s="80">
        <v>18</v>
      </c>
      <c r="D235" s="80">
        <v>4</v>
      </c>
      <c r="E235" s="80">
        <v>2021</v>
      </c>
      <c r="F235" s="80" t="s">
        <v>75</v>
      </c>
      <c r="G235" s="174" t="s">
        <v>1923</v>
      </c>
      <c r="H235" s="80" t="s">
        <v>1924</v>
      </c>
      <c r="I235" s="177"/>
      <c r="J235" s="81">
        <v>454.78236069364556</v>
      </c>
      <c r="K235" s="81">
        <v>4.1543151995527463</v>
      </c>
      <c r="L235" s="81">
        <v>12.57377699328695</v>
      </c>
      <c r="M235" s="81">
        <v>82.33039457447255</v>
      </c>
      <c r="N235" s="81">
        <v>98.165925396037622</v>
      </c>
      <c r="O235" s="81">
        <v>73.362260936123164</v>
      </c>
      <c r="P235" s="81">
        <v>73.829176523052539</v>
      </c>
      <c r="Q235" s="81">
        <v>4.3368720663948155</v>
      </c>
      <c r="R235" s="81">
        <v>0</v>
      </c>
      <c r="S235" s="81">
        <v>9.4089916080659322</v>
      </c>
      <c r="T235" s="82"/>
      <c r="U235" s="81">
        <v>27515776</v>
      </c>
      <c r="V235" s="81">
        <v>1797</v>
      </c>
      <c r="W235" s="81">
        <v>307</v>
      </c>
      <c r="X235" s="81">
        <v>19978</v>
      </c>
      <c r="Y235" s="81">
        <v>31430</v>
      </c>
      <c r="Z235" s="81">
        <v>53979</v>
      </c>
      <c r="AA235" s="81">
        <v>16243</v>
      </c>
      <c r="AB235" s="81">
        <v>72680</v>
      </c>
      <c r="AC235" s="81">
        <v>0</v>
      </c>
      <c r="AD235" s="81">
        <v>9.4089916080659322</v>
      </c>
      <c r="AE235" s="82"/>
      <c r="AF235" s="81">
        <v>278340898.32727706</v>
      </c>
      <c r="AG235" s="81">
        <v>2953114.5529893087</v>
      </c>
      <c r="AH235" s="81">
        <v>2192471.3398423507</v>
      </c>
      <c r="AI235" s="81">
        <v>135970105.51111031</v>
      </c>
      <c r="AJ235" s="81">
        <v>142253390.61563697</v>
      </c>
      <c r="AK235" s="81">
        <v>0</v>
      </c>
      <c r="AL235" s="81">
        <v>0</v>
      </c>
      <c r="AM235" s="81">
        <v>9540259.3658711147</v>
      </c>
      <c r="AN235" s="81">
        <v>0</v>
      </c>
      <c r="AO235" s="81">
        <v>0</v>
      </c>
      <c r="AP235" s="82"/>
      <c r="AQ235" s="81">
        <v>1981</v>
      </c>
      <c r="AR235" s="81">
        <v>1086</v>
      </c>
      <c r="AS235" s="81">
        <v>0</v>
      </c>
      <c r="AT235" s="81">
        <v>0</v>
      </c>
      <c r="AU235" s="81">
        <v>0</v>
      </c>
      <c r="AV235" s="81">
        <v>0</v>
      </c>
      <c r="AW235" s="81"/>
      <c r="AX235" s="82"/>
      <c r="AY235" s="81">
        <v>9068.1999999999953</v>
      </c>
      <c r="AZ235" s="81">
        <v>77210.799999999959</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1942</v>
      </c>
      <c r="B236" s="80">
        <v>68</v>
      </c>
      <c r="C236" s="80">
        <v>19</v>
      </c>
      <c r="D236" s="80">
        <v>4</v>
      </c>
      <c r="E236" s="80">
        <v>2022</v>
      </c>
      <c r="F236" s="80" t="s">
        <v>568</v>
      </c>
      <c r="G236" s="174" t="s">
        <v>1923</v>
      </c>
      <c r="H236" s="80" t="s">
        <v>1924</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2114</v>
      </c>
      <c r="AR236" s="81">
        <v>1141</v>
      </c>
      <c r="AS236" s="81">
        <v>0</v>
      </c>
      <c r="AT236" s="81">
        <v>0</v>
      </c>
      <c r="AU236" s="81">
        <v>0</v>
      </c>
      <c r="AV236" s="81">
        <v>0</v>
      </c>
      <c r="AW236" s="81"/>
      <c r="AX236" s="82"/>
      <c r="AY236" s="81">
        <v>9909.4999999999873</v>
      </c>
      <c r="AZ236" s="81">
        <v>82198.199999999953</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1943</v>
      </c>
      <c r="B237" s="80">
        <v>290</v>
      </c>
      <c r="C237" s="80">
        <v>1</v>
      </c>
      <c r="D237" s="80">
        <v>18</v>
      </c>
      <c r="E237" s="80">
        <v>1990</v>
      </c>
      <c r="F237" s="80" t="s">
        <v>562</v>
      </c>
      <c r="G237" s="80" t="s">
        <v>1944</v>
      </c>
      <c r="H237" s="80" t="s">
        <v>1945</v>
      </c>
      <c r="I237" s="177"/>
      <c r="J237" s="81">
        <v>90.121096417864948</v>
      </c>
      <c r="K237" s="81">
        <v>8.7033876296226111</v>
      </c>
      <c r="L237" s="81">
        <v>3.849368777609683</v>
      </c>
      <c r="M237" s="81">
        <v>28.715069799366169</v>
      </c>
      <c r="N237" s="81">
        <v>56.769669123136559</v>
      </c>
      <c r="O237" s="81">
        <v>56.988411359651707</v>
      </c>
      <c r="P237" s="81">
        <v>81.454268508698888</v>
      </c>
      <c r="Q237" s="81">
        <v>3.8401505065178694</v>
      </c>
      <c r="R237" s="81">
        <v>0</v>
      </c>
      <c r="S237" s="81">
        <v>3.321494142521507</v>
      </c>
      <c r="T237" s="82"/>
      <c r="U237" s="81">
        <v>23388200</v>
      </c>
      <c r="V237" s="81">
        <v>2560</v>
      </c>
      <c r="W237" s="81">
        <v>52</v>
      </c>
      <c r="X237" s="81">
        <v>10543</v>
      </c>
      <c r="Y237" s="81">
        <v>16684</v>
      </c>
      <c r="Z237" s="81">
        <v>23440</v>
      </c>
      <c r="AA237" s="81">
        <v>19778</v>
      </c>
      <c r="AB237" s="81">
        <v>62351</v>
      </c>
      <c r="AC237" s="81">
        <v>0</v>
      </c>
      <c r="AD237" s="81">
        <v>3.321494142521507</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1946</v>
      </c>
      <c r="B238" s="80">
        <v>291</v>
      </c>
      <c r="C238" s="80">
        <v>2</v>
      </c>
      <c r="D238" s="80">
        <v>18</v>
      </c>
      <c r="E238" s="80">
        <v>2005</v>
      </c>
      <c r="F238" s="80" t="s">
        <v>565</v>
      </c>
      <c r="G238" s="80" t="s">
        <v>1944</v>
      </c>
      <c r="H238" s="80" t="s">
        <v>1945</v>
      </c>
      <c r="I238" s="177"/>
      <c r="J238" s="81">
        <v>104.5907015459676</v>
      </c>
      <c r="K238" s="81">
        <v>5.5640247508355678</v>
      </c>
      <c r="L238" s="81">
        <v>5.4588853661696799</v>
      </c>
      <c r="M238" s="81">
        <v>53.214967123440076</v>
      </c>
      <c r="N238" s="81">
        <v>88.629053304801459</v>
      </c>
      <c r="O238" s="81">
        <v>93.181014857364246</v>
      </c>
      <c r="P238" s="81">
        <v>92.014484870010179</v>
      </c>
      <c r="Q238" s="81">
        <v>4.2875836953821214</v>
      </c>
      <c r="R238" s="81">
        <v>0</v>
      </c>
      <c r="S238" s="81">
        <v>7.9374562821590304</v>
      </c>
      <c r="T238" s="82"/>
      <c r="U238" s="81">
        <v>23874780</v>
      </c>
      <c r="V238" s="81">
        <v>2294</v>
      </c>
      <c r="W238" s="81">
        <v>74</v>
      </c>
      <c r="X238" s="81">
        <v>10716</v>
      </c>
      <c r="Y238" s="81">
        <v>23790</v>
      </c>
      <c r="Z238" s="81">
        <v>44351</v>
      </c>
      <c r="AA238" s="81">
        <v>18298</v>
      </c>
      <c r="AB238" s="81">
        <v>72776</v>
      </c>
      <c r="AC238" s="81">
        <v>0</v>
      </c>
      <c r="AD238" s="81">
        <v>7.9374562821590304</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1947</v>
      </c>
      <c r="B239" s="80">
        <v>292</v>
      </c>
      <c r="C239" s="80">
        <v>3</v>
      </c>
      <c r="D239" s="80">
        <v>18</v>
      </c>
      <c r="E239" s="80">
        <v>2006</v>
      </c>
      <c r="F239" s="80" t="s">
        <v>566</v>
      </c>
      <c r="G239" s="80" t="s">
        <v>1944</v>
      </c>
      <c r="H239" s="80" t="s">
        <v>1945</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1948</v>
      </c>
      <c r="B240" s="80">
        <v>293</v>
      </c>
      <c r="C240" s="80">
        <v>4</v>
      </c>
      <c r="D240" s="80">
        <v>18</v>
      </c>
      <c r="E240" s="80">
        <v>2007</v>
      </c>
      <c r="F240" s="80" t="s">
        <v>567</v>
      </c>
      <c r="G240" s="80" t="s">
        <v>1944</v>
      </c>
      <c r="H240" s="80" t="s">
        <v>1945</v>
      </c>
      <c r="I240" s="177"/>
      <c r="J240" s="81">
        <v>139.13936663526758</v>
      </c>
      <c r="K240" s="81">
        <v>6.0444659031960475</v>
      </c>
      <c r="L240" s="81">
        <v>11.761707785013403</v>
      </c>
      <c r="M240" s="81">
        <v>58.77451743270111</v>
      </c>
      <c r="N240" s="81">
        <v>95.023793855507122</v>
      </c>
      <c r="O240" s="81">
        <v>91.569924205090658</v>
      </c>
      <c r="P240" s="81">
        <v>91.380842738889399</v>
      </c>
      <c r="Q240" s="81">
        <v>4.5231384964185803</v>
      </c>
      <c r="R240" s="81">
        <v>0</v>
      </c>
      <c r="S240" s="81">
        <v>7.8068583905265942</v>
      </c>
      <c r="T240" s="82"/>
      <c r="U240" s="81">
        <v>28042329</v>
      </c>
      <c r="V240" s="81">
        <v>2166</v>
      </c>
      <c r="W240" s="81">
        <v>177</v>
      </c>
      <c r="X240" s="81">
        <v>14398</v>
      </c>
      <c r="Y240" s="81">
        <v>24495</v>
      </c>
      <c r="Z240" s="81">
        <v>45308</v>
      </c>
      <c r="AA240" s="81">
        <v>17895</v>
      </c>
      <c r="AB240" s="81">
        <v>72714</v>
      </c>
      <c r="AC240" s="81">
        <v>0</v>
      </c>
      <c r="AD240" s="81">
        <v>7.8068583905265942</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1949</v>
      </c>
      <c r="B241" s="80">
        <v>294</v>
      </c>
      <c r="C241" s="80">
        <v>5</v>
      </c>
      <c r="D241" s="80">
        <v>18</v>
      </c>
      <c r="E241" s="80">
        <v>2008</v>
      </c>
      <c r="F241" s="80" t="s">
        <v>84</v>
      </c>
      <c r="G241" s="80" t="s">
        <v>1944</v>
      </c>
      <c r="H241" s="80" t="s">
        <v>1945</v>
      </c>
      <c r="I241" s="177"/>
      <c r="J241" s="81">
        <v>119.40565929681878</v>
      </c>
      <c r="K241" s="81">
        <v>4.6270878501265864</v>
      </c>
      <c r="L241" s="81">
        <v>10.415826198899671</v>
      </c>
      <c r="M241" s="81">
        <v>70.742962387180953</v>
      </c>
      <c r="N241" s="81">
        <v>93.097721840679867</v>
      </c>
      <c r="O241" s="81">
        <v>89.536894869027478</v>
      </c>
      <c r="P241" s="81">
        <v>89.379247114139631</v>
      </c>
      <c r="Q241" s="81">
        <v>4.4632952708731901</v>
      </c>
      <c r="R241" s="81">
        <v>0</v>
      </c>
      <c r="S241" s="81">
        <v>7.1440192088963537</v>
      </c>
      <c r="T241" s="82"/>
      <c r="U241" s="81">
        <v>26464501</v>
      </c>
      <c r="V241" s="81">
        <v>2166</v>
      </c>
      <c r="W241" s="81">
        <v>177</v>
      </c>
      <c r="X241" s="81">
        <v>14398</v>
      </c>
      <c r="Y241" s="81">
        <v>24893</v>
      </c>
      <c r="Z241" s="81">
        <v>45857</v>
      </c>
      <c r="AA241" s="81">
        <v>17523</v>
      </c>
      <c r="AB241" s="81">
        <v>72931</v>
      </c>
      <c r="AC241" s="81">
        <v>0</v>
      </c>
      <c r="AD241" s="81">
        <v>7.1440192088963537</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1950</v>
      </c>
      <c r="B242" s="80">
        <v>295</v>
      </c>
      <c r="C242" s="80">
        <v>6</v>
      </c>
      <c r="D242" s="80">
        <v>18</v>
      </c>
      <c r="E242" s="80">
        <v>2009</v>
      </c>
      <c r="F242" s="80" t="s">
        <v>85</v>
      </c>
      <c r="G242" s="80" t="s">
        <v>1944</v>
      </c>
      <c r="H242" s="80" t="s">
        <v>1945</v>
      </c>
      <c r="I242" s="177"/>
      <c r="J242" s="81">
        <v>136.87447483721829</v>
      </c>
      <c r="K242" s="81">
        <v>5.0262328115952499</v>
      </c>
      <c r="L242" s="81">
        <v>3.8228922024610279</v>
      </c>
      <c r="M242" s="81">
        <v>79.755960747513186</v>
      </c>
      <c r="N242" s="81">
        <v>84.90062112325684</v>
      </c>
      <c r="O242" s="81">
        <v>91.708724229587659</v>
      </c>
      <c r="P242" s="81">
        <v>85.830092573996751</v>
      </c>
      <c r="Q242" s="81">
        <v>4.2608418339515595</v>
      </c>
      <c r="R242" s="81">
        <v>0</v>
      </c>
      <c r="S242" s="81">
        <v>7.5310117508431187</v>
      </c>
      <c r="T242" s="82"/>
      <c r="U242" s="81">
        <v>22698207</v>
      </c>
      <c r="V242" s="81">
        <v>2337</v>
      </c>
      <c r="W242" s="81">
        <v>111</v>
      </c>
      <c r="X242" s="81">
        <v>16880</v>
      </c>
      <c r="Y242" s="81">
        <v>25204</v>
      </c>
      <c r="Z242" s="81">
        <v>46361</v>
      </c>
      <c r="AA242" s="81">
        <v>17275</v>
      </c>
      <c r="AB242" s="81">
        <v>73087</v>
      </c>
      <c r="AC242" s="81">
        <v>0</v>
      </c>
      <c r="AD242" s="81">
        <v>7.5310117508431187</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121.02799999999999</v>
      </c>
      <c r="BJ242" s="81">
        <v>0</v>
      </c>
      <c r="BK242" s="81">
        <v>0</v>
      </c>
      <c r="BL242" s="81">
        <v>0</v>
      </c>
      <c r="BM242" s="82"/>
      <c r="BN242" s="81">
        <v>0</v>
      </c>
      <c r="BO242" s="81">
        <v>0</v>
      </c>
      <c r="BP242" s="81">
        <v>10</v>
      </c>
      <c r="BQ242" s="81">
        <v>0</v>
      </c>
      <c r="BR242" s="81">
        <v>0</v>
      </c>
      <c r="BS242" s="81">
        <v>0</v>
      </c>
      <c r="BT242"/>
      <c r="BU242" s="80"/>
      <c r="BV242" s="80"/>
      <c r="BW242" s="80"/>
      <c r="BX242" s="80"/>
      <c r="BY242" s="80"/>
      <c r="BZ242" s="80"/>
      <c r="CA242" s="80"/>
      <c r="CB242" s="80"/>
      <c r="CC242" s="80"/>
    </row>
    <row r="243" spans="1:81">
      <c r="A243" s="80" t="s">
        <v>1951</v>
      </c>
      <c r="B243" s="80">
        <v>296</v>
      </c>
      <c r="C243" s="80">
        <v>7</v>
      </c>
      <c r="D243" s="80">
        <v>18</v>
      </c>
      <c r="E243" s="80">
        <v>2010</v>
      </c>
      <c r="F243" s="80" t="s">
        <v>86</v>
      </c>
      <c r="G243" s="80" t="s">
        <v>1944</v>
      </c>
      <c r="H243" s="80" t="s">
        <v>1945</v>
      </c>
      <c r="I243" s="177"/>
      <c r="J243" s="81">
        <v>132.51039195850149</v>
      </c>
      <c r="K243" s="81">
        <v>5.2742152060739427</v>
      </c>
      <c r="L243" s="81">
        <v>3.6009926470127938</v>
      </c>
      <c r="M243" s="81">
        <v>82.586006524349827</v>
      </c>
      <c r="N243" s="81">
        <v>83.489662182006981</v>
      </c>
      <c r="O243" s="81">
        <v>92.288730333273449</v>
      </c>
      <c r="P243" s="81">
        <v>87.778798649623909</v>
      </c>
      <c r="Q243" s="81">
        <v>4.4368498758581794</v>
      </c>
      <c r="R243" s="81">
        <v>0</v>
      </c>
      <c r="S243" s="81">
        <v>7.0816428689826036</v>
      </c>
      <c r="T243" s="82"/>
      <c r="U243" s="81">
        <v>25978817</v>
      </c>
      <c r="V243" s="81">
        <v>2337</v>
      </c>
      <c r="W243" s="81">
        <v>111</v>
      </c>
      <c r="X243" s="81">
        <v>16880</v>
      </c>
      <c r="Y243" s="81">
        <v>25470</v>
      </c>
      <c r="Z243" s="81">
        <v>46871</v>
      </c>
      <c r="AA243" s="81">
        <v>17226</v>
      </c>
      <c r="AB243" s="81">
        <v>72925</v>
      </c>
      <c r="AC243" s="81">
        <v>0</v>
      </c>
      <c r="AD243" s="81">
        <v>7.0816428689826036</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81.988</v>
      </c>
      <c r="BJ243" s="81">
        <v>0</v>
      </c>
      <c r="BK243" s="81">
        <v>0</v>
      </c>
      <c r="BL243" s="81">
        <v>0</v>
      </c>
      <c r="BM243" s="82"/>
      <c r="BN243" s="81">
        <v>0</v>
      </c>
      <c r="BO243" s="81">
        <v>0</v>
      </c>
      <c r="BP243" s="81">
        <v>9</v>
      </c>
      <c r="BQ243" s="81">
        <v>0</v>
      </c>
      <c r="BR243" s="81">
        <v>0</v>
      </c>
      <c r="BS243" s="81">
        <v>0</v>
      </c>
      <c r="BT243"/>
      <c r="BU243" s="80">
        <v>81.988</v>
      </c>
      <c r="BV243" s="80">
        <v>0</v>
      </c>
      <c r="BW243" s="80">
        <v>0</v>
      </c>
      <c r="BX243" s="80">
        <v>0</v>
      </c>
      <c r="BY243" s="80">
        <v>0</v>
      </c>
      <c r="BZ243" s="80">
        <v>0</v>
      </c>
      <c r="CA243" s="80">
        <v>0</v>
      </c>
      <c r="CB243" s="80">
        <v>0</v>
      </c>
      <c r="CC243" s="80">
        <v>0</v>
      </c>
    </row>
    <row r="244" spans="1:81">
      <c r="A244" s="80" t="s">
        <v>1952</v>
      </c>
      <c r="B244" s="80">
        <v>297</v>
      </c>
      <c r="C244" s="80">
        <v>8</v>
      </c>
      <c r="D244" s="80">
        <v>18</v>
      </c>
      <c r="E244" s="80">
        <v>2011</v>
      </c>
      <c r="F244" s="80" t="s">
        <v>87</v>
      </c>
      <c r="G244" s="80" t="s">
        <v>1944</v>
      </c>
      <c r="H244" s="80" t="s">
        <v>1945</v>
      </c>
      <c r="I244" s="177"/>
      <c r="J244" s="81">
        <v>90.274148628770547</v>
      </c>
      <c r="K244" s="81">
        <v>6.0894556993712312</v>
      </c>
      <c r="L244" s="81">
        <v>3.7751599543159515</v>
      </c>
      <c r="M244" s="81">
        <v>93.994299864094387</v>
      </c>
      <c r="N244" s="81">
        <v>97.326338357029869</v>
      </c>
      <c r="O244" s="81">
        <v>91.54626083612122</v>
      </c>
      <c r="P244" s="81">
        <v>84.757179776993567</v>
      </c>
      <c r="Q244" s="81">
        <v>5.0988757106645339</v>
      </c>
      <c r="R244" s="81">
        <v>0</v>
      </c>
      <c r="S244" s="81">
        <v>8.7821840348083953</v>
      </c>
      <c r="T244" s="82"/>
      <c r="U244" s="81">
        <v>19169302</v>
      </c>
      <c r="V244" s="81">
        <v>2337</v>
      </c>
      <c r="W244" s="81">
        <v>111</v>
      </c>
      <c r="X244" s="81">
        <v>16880</v>
      </c>
      <c r="Y244" s="81">
        <v>25652</v>
      </c>
      <c r="Z244" s="81">
        <v>47504</v>
      </c>
      <c r="AA244" s="81">
        <v>17128</v>
      </c>
      <c r="AB244" s="81">
        <v>72656</v>
      </c>
      <c r="AC244" s="81">
        <v>0</v>
      </c>
      <c r="AD244" s="81">
        <v>8.7821840348083953</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84.846999999999994</v>
      </c>
      <c r="BJ244" s="81">
        <v>0</v>
      </c>
      <c r="BK244" s="81">
        <v>0</v>
      </c>
      <c r="BL244" s="81">
        <v>0</v>
      </c>
      <c r="BM244" s="82"/>
      <c r="BN244" s="81">
        <v>0</v>
      </c>
      <c r="BO244" s="81">
        <v>0</v>
      </c>
      <c r="BP244" s="81">
        <v>10</v>
      </c>
      <c r="BQ244" s="81">
        <v>0</v>
      </c>
      <c r="BR244" s="81">
        <v>0</v>
      </c>
      <c r="BS244" s="81">
        <v>0</v>
      </c>
      <c r="BT244"/>
      <c r="BU244" s="80">
        <v>84.846999999999994</v>
      </c>
      <c r="BV244" s="80">
        <v>0</v>
      </c>
      <c r="BW244" s="80">
        <v>0</v>
      </c>
      <c r="BX244" s="80">
        <v>0</v>
      </c>
      <c r="BY244" s="80">
        <v>0</v>
      </c>
      <c r="BZ244" s="80">
        <v>0</v>
      </c>
      <c r="CA244" s="80">
        <v>0</v>
      </c>
      <c r="CB244" s="80">
        <v>0</v>
      </c>
      <c r="CC244" s="80">
        <v>0</v>
      </c>
    </row>
    <row r="245" spans="1:81">
      <c r="A245" s="80" t="s">
        <v>1953</v>
      </c>
      <c r="B245" s="80">
        <v>298</v>
      </c>
      <c r="C245" s="80">
        <v>9</v>
      </c>
      <c r="D245" s="80">
        <v>18</v>
      </c>
      <c r="E245" s="80">
        <v>2012</v>
      </c>
      <c r="F245" s="80" t="s">
        <v>88</v>
      </c>
      <c r="G245" s="80" t="s">
        <v>1944</v>
      </c>
      <c r="H245" s="80" t="s">
        <v>1945</v>
      </c>
      <c r="I245" s="177"/>
      <c r="J245" s="81">
        <v>132.24887418798204</v>
      </c>
      <c r="K245" s="81">
        <v>5.8299823259540595</v>
      </c>
      <c r="L245" s="81">
        <v>3.7198275380439174</v>
      </c>
      <c r="M245" s="81">
        <v>92.485969831152417</v>
      </c>
      <c r="N245" s="81">
        <v>113.52411615411766</v>
      </c>
      <c r="O245" s="81">
        <v>92.458681680951059</v>
      </c>
      <c r="P245" s="81">
        <v>85.279229231124603</v>
      </c>
      <c r="Q245" s="81">
        <v>5.5859360597333625</v>
      </c>
      <c r="R245" s="81">
        <v>0</v>
      </c>
      <c r="S245" s="81">
        <v>7.3343890548670396</v>
      </c>
      <c r="T245" s="82"/>
      <c r="U245" s="81">
        <v>22100743</v>
      </c>
      <c r="V245" s="81">
        <v>2337</v>
      </c>
      <c r="W245" s="81">
        <v>111</v>
      </c>
      <c r="X245" s="81">
        <v>16880</v>
      </c>
      <c r="Y245" s="81">
        <v>26195</v>
      </c>
      <c r="Z245" s="81">
        <v>48358</v>
      </c>
      <c r="AA245" s="81">
        <v>17136</v>
      </c>
      <c r="AB245" s="81">
        <v>73261</v>
      </c>
      <c r="AC245" s="81">
        <v>0</v>
      </c>
      <c r="AD245" s="81">
        <v>7.3343890548670396</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99.119</v>
      </c>
      <c r="BJ245" s="81">
        <v>0</v>
      </c>
      <c r="BK245" s="81">
        <v>0</v>
      </c>
      <c r="BL245" s="81">
        <v>0</v>
      </c>
      <c r="BM245" s="82"/>
      <c r="BN245" s="81">
        <v>0</v>
      </c>
      <c r="BO245" s="81">
        <v>0</v>
      </c>
      <c r="BP245" s="81">
        <v>11</v>
      </c>
      <c r="BQ245" s="81">
        <v>0</v>
      </c>
      <c r="BR245" s="81">
        <v>0</v>
      </c>
      <c r="BS245" s="81">
        <v>0</v>
      </c>
      <c r="BT245"/>
      <c r="BU245" s="80">
        <v>99.119</v>
      </c>
      <c r="BV245" s="80">
        <v>0</v>
      </c>
      <c r="BW245" s="80">
        <v>0</v>
      </c>
      <c r="BX245" s="80">
        <v>0</v>
      </c>
      <c r="BY245" s="80">
        <v>0</v>
      </c>
      <c r="BZ245" s="80">
        <v>0</v>
      </c>
      <c r="CA245" s="80">
        <v>0</v>
      </c>
      <c r="CB245" s="80">
        <v>0</v>
      </c>
      <c r="CC245" s="80">
        <v>0</v>
      </c>
    </row>
    <row r="246" spans="1:81">
      <c r="A246" s="80" t="s">
        <v>1954</v>
      </c>
      <c r="B246" s="80">
        <v>299</v>
      </c>
      <c r="C246" s="80">
        <v>10</v>
      </c>
      <c r="D246" s="80">
        <v>18</v>
      </c>
      <c r="E246" s="80">
        <v>2013</v>
      </c>
      <c r="F246" s="80" t="s">
        <v>89</v>
      </c>
      <c r="G246" s="80" t="s">
        <v>1944</v>
      </c>
      <c r="H246" s="80" t="s">
        <v>1945</v>
      </c>
      <c r="I246" s="177"/>
      <c r="J246" s="81">
        <v>154.22048343282512</v>
      </c>
      <c r="K246" s="81">
        <v>5.7087315855546592</v>
      </c>
      <c r="L246" s="81">
        <v>3.0533479107831423</v>
      </c>
      <c r="M246" s="81">
        <v>95.633878268099494</v>
      </c>
      <c r="N246" s="81">
        <v>104.91832709623517</v>
      </c>
      <c r="O246" s="81">
        <v>90.342742733871631</v>
      </c>
      <c r="P246" s="81">
        <v>85.500644920651808</v>
      </c>
      <c r="Q246" s="81">
        <v>5.6570600490827552</v>
      </c>
      <c r="R246" s="81">
        <v>0</v>
      </c>
      <c r="S246" s="81">
        <v>7.5920554931580231</v>
      </c>
      <c r="T246" s="82"/>
      <c r="U246" s="81">
        <v>22262551</v>
      </c>
      <c r="V246" s="81">
        <v>2337</v>
      </c>
      <c r="W246" s="81">
        <v>111</v>
      </c>
      <c r="X246" s="81">
        <v>16880</v>
      </c>
      <c r="Y246" s="81">
        <v>26433</v>
      </c>
      <c r="Z246" s="81">
        <v>49361</v>
      </c>
      <c r="AA246" s="81">
        <v>17116</v>
      </c>
      <c r="AB246" s="81">
        <v>73130</v>
      </c>
      <c r="AC246" s="81">
        <v>0</v>
      </c>
      <c r="AD246" s="81">
        <v>7.5920554931580231</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116.572</v>
      </c>
      <c r="BJ246" s="81">
        <v>0</v>
      </c>
      <c r="BK246" s="81">
        <v>0</v>
      </c>
      <c r="BL246" s="81">
        <v>0</v>
      </c>
      <c r="BM246" s="82"/>
      <c r="BN246" s="81">
        <v>0</v>
      </c>
      <c r="BO246" s="81">
        <v>0</v>
      </c>
      <c r="BP246" s="81">
        <v>12</v>
      </c>
      <c r="BQ246" s="81">
        <v>0</v>
      </c>
      <c r="BR246" s="81">
        <v>0</v>
      </c>
      <c r="BS246" s="81">
        <v>0</v>
      </c>
      <c r="BT246"/>
      <c r="BU246" s="80">
        <v>116.572</v>
      </c>
      <c r="BV246" s="80">
        <v>0</v>
      </c>
      <c r="BW246" s="80">
        <v>0</v>
      </c>
      <c r="BX246" s="80">
        <v>0</v>
      </c>
      <c r="BY246" s="80">
        <v>0</v>
      </c>
      <c r="BZ246" s="80">
        <v>0</v>
      </c>
      <c r="CA246" s="80">
        <v>0</v>
      </c>
      <c r="CB246" s="80">
        <v>0</v>
      </c>
      <c r="CC246" s="80">
        <v>0</v>
      </c>
    </row>
    <row r="247" spans="1:81">
      <c r="A247" s="80" t="s">
        <v>1955</v>
      </c>
      <c r="B247" s="80">
        <v>300</v>
      </c>
      <c r="C247" s="80">
        <v>11</v>
      </c>
      <c r="D247" s="80">
        <v>18</v>
      </c>
      <c r="E247" s="80">
        <v>2014</v>
      </c>
      <c r="F247" s="80" t="s">
        <v>90</v>
      </c>
      <c r="G247" s="80" t="s">
        <v>1944</v>
      </c>
      <c r="H247" s="80" t="s">
        <v>1945</v>
      </c>
      <c r="I247" s="177"/>
      <c r="J247" s="81">
        <v>124.76662532725963</v>
      </c>
      <c r="K247" s="81">
        <v>5.4229805069169759</v>
      </c>
      <c r="L247" s="81">
        <v>2.7193693576822988</v>
      </c>
      <c r="M247" s="81">
        <v>88.336970532865521</v>
      </c>
      <c r="N247" s="81">
        <v>90.169897041344186</v>
      </c>
      <c r="O247" s="81">
        <v>86.777592202914292</v>
      </c>
      <c r="P247" s="81">
        <v>85.839892786214776</v>
      </c>
      <c r="Q247" s="81">
        <v>5.4106231151697735</v>
      </c>
      <c r="R247" s="81">
        <v>0</v>
      </c>
      <c r="S247" s="81">
        <v>8.9162255949532661</v>
      </c>
      <c r="T247" s="82"/>
      <c r="U247" s="81">
        <v>22351129</v>
      </c>
      <c r="V247" s="81">
        <v>2047</v>
      </c>
      <c r="W247" s="81">
        <v>95</v>
      </c>
      <c r="X247" s="81">
        <v>16203</v>
      </c>
      <c r="Y247" s="81">
        <v>26723</v>
      </c>
      <c r="Z247" s="81">
        <v>49936</v>
      </c>
      <c r="AA247" s="81">
        <v>17095</v>
      </c>
      <c r="AB247" s="81">
        <v>72900</v>
      </c>
      <c r="AC247" s="81">
        <v>0</v>
      </c>
      <c r="AD247" s="81">
        <v>8.9162255949532661</v>
      </c>
      <c r="AE247" s="82"/>
      <c r="AF247" s="81">
        <v>177747239.94909069</v>
      </c>
      <c r="AG247" s="81">
        <v>4398826.0497146156</v>
      </c>
      <c r="AH247" s="81">
        <v>710985.01105180162</v>
      </c>
      <c r="AI247" s="81">
        <v>109236622.41350804</v>
      </c>
      <c r="AJ247" s="81">
        <v>119692706.61800721</v>
      </c>
      <c r="AK247" s="81">
        <v>0</v>
      </c>
      <c r="AL247" s="81">
        <v>0</v>
      </c>
      <c r="AM247" s="81">
        <v>10008080.639628869</v>
      </c>
      <c r="AN247" s="81">
        <v>0</v>
      </c>
      <c r="AO247" s="81">
        <v>0</v>
      </c>
      <c r="AP247" s="82"/>
      <c r="AQ247" s="81">
        <v>2572</v>
      </c>
      <c r="AR247" s="81">
        <v>523</v>
      </c>
      <c r="AS247" s="81">
        <v>0</v>
      </c>
      <c r="AT247" s="81">
        <v>1</v>
      </c>
      <c r="AU247" s="81">
        <v>0</v>
      </c>
      <c r="AV247" s="81">
        <v>0</v>
      </c>
      <c r="AW247" s="81" t="s">
        <v>564</v>
      </c>
      <c r="AX247" s="82"/>
      <c r="AY247" s="81">
        <v>11037.2</v>
      </c>
      <c r="AZ247" s="81">
        <v>31166.399999999998</v>
      </c>
      <c r="BA247" s="81">
        <v>0</v>
      </c>
      <c r="BB247" s="81">
        <v>100</v>
      </c>
      <c r="BC247" s="81">
        <v>0</v>
      </c>
      <c r="BD247" s="81">
        <v>0</v>
      </c>
      <c r="BE247" s="81" t="s">
        <v>564</v>
      </c>
      <c r="BF247" s="82"/>
      <c r="BG247" s="81">
        <v>0</v>
      </c>
      <c r="BH247" s="81">
        <v>0</v>
      </c>
      <c r="BI247" s="81">
        <v>111.759</v>
      </c>
      <c r="BJ247" s="81">
        <v>0</v>
      </c>
      <c r="BK247" s="81">
        <v>0</v>
      </c>
      <c r="BL247" s="81">
        <v>0</v>
      </c>
      <c r="BM247" s="82"/>
      <c r="BN247" s="81">
        <v>0</v>
      </c>
      <c r="BO247" s="81">
        <v>0</v>
      </c>
      <c r="BP247" s="81">
        <v>12</v>
      </c>
      <c r="BQ247" s="81">
        <v>0</v>
      </c>
      <c r="BR247" s="81">
        <v>0</v>
      </c>
      <c r="BS247" s="81">
        <v>0</v>
      </c>
      <c r="BT247"/>
      <c r="BU247" s="80">
        <v>111.759</v>
      </c>
      <c r="BV247" s="80">
        <v>0</v>
      </c>
      <c r="BW247" s="80">
        <v>0</v>
      </c>
      <c r="BX247" s="80">
        <v>0</v>
      </c>
      <c r="BY247" s="80">
        <v>0</v>
      </c>
      <c r="BZ247" s="80">
        <v>0</v>
      </c>
      <c r="CA247" s="80">
        <v>0</v>
      </c>
      <c r="CB247" s="80">
        <v>0</v>
      </c>
      <c r="CC247" s="80">
        <v>0</v>
      </c>
    </row>
    <row r="248" spans="1:81">
      <c r="A248" s="80" t="s">
        <v>1956</v>
      </c>
      <c r="B248" s="80">
        <v>301</v>
      </c>
      <c r="C248" s="80">
        <v>12</v>
      </c>
      <c r="D248" s="80">
        <v>18</v>
      </c>
      <c r="E248" s="80">
        <v>2015</v>
      </c>
      <c r="F248" s="80" t="s">
        <v>91</v>
      </c>
      <c r="G248" s="80" t="s">
        <v>1944</v>
      </c>
      <c r="H248" s="80" t="s">
        <v>1945</v>
      </c>
      <c r="I248" s="177"/>
      <c r="J248" s="81">
        <v>104.94880857071728</v>
      </c>
      <c r="K248" s="81">
        <v>5.0299171838234535</v>
      </c>
      <c r="L248" s="81">
        <v>2.7436809871746539</v>
      </c>
      <c r="M248" s="81">
        <v>79.412741160068421</v>
      </c>
      <c r="N248" s="81">
        <v>95.992178459497879</v>
      </c>
      <c r="O248" s="81">
        <v>86.885818384120967</v>
      </c>
      <c r="P248" s="81">
        <v>85.676269443975542</v>
      </c>
      <c r="Q248" s="81">
        <v>5.2697754968641641</v>
      </c>
      <c r="R248" s="81">
        <v>0</v>
      </c>
      <c r="S248" s="81">
        <v>7.7741523401563342</v>
      </c>
      <c r="T248" s="82"/>
      <c r="U248" s="81">
        <v>21297453</v>
      </c>
      <c r="V248" s="81">
        <v>2047</v>
      </c>
      <c r="W248" s="81">
        <v>95</v>
      </c>
      <c r="X248" s="81">
        <v>16203</v>
      </c>
      <c r="Y248" s="81">
        <v>26995</v>
      </c>
      <c r="Z248" s="81">
        <v>50480</v>
      </c>
      <c r="AA248" s="81">
        <v>17049</v>
      </c>
      <c r="AB248" s="81">
        <v>72529</v>
      </c>
      <c r="AC248" s="81">
        <v>0</v>
      </c>
      <c r="AD248" s="81">
        <v>7.7741523401563342</v>
      </c>
      <c r="AE248" s="82"/>
      <c r="AF248" s="81">
        <v>159424509.87598312</v>
      </c>
      <c r="AG248" s="81">
        <v>3762729.4067594348</v>
      </c>
      <c r="AH248" s="81">
        <v>576471.71891574387</v>
      </c>
      <c r="AI248" s="81">
        <v>103804689.00481971</v>
      </c>
      <c r="AJ248" s="81">
        <v>135608823.13916463</v>
      </c>
      <c r="AK248" s="81">
        <v>0</v>
      </c>
      <c r="AL248" s="81">
        <v>0</v>
      </c>
      <c r="AM248" s="81">
        <v>9939795.2022879738</v>
      </c>
      <c r="AN248" s="81">
        <v>0</v>
      </c>
      <c r="AO248" s="81">
        <v>0</v>
      </c>
      <c r="AP248" s="82"/>
      <c r="AQ248" s="81">
        <v>2735</v>
      </c>
      <c r="AR248" s="81">
        <v>746</v>
      </c>
      <c r="AS248" s="81">
        <v>0</v>
      </c>
      <c r="AT248" s="81">
        <v>1</v>
      </c>
      <c r="AU248" s="81">
        <v>0</v>
      </c>
      <c r="AV248" s="81">
        <v>0</v>
      </c>
      <c r="AW248" s="81" t="s">
        <v>564</v>
      </c>
      <c r="AX248" s="82"/>
      <c r="AY248" s="81">
        <v>11952.8</v>
      </c>
      <c r="AZ248" s="81">
        <v>40739.200000000004</v>
      </c>
      <c r="BA248" s="81">
        <v>0</v>
      </c>
      <c r="BB248" s="81">
        <v>100</v>
      </c>
      <c r="BC248" s="81">
        <v>0</v>
      </c>
      <c r="BD248" s="81">
        <v>0</v>
      </c>
      <c r="BE248" s="81" t="s">
        <v>564</v>
      </c>
      <c r="BF248" s="82"/>
      <c r="BG248" s="81">
        <v>0</v>
      </c>
      <c r="BH248" s="81">
        <v>0</v>
      </c>
      <c r="BI248" s="81">
        <v>95.692999999999998</v>
      </c>
      <c r="BJ248" s="81">
        <v>0</v>
      </c>
      <c r="BK248" s="81">
        <v>0</v>
      </c>
      <c r="BL248" s="81">
        <v>0</v>
      </c>
      <c r="BM248" s="82"/>
      <c r="BN248" s="81">
        <v>0</v>
      </c>
      <c r="BO248" s="81">
        <v>0</v>
      </c>
      <c r="BP248" s="81">
        <v>11</v>
      </c>
      <c r="BQ248" s="81">
        <v>0</v>
      </c>
      <c r="BR248" s="81">
        <v>0</v>
      </c>
      <c r="BS248" s="81">
        <v>0</v>
      </c>
      <c r="BT248"/>
      <c r="BU248" s="80">
        <v>95.692999999999998</v>
      </c>
      <c r="BV248" s="80">
        <v>0</v>
      </c>
      <c r="BW248" s="80">
        <v>0</v>
      </c>
      <c r="BX248" s="80">
        <v>0</v>
      </c>
      <c r="BY248" s="80">
        <v>0</v>
      </c>
      <c r="BZ248" s="80">
        <v>0</v>
      </c>
      <c r="CA248" s="80">
        <v>0</v>
      </c>
      <c r="CB248" s="80">
        <v>0</v>
      </c>
      <c r="CC248" s="80">
        <v>0</v>
      </c>
    </row>
    <row r="249" spans="1:81">
      <c r="A249" s="80" t="s">
        <v>1957</v>
      </c>
      <c r="B249" s="80">
        <v>302</v>
      </c>
      <c r="C249" s="80">
        <v>13</v>
      </c>
      <c r="D249" s="80">
        <v>18</v>
      </c>
      <c r="E249" s="80">
        <v>2016</v>
      </c>
      <c r="F249" s="80" t="s">
        <v>92</v>
      </c>
      <c r="G249" s="80" t="s">
        <v>1944</v>
      </c>
      <c r="H249" s="80" t="s">
        <v>1945</v>
      </c>
      <c r="I249" s="177"/>
      <c r="J249" s="81">
        <v>123.26115182223009</v>
      </c>
      <c r="K249" s="81">
        <v>5.5016113120211791</v>
      </c>
      <c r="L249" s="81">
        <v>3.1884753783730169</v>
      </c>
      <c r="M249" s="81">
        <v>67.444680295395926</v>
      </c>
      <c r="N249" s="81">
        <v>90.209744170834554</v>
      </c>
      <c r="O249" s="81">
        <v>86.54484758691062</v>
      </c>
      <c r="P249" s="81">
        <v>83.633180650987143</v>
      </c>
      <c r="Q249" s="81">
        <v>5.1021751638669457</v>
      </c>
      <c r="R249" s="81">
        <v>0</v>
      </c>
      <c r="S249" s="81">
        <v>9.9485513193729567</v>
      </c>
      <c r="T249" s="82"/>
      <c r="U249" s="81">
        <v>23903668</v>
      </c>
      <c r="V249" s="81">
        <v>2047</v>
      </c>
      <c r="W249" s="81">
        <v>95</v>
      </c>
      <c r="X249" s="81">
        <v>16203</v>
      </c>
      <c r="Y249" s="81">
        <v>27248</v>
      </c>
      <c r="Z249" s="81">
        <v>50900</v>
      </c>
      <c r="AA249" s="81">
        <v>17213</v>
      </c>
      <c r="AB249" s="81">
        <v>72236</v>
      </c>
      <c r="AC249" s="81">
        <v>0</v>
      </c>
      <c r="AD249" s="81">
        <v>9.9485513193729567</v>
      </c>
      <c r="AE249" s="82"/>
      <c r="AF249" s="81">
        <v>185463245.32180101</v>
      </c>
      <c r="AG249" s="81">
        <v>4133123.5328508909</v>
      </c>
      <c r="AH249" s="81">
        <v>546009.79201755114</v>
      </c>
      <c r="AI249" s="81">
        <v>103751249.0047514</v>
      </c>
      <c r="AJ249" s="81">
        <v>124591563.2848691</v>
      </c>
      <c r="AK249" s="81">
        <v>0</v>
      </c>
      <c r="AL249" s="81">
        <v>0</v>
      </c>
      <c r="AM249" s="81">
        <v>9907331.830919832</v>
      </c>
      <c r="AN249" s="81">
        <v>0</v>
      </c>
      <c r="AO249" s="81">
        <v>0</v>
      </c>
      <c r="AP249" s="82"/>
      <c r="AQ249" s="81">
        <v>2897</v>
      </c>
      <c r="AR249" s="81">
        <v>885</v>
      </c>
      <c r="AS249" s="81">
        <v>0</v>
      </c>
      <c r="AT249" s="81">
        <v>1</v>
      </c>
      <c r="AU249" s="81">
        <v>0</v>
      </c>
      <c r="AV249" s="81">
        <v>0</v>
      </c>
      <c r="AW249" s="81" t="s">
        <v>564</v>
      </c>
      <c r="AX249" s="82"/>
      <c r="AY249" s="81">
        <v>12844.3</v>
      </c>
      <c r="AZ249" s="81">
        <v>44604.3</v>
      </c>
      <c r="BA249" s="81">
        <v>0</v>
      </c>
      <c r="BB249" s="81">
        <v>100</v>
      </c>
      <c r="BC249" s="81">
        <v>0</v>
      </c>
      <c r="BD249" s="81">
        <v>0</v>
      </c>
      <c r="BE249" s="81" t="s">
        <v>564</v>
      </c>
      <c r="BF249" s="82"/>
      <c r="BG249" s="81">
        <v>0</v>
      </c>
      <c r="BH249" s="81">
        <v>0</v>
      </c>
      <c r="BI249" s="81">
        <v>100.79300000000001</v>
      </c>
      <c r="BJ249" s="81">
        <v>0</v>
      </c>
      <c r="BK249" s="81">
        <v>0</v>
      </c>
      <c r="BL249" s="81">
        <v>0</v>
      </c>
      <c r="BM249" s="82"/>
      <c r="BN249" s="81">
        <v>0</v>
      </c>
      <c r="BO249" s="81">
        <v>0</v>
      </c>
      <c r="BP249" s="81">
        <v>12</v>
      </c>
      <c r="BQ249" s="81">
        <v>0</v>
      </c>
      <c r="BR249" s="81">
        <v>0</v>
      </c>
      <c r="BS249" s="81">
        <v>0</v>
      </c>
      <c r="BT249"/>
      <c r="BU249" s="80">
        <v>100.79300000000001</v>
      </c>
      <c r="BV249" s="80">
        <v>0</v>
      </c>
      <c r="BW249" s="80">
        <v>0</v>
      </c>
      <c r="BX249" s="80">
        <v>0</v>
      </c>
      <c r="BY249" s="80">
        <v>0</v>
      </c>
      <c r="BZ249" s="80">
        <v>0</v>
      </c>
      <c r="CA249" s="80">
        <v>0</v>
      </c>
      <c r="CB249" s="80">
        <v>0</v>
      </c>
      <c r="CC249" s="80">
        <v>0</v>
      </c>
    </row>
    <row r="250" spans="1:81">
      <c r="A250" s="80" t="s">
        <v>1958</v>
      </c>
      <c r="B250" s="80">
        <v>303</v>
      </c>
      <c r="C250" s="80">
        <v>14</v>
      </c>
      <c r="D250" s="80">
        <v>18</v>
      </c>
      <c r="E250" s="80">
        <v>2017</v>
      </c>
      <c r="F250" s="80" t="s">
        <v>71</v>
      </c>
      <c r="G250" s="80" t="s">
        <v>1944</v>
      </c>
      <c r="H250" s="80" t="s">
        <v>1945</v>
      </c>
      <c r="I250" s="177"/>
      <c r="J250" s="81">
        <v>115.09238892160047</v>
      </c>
      <c r="K250" s="81">
        <v>5.5073995531438031</v>
      </c>
      <c r="L250" s="81">
        <v>2.9724860108910023</v>
      </c>
      <c r="M250" s="81">
        <v>68.166942789090143</v>
      </c>
      <c r="N250" s="81">
        <v>98.446263446740417</v>
      </c>
      <c r="O250" s="81">
        <v>86.002366324289227</v>
      </c>
      <c r="P250" s="81">
        <v>83.460662147146749</v>
      </c>
      <c r="Q250" s="81">
        <v>4.9248190074932507</v>
      </c>
      <c r="R250" s="81">
        <v>0</v>
      </c>
      <c r="S250" s="81">
        <v>8.4325991805447433</v>
      </c>
      <c r="T250" s="82"/>
      <c r="U250" s="81">
        <v>26579165</v>
      </c>
      <c r="V250" s="81">
        <v>2047</v>
      </c>
      <c r="W250" s="81">
        <v>95</v>
      </c>
      <c r="X250" s="81">
        <v>16203</v>
      </c>
      <c r="Y250" s="81">
        <v>27535</v>
      </c>
      <c r="Z250" s="81">
        <v>51420</v>
      </c>
      <c r="AA250" s="81">
        <v>17287</v>
      </c>
      <c r="AB250" s="81">
        <v>72105</v>
      </c>
      <c r="AC250" s="81">
        <v>0</v>
      </c>
      <c r="AD250" s="81">
        <v>8.4325991805447433</v>
      </c>
      <c r="AE250" s="82"/>
      <c r="AF250" s="81">
        <v>180614992.51511469</v>
      </c>
      <c r="AG250" s="81">
        <v>4199280.0741327535</v>
      </c>
      <c r="AH250" s="81">
        <v>653213.41955804673</v>
      </c>
      <c r="AI250" s="81">
        <v>107775235.45905779</v>
      </c>
      <c r="AJ250" s="81">
        <v>138023388.48554039</v>
      </c>
      <c r="AK250" s="81">
        <v>0</v>
      </c>
      <c r="AL250" s="81">
        <v>0</v>
      </c>
      <c r="AM250" s="81">
        <v>9904839.0392593145</v>
      </c>
      <c r="AN250" s="81">
        <v>0</v>
      </c>
      <c r="AO250" s="81">
        <v>0</v>
      </c>
      <c r="AP250" s="82"/>
      <c r="AQ250" s="81">
        <v>3039</v>
      </c>
      <c r="AR250" s="81">
        <v>1013</v>
      </c>
      <c r="AS250" s="81">
        <v>0</v>
      </c>
      <c r="AT250" s="81">
        <v>1</v>
      </c>
      <c r="AU250" s="81">
        <v>0</v>
      </c>
      <c r="AV250" s="81">
        <v>0</v>
      </c>
      <c r="AW250" s="81" t="s">
        <v>564</v>
      </c>
      <c r="AX250" s="82"/>
      <c r="AY250" s="81">
        <v>13611.1</v>
      </c>
      <c r="AZ250" s="81">
        <v>47774.800000000017</v>
      </c>
      <c r="BA250" s="81">
        <v>0</v>
      </c>
      <c r="BB250" s="81">
        <v>100</v>
      </c>
      <c r="BC250" s="81">
        <v>0</v>
      </c>
      <c r="BD250" s="81">
        <v>0</v>
      </c>
      <c r="BE250" s="81" t="s">
        <v>564</v>
      </c>
      <c r="BF250" s="82"/>
      <c r="BG250" s="81">
        <v>0</v>
      </c>
      <c r="BH250" s="81">
        <v>0</v>
      </c>
      <c r="BI250" s="81">
        <v>96.356999999999999</v>
      </c>
      <c r="BJ250" s="81">
        <v>0</v>
      </c>
      <c r="BK250" s="81">
        <v>0</v>
      </c>
      <c r="BL250" s="81">
        <v>0</v>
      </c>
      <c r="BM250" s="82"/>
      <c r="BN250" s="81">
        <v>0</v>
      </c>
      <c r="BO250" s="81">
        <v>0</v>
      </c>
      <c r="BP250" s="81">
        <v>11</v>
      </c>
      <c r="BQ250" s="81">
        <v>0</v>
      </c>
      <c r="BR250" s="81">
        <v>0</v>
      </c>
      <c r="BS250" s="81">
        <v>0</v>
      </c>
      <c r="BT250"/>
      <c r="BU250" s="80">
        <v>96.356999999999999</v>
      </c>
      <c r="BV250" s="80">
        <v>0</v>
      </c>
      <c r="BW250" s="80">
        <v>0</v>
      </c>
      <c r="BX250" s="80">
        <v>0</v>
      </c>
      <c r="BY250" s="80">
        <v>0</v>
      </c>
      <c r="BZ250" s="80">
        <v>0</v>
      </c>
      <c r="CA250" s="80">
        <v>0</v>
      </c>
      <c r="CB250" s="80">
        <v>0</v>
      </c>
      <c r="CC250" s="80">
        <v>0</v>
      </c>
    </row>
    <row r="251" spans="1:81">
      <c r="A251" s="80" t="s">
        <v>1959</v>
      </c>
      <c r="B251" s="80">
        <v>304</v>
      </c>
      <c r="C251" s="80">
        <v>15</v>
      </c>
      <c r="D251" s="80">
        <v>18</v>
      </c>
      <c r="E251" s="80">
        <v>2018</v>
      </c>
      <c r="F251" s="80" t="s">
        <v>93</v>
      </c>
      <c r="G251" s="80" t="s">
        <v>1944</v>
      </c>
      <c r="H251" s="80" t="s">
        <v>1945</v>
      </c>
      <c r="I251" s="177"/>
      <c r="J251" s="81">
        <v>111.00975097748241</v>
      </c>
      <c r="K251" s="81">
        <v>5.2583127295947198</v>
      </c>
      <c r="L251" s="81">
        <v>2.6303791254863889</v>
      </c>
      <c r="M251" s="81">
        <v>63.361275974442762</v>
      </c>
      <c r="N251" s="81">
        <v>91.738428738967585</v>
      </c>
      <c r="O251" s="81">
        <v>85.098817148490838</v>
      </c>
      <c r="P251" s="81">
        <v>82.558176628644205</v>
      </c>
      <c r="Q251" s="81">
        <v>4.5543287511755919</v>
      </c>
      <c r="R251" s="81">
        <v>0</v>
      </c>
      <c r="S251" s="81">
        <v>9.9945232454374278</v>
      </c>
      <c r="T251" s="82"/>
      <c r="U251" s="81">
        <v>26021637</v>
      </c>
      <c r="V251" s="81">
        <v>2047</v>
      </c>
      <c r="W251" s="81">
        <v>95</v>
      </c>
      <c r="X251" s="81">
        <v>16203</v>
      </c>
      <c r="Y251" s="81">
        <v>27826</v>
      </c>
      <c r="Z251" s="81">
        <v>51854</v>
      </c>
      <c r="AA251" s="81">
        <v>17272</v>
      </c>
      <c r="AB251" s="81">
        <v>71858</v>
      </c>
      <c r="AC251" s="81">
        <v>0</v>
      </c>
      <c r="AD251" s="81">
        <v>9.9945232454374278</v>
      </c>
      <c r="AE251" s="82"/>
      <c r="AF251" s="81">
        <v>169826636.76500711</v>
      </c>
      <c r="AG251" s="81">
        <v>3789710.4658360672</v>
      </c>
      <c r="AH251" s="81">
        <v>610450.61014891346</v>
      </c>
      <c r="AI251" s="81">
        <v>98928734.82757096</v>
      </c>
      <c r="AJ251" s="81">
        <v>131473427.0081144</v>
      </c>
      <c r="AK251" s="81">
        <v>0</v>
      </c>
      <c r="AL251" s="81">
        <v>0</v>
      </c>
      <c r="AM251" s="81">
        <v>9891333.5135176629</v>
      </c>
      <c r="AN251" s="81">
        <v>0</v>
      </c>
      <c r="AO251" s="81">
        <v>0</v>
      </c>
      <c r="AP251" s="82"/>
      <c r="AQ251" s="81">
        <v>3194</v>
      </c>
      <c r="AR251" s="81">
        <v>1125</v>
      </c>
      <c r="AS251" s="81">
        <v>0</v>
      </c>
      <c r="AT251" s="81">
        <v>1</v>
      </c>
      <c r="AU251" s="81">
        <v>0</v>
      </c>
      <c r="AV251" s="81">
        <v>0</v>
      </c>
      <c r="AW251" s="81" t="s">
        <v>564</v>
      </c>
      <c r="AX251" s="82"/>
      <c r="AY251" s="81">
        <v>14501.3</v>
      </c>
      <c r="AZ251" s="81">
        <v>50471.8</v>
      </c>
      <c r="BA251" s="81">
        <v>0</v>
      </c>
      <c r="BB251" s="81">
        <v>100</v>
      </c>
      <c r="BC251" s="81">
        <v>0</v>
      </c>
      <c r="BD251" s="81">
        <v>0</v>
      </c>
      <c r="BE251" s="81" t="s">
        <v>564</v>
      </c>
      <c r="BF251" s="82"/>
      <c r="BG251" s="81">
        <v>0</v>
      </c>
      <c r="BH251" s="81">
        <v>0</v>
      </c>
      <c r="BI251" s="81">
        <v>111.16</v>
      </c>
      <c r="BJ251" s="81">
        <v>0</v>
      </c>
      <c r="BK251" s="81">
        <v>0</v>
      </c>
      <c r="BL251" s="81">
        <v>0</v>
      </c>
      <c r="BM251" s="82"/>
      <c r="BN251" s="81">
        <v>0</v>
      </c>
      <c r="BO251" s="81">
        <v>0</v>
      </c>
      <c r="BP251" s="81">
        <v>12</v>
      </c>
      <c r="BQ251" s="81">
        <v>0</v>
      </c>
      <c r="BR251" s="81">
        <v>0</v>
      </c>
      <c r="BS251" s="81">
        <v>0</v>
      </c>
      <c r="BT251"/>
      <c r="BU251" s="80">
        <v>111.16</v>
      </c>
      <c r="BV251" s="80">
        <v>0</v>
      </c>
      <c r="BW251" s="80">
        <v>0</v>
      </c>
      <c r="BX251" s="80">
        <v>0</v>
      </c>
      <c r="BY251" s="80">
        <v>0</v>
      </c>
      <c r="BZ251" s="80">
        <v>0</v>
      </c>
      <c r="CA251" s="80">
        <v>0</v>
      </c>
      <c r="CB251" s="80">
        <v>0</v>
      </c>
      <c r="CC251" s="80">
        <v>0</v>
      </c>
    </row>
    <row r="252" spans="1:81">
      <c r="A252" s="80" t="s">
        <v>1960</v>
      </c>
      <c r="B252" s="80">
        <v>305</v>
      </c>
      <c r="C252" s="80">
        <v>16</v>
      </c>
      <c r="D252" s="80">
        <v>18</v>
      </c>
      <c r="E252" s="80">
        <v>2019</v>
      </c>
      <c r="F252" s="80" t="s">
        <v>73</v>
      </c>
      <c r="G252" s="80" t="s">
        <v>1944</v>
      </c>
      <c r="H252" s="80" t="s">
        <v>1945</v>
      </c>
      <c r="I252" s="177"/>
      <c r="J252" s="81">
        <v>116.51709653709659</v>
      </c>
      <c r="K252" s="81">
        <v>4.7439805424212063</v>
      </c>
      <c r="L252" s="81">
        <v>2.6514595453128313</v>
      </c>
      <c r="M252" s="81">
        <v>61.584837535467074</v>
      </c>
      <c r="N252" s="81">
        <v>81.127337651538426</v>
      </c>
      <c r="O252" s="81">
        <v>83.192171711689113</v>
      </c>
      <c r="P252" s="81">
        <v>81.788934877061166</v>
      </c>
      <c r="Q252" s="81">
        <v>4.4190898638077316</v>
      </c>
      <c r="R252" s="81">
        <v>0</v>
      </c>
      <c r="S252" s="81">
        <v>7.4703441258500085</v>
      </c>
      <c r="T252" s="82"/>
      <c r="U252" s="81">
        <v>27351120</v>
      </c>
      <c r="V252" s="81">
        <v>2047</v>
      </c>
      <c r="W252" s="81">
        <v>95</v>
      </c>
      <c r="X252" s="81">
        <v>16203</v>
      </c>
      <c r="Y252" s="81">
        <v>28146</v>
      </c>
      <c r="Z252" s="81">
        <v>52084</v>
      </c>
      <c r="AA252" s="81">
        <v>16983</v>
      </c>
      <c r="AB252" s="81">
        <v>71612</v>
      </c>
      <c r="AC252" s="81">
        <v>0</v>
      </c>
      <c r="AD252" s="81">
        <v>7.4703441258500094</v>
      </c>
      <c r="AE252" s="82"/>
      <c r="AF252" s="81">
        <v>182947758.79117629</v>
      </c>
      <c r="AG252" s="81">
        <v>3544041.520357647</v>
      </c>
      <c r="AH252" s="81">
        <v>650231.21373194677</v>
      </c>
      <c r="AI252" s="81">
        <v>99065979.510029301</v>
      </c>
      <c r="AJ252" s="81">
        <v>114582990.95201418</v>
      </c>
      <c r="AK252" s="81">
        <v>0</v>
      </c>
      <c r="AL252" s="81">
        <v>0</v>
      </c>
      <c r="AM252" s="81">
        <v>9753015.3051526304</v>
      </c>
      <c r="AN252" s="81">
        <v>0</v>
      </c>
      <c r="AO252" s="81">
        <v>0</v>
      </c>
      <c r="AP252" s="82"/>
      <c r="AQ252" s="81">
        <v>3393</v>
      </c>
      <c r="AR252" s="81">
        <v>1220</v>
      </c>
      <c r="AS252" s="81">
        <v>0</v>
      </c>
      <c r="AT252" s="81">
        <v>1</v>
      </c>
      <c r="AU252" s="81">
        <v>0</v>
      </c>
      <c r="AV252" s="81">
        <v>0</v>
      </c>
      <c r="AW252" s="81" t="s">
        <v>564</v>
      </c>
      <c r="AX252" s="82"/>
      <c r="AY252" s="81">
        <v>15702.69999999999</v>
      </c>
      <c r="AZ252" s="81">
        <v>53028.700000000041</v>
      </c>
      <c r="BA252" s="81">
        <v>0</v>
      </c>
      <c r="BB252" s="81">
        <v>100</v>
      </c>
      <c r="BC252" s="81">
        <v>0</v>
      </c>
      <c r="BD252" s="81">
        <v>0</v>
      </c>
      <c r="BE252" s="81" t="s">
        <v>564</v>
      </c>
      <c r="BF252" s="82"/>
      <c r="BG252" s="81">
        <v>0</v>
      </c>
      <c r="BH252" s="81">
        <v>0</v>
      </c>
      <c r="BI252" s="81">
        <v>111.908</v>
      </c>
      <c r="BJ252" s="81">
        <v>0</v>
      </c>
      <c r="BK252" s="81">
        <v>0</v>
      </c>
      <c r="BL252" s="81">
        <v>0</v>
      </c>
      <c r="BM252" s="82"/>
      <c r="BN252" s="81">
        <v>0</v>
      </c>
      <c r="BO252" s="81">
        <v>0</v>
      </c>
      <c r="BP252" s="81">
        <v>11</v>
      </c>
      <c r="BQ252" s="81">
        <v>0</v>
      </c>
      <c r="BR252" s="81">
        <v>0</v>
      </c>
      <c r="BS252" s="81">
        <v>0</v>
      </c>
      <c r="BT252"/>
      <c r="BU252" s="80">
        <v>111.908</v>
      </c>
      <c r="BV252" s="80">
        <v>0</v>
      </c>
      <c r="BW252" s="80">
        <v>0</v>
      </c>
      <c r="BX252" s="80">
        <v>0</v>
      </c>
      <c r="BY252" s="80">
        <v>0</v>
      </c>
      <c r="BZ252" s="80">
        <v>0</v>
      </c>
      <c r="CA252" s="80">
        <v>0</v>
      </c>
      <c r="CB252" s="80">
        <v>0</v>
      </c>
      <c r="CC252" s="80">
        <v>0</v>
      </c>
    </row>
    <row r="253" spans="1:81">
      <c r="A253" s="80" t="s">
        <v>1961</v>
      </c>
      <c r="B253" s="80">
        <v>306</v>
      </c>
      <c r="C253" s="80">
        <v>17</v>
      </c>
      <c r="D253" s="80">
        <v>18</v>
      </c>
      <c r="E253" s="80">
        <v>2020</v>
      </c>
      <c r="F253" s="80" t="s">
        <v>218</v>
      </c>
      <c r="G253" s="80" t="s">
        <v>1944</v>
      </c>
      <c r="H253" s="80" t="s">
        <v>1945</v>
      </c>
      <c r="I253" s="177"/>
      <c r="J253" s="81">
        <v>99.490496969314947</v>
      </c>
      <c r="K253" s="81">
        <v>4.6607562914829233</v>
      </c>
      <c r="L253" s="81">
        <v>4.4062352584134272</v>
      </c>
      <c r="M253" s="81">
        <v>58.889583416467552</v>
      </c>
      <c r="N253" s="81">
        <v>80.915242008695131</v>
      </c>
      <c r="O253" s="81">
        <v>73.505264579140899</v>
      </c>
      <c r="P253" s="81">
        <v>76.976288949354853</v>
      </c>
      <c r="Q253" s="81">
        <v>4.2111496765479846</v>
      </c>
      <c r="R253" s="81">
        <v>0</v>
      </c>
      <c r="S253" s="81">
        <v>7.3655798056588537</v>
      </c>
      <c r="T253" s="82"/>
      <c r="U253" s="81">
        <v>24844150</v>
      </c>
      <c r="V253" s="81">
        <v>1741</v>
      </c>
      <c r="W253" s="81">
        <v>175</v>
      </c>
      <c r="X253" s="81">
        <v>15831</v>
      </c>
      <c r="Y253" s="81">
        <v>28535</v>
      </c>
      <c r="Z253" s="81">
        <v>52525</v>
      </c>
      <c r="AA253" s="81">
        <v>17366</v>
      </c>
      <c r="AB253" s="81">
        <v>71420</v>
      </c>
      <c r="AC253" s="81">
        <v>0</v>
      </c>
      <c r="AD253" s="81">
        <v>7.3655798056588537</v>
      </c>
      <c r="AE253" s="82"/>
      <c r="AF253" s="81">
        <v>160794792.07829961</v>
      </c>
      <c r="AG253" s="81">
        <v>3567575.8412870723</v>
      </c>
      <c r="AH253" s="81">
        <v>1144817.6274552913</v>
      </c>
      <c r="AI253" s="81">
        <v>96531243.793082148</v>
      </c>
      <c r="AJ253" s="81">
        <v>117974034.29312445</v>
      </c>
      <c r="AK253" s="81"/>
      <c r="AL253" s="81"/>
      <c r="AM253" s="81">
        <v>9321103.4927499145</v>
      </c>
      <c r="AN253" s="81"/>
      <c r="AO253" s="81"/>
      <c r="AP253" s="82"/>
      <c r="AQ253" s="81">
        <v>3551</v>
      </c>
      <c r="AR253" s="81">
        <v>1259</v>
      </c>
      <c r="AS253" s="81">
        <v>0</v>
      </c>
      <c r="AT253" s="81">
        <v>1</v>
      </c>
      <c r="AU253" s="81">
        <v>0</v>
      </c>
      <c r="AV253" s="81">
        <v>0</v>
      </c>
      <c r="AW253" s="81">
        <v>0</v>
      </c>
      <c r="AX253" s="82"/>
      <c r="AY253" s="81">
        <v>16723.499999999971</v>
      </c>
      <c r="AZ253" s="81">
        <v>56356.299999999981</v>
      </c>
      <c r="BA253" s="81">
        <v>0</v>
      </c>
      <c r="BB253" s="81">
        <v>100</v>
      </c>
      <c r="BC253" s="81">
        <v>0</v>
      </c>
      <c r="BD253" s="81">
        <v>0</v>
      </c>
      <c r="BE253" s="81">
        <v>0</v>
      </c>
      <c r="BF253" s="82"/>
      <c r="BG253" s="81">
        <v>0</v>
      </c>
      <c r="BH253" s="81">
        <v>0</v>
      </c>
      <c r="BI253" s="81">
        <v>103.465</v>
      </c>
      <c r="BJ253" s="81">
        <v>0</v>
      </c>
      <c r="BK253" s="81">
        <v>0</v>
      </c>
      <c r="BL253" s="81">
        <v>0</v>
      </c>
      <c r="BM253" s="82"/>
      <c r="BN253" s="81">
        <v>0</v>
      </c>
      <c r="BO253" s="81">
        <v>0</v>
      </c>
      <c r="BP253" s="81">
        <v>10</v>
      </c>
      <c r="BQ253" s="81">
        <v>0</v>
      </c>
      <c r="BR253" s="81">
        <v>0</v>
      </c>
      <c r="BS253" s="81">
        <v>0</v>
      </c>
      <c r="BT253"/>
      <c r="BU253" s="80">
        <v>103.465</v>
      </c>
      <c r="BV253" s="80">
        <v>0</v>
      </c>
      <c r="BW253" s="80">
        <v>0</v>
      </c>
      <c r="BX253" s="80">
        <v>0</v>
      </c>
      <c r="BY253" s="80">
        <v>0</v>
      </c>
      <c r="BZ253" s="80">
        <v>0</v>
      </c>
      <c r="CA253" s="80">
        <v>0</v>
      </c>
      <c r="CB253" s="80">
        <v>0</v>
      </c>
      <c r="CC253" s="80">
        <v>0</v>
      </c>
    </row>
    <row r="254" spans="1:81">
      <c r="A254" s="80" t="s">
        <v>1962</v>
      </c>
      <c r="B254" s="80">
        <v>306</v>
      </c>
      <c r="C254" s="80">
        <v>18</v>
      </c>
      <c r="D254" s="80">
        <v>18</v>
      </c>
      <c r="E254" s="80">
        <v>2021</v>
      </c>
      <c r="F254" s="80" t="s">
        <v>75</v>
      </c>
      <c r="G254" s="174" t="s">
        <v>1944</v>
      </c>
      <c r="H254" s="80" t="s">
        <v>1945</v>
      </c>
      <c r="I254" s="177"/>
      <c r="J254" s="81">
        <v>99.328642839280135</v>
      </c>
      <c r="K254" s="81">
        <v>4.8761883980879484</v>
      </c>
      <c r="L254" s="81">
        <v>3.9975954892487584</v>
      </c>
      <c r="M254" s="81">
        <v>65.635579831093708</v>
      </c>
      <c r="N254" s="81">
        <v>77.649521394137835</v>
      </c>
      <c r="O254" s="81">
        <v>71.709608806622342</v>
      </c>
      <c r="P254" s="81">
        <v>80.201675783368955</v>
      </c>
      <c r="Q254" s="81">
        <v>4.2662218665239919</v>
      </c>
      <c r="R254" s="81">
        <v>0</v>
      </c>
      <c r="S254" s="81">
        <v>7.2871349591554093</v>
      </c>
      <c r="T254" s="82"/>
      <c r="U254" s="81">
        <v>26443169</v>
      </c>
      <c r="V254" s="81">
        <v>1741</v>
      </c>
      <c r="W254" s="81">
        <v>175</v>
      </c>
      <c r="X254" s="81">
        <v>15831</v>
      </c>
      <c r="Y254" s="81">
        <v>28911</v>
      </c>
      <c r="Z254" s="81">
        <v>52763</v>
      </c>
      <c r="AA254" s="81">
        <v>17645</v>
      </c>
      <c r="AB254" s="81">
        <v>71496</v>
      </c>
      <c r="AC254" s="81">
        <v>0</v>
      </c>
      <c r="AD254" s="81">
        <v>7.2871349591554093</v>
      </c>
      <c r="AE254" s="82"/>
      <c r="AF254" s="81">
        <v>159801769.95059559</v>
      </c>
      <c r="AG254" s="81">
        <v>3450880.4881132171</v>
      </c>
      <c r="AH254" s="81">
        <v>1004632.8884196965</v>
      </c>
      <c r="AI254" s="81">
        <v>106412869.23984341</v>
      </c>
      <c r="AJ254" s="81">
        <v>105110953.414508</v>
      </c>
      <c r="AK254" s="81">
        <v>0</v>
      </c>
      <c r="AL254" s="81">
        <v>0</v>
      </c>
      <c r="AM254" s="81">
        <v>9384842.9227066785</v>
      </c>
      <c r="AN254" s="81">
        <v>0</v>
      </c>
      <c r="AO254" s="81">
        <v>0</v>
      </c>
      <c r="AP254" s="82"/>
      <c r="AQ254" s="81">
        <v>3762</v>
      </c>
      <c r="AR254" s="81">
        <v>1271</v>
      </c>
      <c r="AS254" s="81">
        <v>0</v>
      </c>
      <c r="AT254" s="81">
        <v>1</v>
      </c>
      <c r="AU254" s="81">
        <v>0</v>
      </c>
      <c r="AV254" s="81">
        <v>0</v>
      </c>
      <c r="AW254" s="81"/>
      <c r="AX254" s="82"/>
      <c r="AY254" s="81">
        <v>18043.199999999961</v>
      </c>
      <c r="AZ254" s="81">
        <v>56879.89999999998</v>
      </c>
      <c r="BA254" s="81">
        <v>0</v>
      </c>
      <c r="BB254" s="81">
        <v>100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1963</v>
      </c>
      <c r="B255" s="80">
        <v>306</v>
      </c>
      <c r="C255" s="80">
        <v>19</v>
      </c>
      <c r="D255" s="80">
        <v>18</v>
      </c>
      <c r="E255" s="80">
        <v>2022</v>
      </c>
      <c r="F255" s="80" t="s">
        <v>568</v>
      </c>
      <c r="G255" s="174" t="s">
        <v>1944</v>
      </c>
      <c r="H255" s="80" t="s">
        <v>1945</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3988</v>
      </c>
      <c r="AR255" s="81">
        <v>1286</v>
      </c>
      <c r="AS255" s="81">
        <v>0</v>
      </c>
      <c r="AT255" s="81">
        <v>1</v>
      </c>
      <c r="AU255" s="81">
        <v>0</v>
      </c>
      <c r="AV255" s="81">
        <v>1</v>
      </c>
      <c r="AW255" s="81"/>
      <c r="AX255" s="82"/>
      <c r="AY255" s="81">
        <v>19444.899999999943</v>
      </c>
      <c r="AZ255" s="81">
        <v>57438.89999999998</v>
      </c>
      <c r="BA255" s="81">
        <v>0</v>
      </c>
      <c r="BB255" s="81">
        <v>100</v>
      </c>
      <c r="BC255" s="81">
        <v>0</v>
      </c>
      <c r="BD255" s="81">
        <v>49</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1964</v>
      </c>
      <c r="B256" s="80">
        <v>324</v>
      </c>
      <c r="C256" s="80">
        <v>1</v>
      </c>
      <c r="D256" s="80">
        <v>20</v>
      </c>
      <c r="E256" s="80">
        <v>1990</v>
      </c>
      <c r="F256" s="80" t="s">
        <v>562</v>
      </c>
      <c r="G256" s="80" t="s">
        <v>1965</v>
      </c>
      <c r="H256" s="80" t="s">
        <v>1966</v>
      </c>
      <c r="I256" s="177"/>
      <c r="J256" s="81">
        <v>38.427048108161443</v>
      </c>
      <c r="K256" s="81">
        <v>5.4783637300137844</v>
      </c>
      <c r="L256" s="81">
        <v>0.10806733253342592</v>
      </c>
      <c r="M256" s="81">
        <v>33.772192457686693</v>
      </c>
      <c r="N256" s="81">
        <v>47.50170431373364</v>
      </c>
      <c r="O256" s="81">
        <v>43.650594605426058</v>
      </c>
      <c r="P256" s="81">
        <v>26.918045250928095</v>
      </c>
      <c r="Q256" s="81">
        <v>3.8432915575969608</v>
      </c>
      <c r="R256" s="81">
        <v>0</v>
      </c>
      <c r="S256" s="81">
        <v>3.9534843813762066</v>
      </c>
      <c r="T256" s="82"/>
      <c r="U256" s="81">
        <v>1015609</v>
      </c>
      <c r="V256" s="81">
        <v>1331</v>
      </c>
      <c r="W256" s="81">
        <v>1</v>
      </c>
      <c r="X256" s="81">
        <v>12119</v>
      </c>
      <c r="Y256" s="81">
        <v>20827</v>
      </c>
      <c r="Z256" s="81">
        <v>17954</v>
      </c>
      <c r="AA256" s="81">
        <v>6536</v>
      </c>
      <c r="AB256" s="81">
        <v>62402</v>
      </c>
      <c r="AC256" s="81">
        <v>0</v>
      </c>
      <c r="AD256" s="81">
        <v>3.9534843813762066</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1967</v>
      </c>
      <c r="B257" s="80">
        <v>325</v>
      </c>
      <c r="C257" s="80">
        <v>2</v>
      </c>
      <c r="D257" s="80">
        <v>20</v>
      </c>
      <c r="E257" s="80">
        <v>2005</v>
      </c>
      <c r="F257" s="80" t="s">
        <v>565</v>
      </c>
      <c r="G257" s="80" t="s">
        <v>1965</v>
      </c>
      <c r="H257" s="80" t="s">
        <v>1966</v>
      </c>
      <c r="I257" s="177"/>
      <c r="J257" s="81">
        <v>33.423253991201953</v>
      </c>
      <c r="K257" s="81">
        <v>3.2806758750948912</v>
      </c>
      <c r="L257" s="81">
        <v>2.938315156377902</v>
      </c>
      <c r="M257" s="81">
        <v>60.37846091280462</v>
      </c>
      <c r="N257" s="81">
        <v>72.223741138755372</v>
      </c>
      <c r="O257" s="81">
        <v>64.834455536141306</v>
      </c>
      <c r="P257" s="81">
        <v>31.368802963117467</v>
      </c>
      <c r="Q257" s="81">
        <v>3.9378065106030227</v>
      </c>
      <c r="R257" s="81">
        <v>0</v>
      </c>
      <c r="S257" s="81">
        <v>0</v>
      </c>
      <c r="T257" s="82"/>
      <c r="U257" s="81">
        <v>1289259</v>
      </c>
      <c r="V257" s="81">
        <v>1579</v>
      </c>
      <c r="W257" s="81">
        <v>41</v>
      </c>
      <c r="X257" s="81">
        <v>13394</v>
      </c>
      <c r="Y257" s="81">
        <v>26258</v>
      </c>
      <c r="Z257" s="81">
        <v>30859</v>
      </c>
      <c r="AA257" s="81">
        <v>6238</v>
      </c>
      <c r="AB257" s="81">
        <v>66839</v>
      </c>
      <c r="AC257" s="81">
        <v>0</v>
      </c>
      <c r="AD257" s="81">
        <v>0</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1968</v>
      </c>
      <c r="B258" s="80">
        <v>326</v>
      </c>
      <c r="C258" s="80">
        <v>3</v>
      </c>
      <c r="D258" s="80">
        <v>20</v>
      </c>
      <c r="E258" s="80">
        <v>2006</v>
      </c>
      <c r="F258" s="80" t="s">
        <v>566</v>
      </c>
      <c r="G258" s="80" t="s">
        <v>1965</v>
      </c>
      <c r="H258" s="80" t="s">
        <v>1966</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1969</v>
      </c>
      <c r="B259" s="80">
        <v>327</v>
      </c>
      <c r="C259" s="80">
        <v>4</v>
      </c>
      <c r="D259" s="80">
        <v>20</v>
      </c>
      <c r="E259" s="80">
        <v>2007</v>
      </c>
      <c r="F259" s="80" t="s">
        <v>567</v>
      </c>
      <c r="G259" s="80" t="s">
        <v>1965</v>
      </c>
      <c r="H259" s="80" t="s">
        <v>1966</v>
      </c>
      <c r="I259" s="177"/>
      <c r="J259" s="81">
        <v>106.69125379439558</v>
      </c>
      <c r="K259" s="81">
        <v>2.8891411937382809</v>
      </c>
      <c r="L259" s="81">
        <v>0.7821973333734622</v>
      </c>
      <c r="M259" s="81">
        <v>59.458653014265892</v>
      </c>
      <c r="N259" s="81">
        <v>74.182931738116281</v>
      </c>
      <c r="O259" s="81">
        <v>63.889565727273904</v>
      </c>
      <c r="P259" s="81">
        <v>31.113913093492773</v>
      </c>
      <c r="Q259" s="81">
        <v>4.2228151383209802</v>
      </c>
      <c r="R259" s="81">
        <v>0</v>
      </c>
      <c r="S259" s="81">
        <v>0</v>
      </c>
      <c r="T259" s="82"/>
      <c r="U259" s="81">
        <v>4558166</v>
      </c>
      <c r="V259" s="81">
        <v>1293</v>
      </c>
      <c r="W259" s="81">
        <v>11</v>
      </c>
      <c r="X259" s="81">
        <v>15712</v>
      </c>
      <c r="Y259" s="81">
        <v>27319</v>
      </c>
      <c r="Z259" s="81">
        <v>31612</v>
      </c>
      <c r="AA259" s="81">
        <v>6093</v>
      </c>
      <c r="AB259" s="81">
        <v>67886</v>
      </c>
      <c r="AC259" s="81">
        <v>0</v>
      </c>
      <c r="AD259" s="81">
        <v>0</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1970</v>
      </c>
      <c r="B260" s="80">
        <v>328</v>
      </c>
      <c r="C260" s="80">
        <v>5</v>
      </c>
      <c r="D260" s="80">
        <v>20</v>
      </c>
      <c r="E260" s="80">
        <v>2008</v>
      </c>
      <c r="F260" s="80" t="s">
        <v>84</v>
      </c>
      <c r="G260" s="80" t="s">
        <v>1965</v>
      </c>
      <c r="H260" s="80" t="s">
        <v>1966</v>
      </c>
      <c r="I260" s="177"/>
      <c r="J260" s="81">
        <v>106.09741709632139</v>
      </c>
      <c r="K260" s="81">
        <v>2.256476494012237</v>
      </c>
      <c r="L260" s="81">
        <v>0.67917560430611701</v>
      </c>
      <c r="M260" s="81">
        <v>62.222985760373248</v>
      </c>
      <c r="N260" s="81">
        <v>70.58595943809604</v>
      </c>
      <c r="O260" s="81">
        <v>62.230846179768506</v>
      </c>
      <c r="P260" s="81">
        <v>30.241942369442096</v>
      </c>
      <c r="Q260" s="81">
        <v>4.1983041351026547</v>
      </c>
      <c r="R260" s="81">
        <v>0</v>
      </c>
      <c r="S260" s="81">
        <v>0</v>
      </c>
      <c r="T260" s="82"/>
      <c r="U260" s="81">
        <v>4682112</v>
      </c>
      <c r="V260" s="81">
        <v>1293</v>
      </c>
      <c r="W260" s="81">
        <v>11</v>
      </c>
      <c r="X260" s="81">
        <v>15712</v>
      </c>
      <c r="Y260" s="81">
        <v>27771</v>
      </c>
      <c r="Z260" s="81">
        <v>31872</v>
      </c>
      <c r="AA260" s="81">
        <v>5929</v>
      </c>
      <c r="AB260" s="81">
        <v>68601</v>
      </c>
      <c r="AC260" s="81">
        <v>0</v>
      </c>
      <c r="AD260" s="81">
        <v>0</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1971</v>
      </c>
      <c r="B261" s="80">
        <v>329</v>
      </c>
      <c r="C261" s="80">
        <v>6</v>
      </c>
      <c r="D261" s="80">
        <v>20</v>
      </c>
      <c r="E261" s="80">
        <v>2009</v>
      </c>
      <c r="F261" s="80" t="s">
        <v>85</v>
      </c>
      <c r="G261" s="80" t="s">
        <v>1965</v>
      </c>
      <c r="H261" s="80" t="s">
        <v>1966</v>
      </c>
      <c r="I261" s="177"/>
      <c r="J261" s="81">
        <v>96.758264102623414</v>
      </c>
      <c r="K261" s="81">
        <v>2.2114958739120123</v>
      </c>
      <c r="L261" s="81">
        <v>0.16968690362186403</v>
      </c>
      <c r="M261" s="81">
        <v>66.221580955831385</v>
      </c>
      <c r="N261" s="81">
        <v>69.901160663571787</v>
      </c>
      <c r="O261" s="81">
        <v>63.919760273304419</v>
      </c>
      <c r="P261" s="81">
        <v>28.96610360094941</v>
      </c>
      <c r="Q261" s="81">
        <v>4.0398915890287075</v>
      </c>
      <c r="R261" s="81">
        <v>0</v>
      </c>
      <c r="S261" s="81">
        <v>0</v>
      </c>
      <c r="T261" s="82"/>
      <c r="U261" s="81">
        <v>4369737</v>
      </c>
      <c r="V261" s="81">
        <v>1594</v>
      </c>
      <c r="W261" s="81">
        <v>4</v>
      </c>
      <c r="X261" s="81">
        <v>17633</v>
      </c>
      <c r="Y261" s="81">
        <v>28273</v>
      </c>
      <c r="Z261" s="81">
        <v>32313</v>
      </c>
      <c r="AA261" s="81">
        <v>5830</v>
      </c>
      <c r="AB261" s="81">
        <v>69297</v>
      </c>
      <c r="AC261" s="81">
        <v>0</v>
      </c>
      <c r="AD261" s="81">
        <v>0</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0</v>
      </c>
      <c r="BJ261" s="81">
        <v>0</v>
      </c>
      <c r="BK261" s="81">
        <v>0</v>
      </c>
      <c r="BL261" s="81">
        <v>0</v>
      </c>
      <c r="BM261" s="82"/>
      <c r="BN261" s="81">
        <v>0</v>
      </c>
      <c r="BO261" s="81">
        <v>0</v>
      </c>
      <c r="BP261" s="81">
        <v>0</v>
      </c>
      <c r="BQ261" s="81">
        <v>0</v>
      </c>
      <c r="BR261" s="81">
        <v>0</v>
      </c>
      <c r="BS261" s="81">
        <v>0</v>
      </c>
      <c r="BT261"/>
      <c r="BU261" s="80"/>
      <c r="BV261" s="80"/>
      <c r="BW261" s="80"/>
      <c r="BX261" s="80"/>
      <c r="BY261" s="80"/>
      <c r="BZ261" s="80"/>
      <c r="CA261" s="80"/>
      <c r="CB261" s="80"/>
      <c r="CC261" s="80"/>
    </row>
    <row r="262" spans="1:81">
      <c r="A262" s="80" t="s">
        <v>1972</v>
      </c>
      <c r="B262" s="80">
        <v>330</v>
      </c>
      <c r="C262" s="80">
        <v>7</v>
      </c>
      <c r="D262" s="80">
        <v>20</v>
      </c>
      <c r="E262" s="80">
        <v>2010</v>
      </c>
      <c r="F262" s="80" t="s">
        <v>86</v>
      </c>
      <c r="G262" s="80" t="s">
        <v>1965</v>
      </c>
      <c r="H262" s="80" t="s">
        <v>1966</v>
      </c>
      <c r="I262" s="177"/>
      <c r="J262" s="81">
        <v>91.849121727966278</v>
      </c>
      <c r="K262" s="81">
        <v>2.4779917251491694</v>
      </c>
      <c r="L262" s="81">
        <v>0.16033774144998358</v>
      </c>
      <c r="M262" s="81">
        <v>69.653885403524868</v>
      </c>
      <c r="N262" s="81">
        <v>71.974794650383103</v>
      </c>
      <c r="O262" s="81">
        <v>64.138019284334646</v>
      </c>
      <c r="P262" s="81">
        <v>29.539863913379186</v>
      </c>
      <c r="Q262" s="81">
        <v>4.251953245447031</v>
      </c>
      <c r="R262" s="81">
        <v>0</v>
      </c>
      <c r="S262" s="81">
        <v>0</v>
      </c>
      <c r="T262" s="82"/>
      <c r="U262" s="81">
        <v>3829209</v>
      </c>
      <c r="V262" s="81">
        <v>1594</v>
      </c>
      <c r="W262" s="81">
        <v>4</v>
      </c>
      <c r="X262" s="81">
        <v>17633</v>
      </c>
      <c r="Y262" s="81">
        <v>28713</v>
      </c>
      <c r="Z262" s="81">
        <v>32574</v>
      </c>
      <c r="AA262" s="81">
        <v>5797</v>
      </c>
      <c r="AB262" s="81">
        <v>69886</v>
      </c>
      <c r="AC262" s="81">
        <v>0</v>
      </c>
      <c r="AD262" s="81">
        <v>0</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0</v>
      </c>
      <c r="BJ262" s="81">
        <v>0</v>
      </c>
      <c r="BK262" s="81">
        <v>0</v>
      </c>
      <c r="BL262" s="81">
        <v>0</v>
      </c>
      <c r="BM262" s="82"/>
      <c r="BN262" s="81">
        <v>0</v>
      </c>
      <c r="BO262" s="81">
        <v>0</v>
      </c>
      <c r="BP262" s="81">
        <v>0</v>
      </c>
      <c r="BQ262" s="81">
        <v>0</v>
      </c>
      <c r="BR262" s="81">
        <v>0</v>
      </c>
      <c r="BS262" s="81">
        <v>0</v>
      </c>
      <c r="BT262"/>
      <c r="BU262" s="80">
        <v>0</v>
      </c>
      <c r="BV262" s="80">
        <v>0</v>
      </c>
      <c r="BW262" s="80">
        <v>0</v>
      </c>
      <c r="BX262" s="80">
        <v>0</v>
      </c>
      <c r="BY262" s="80">
        <v>0</v>
      </c>
      <c r="BZ262" s="80">
        <v>0</v>
      </c>
      <c r="CA262" s="80">
        <v>0</v>
      </c>
      <c r="CB262" s="80">
        <v>0</v>
      </c>
      <c r="CC262" s="80">
        <v>0</v>
      </c>
    </row>
    <row r="263" spans="1:81">
      <c r="A263" s="80" t="s">
        <v>1973</v>
      </c>
      <c r="B263" s="80">
        <v>331</v>
      </c>
      <c r="C263" s="80">
        <v>8</v>
      </c>
      <c r="D263" s="80">
        <v>20</v>
      </c>
      <c r="E263" s="80">
        <v>2011</v>
      </c>
      <c r="F263" s="80" t="s">
        <v>87</v>
      </c>
      <c r="G263" s="80" t="s">
        <v>1965</v>
      </c>
      <c r="H263" s="80" t="s">
        <v>1966</v>
      </c>
      <c r="I263" s="177"/>
      <c r="J263" s="81">
        <v>46.835305023189193</v>
      </c>
      <c r="K263" s="81">
        <v>4.0168809177077627</v>
      </c>
      <c r="L263" s="81">
        <v>0.18030985995383506</v>
      </c>
      <c r="M263" s="81">
        <v>84.288970307777774</v>
      </c>
      <c r="N263" s="81">
        <v>90.038092940816966</v>
      </c>
      <c r="O263" s="81">
        <v>63.782136133654099</v>
      </c>
      <c r="P263" s="81">
        <v>28.369506752773475</v>
      </c>
      <c r="Q263" s="81">
        <v>4.9199911837640178</v>
      </c>
      <c r="R263" s="81">
        <v>0</v>
      </c>
      <c r="S263" s="81">
        <v>0</v>
      </c>
      <c r="T263" s="82"/>
      <c r="U263" s="81">
        <v>1843759</v>
      </c>
      <c r="V263" s="81">
        <v>1594</v>
      </c>
      <c r="W263" s="81">
        <v>4</v>
      </c>
      <c r="X263" s="81">
        <v>17633</v>
      </c>
      <c r="Y263" s="81">
        <v>29438</v>
      </c>
      <c r="Z263" s="81">
        <v>33097</v>
      </c>
      <c r="AA263" s="81">
        <v>5733</v>
      </c>
      <c r="AB263" s="81">
        <v>70107</v>
      </c>
      <c r="AC263" s="81">
        <v>0</v>
      </c>
      <c r="AD263" s="81">
        <v>0</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v>
      </c>
      <c r="BK263" s="81">
        <v>0</v>
      </c>
      <c r="BL263" s="81">
        <v>0</v>
      </c>
      <c r="BM263" s="82"/>
      <c r="BN263" s="81">
        <v>0</v>
      </c>
      <c r="BO263" s="81">
        <v>0</v>
      </c>
      <c r="BP263" s="81">
        <v>0</v>
      </c>
      <c r="BQ263" s="81">
        <v>0</v>
      </c>
      <c r="BR263" s="81">
        <v>0</v>
      </c>
      <c r="BS263" s="81">
        <v>0</v>
      </c>
      <c r="BT263"/>
      <c r="BU263" s="80">
        <v>0</v>
      </c>
      <c r="BV263" s="80">
        <v>0</v>
      </c>
      <c r="BW263" s="80">
        <v>0</v>
      </c>
      <c r="BX263" s="80">
        <v>0</v>
      </c>
      <c r="BY263" s="80">
        <v>0</v>
      </c>
      <c r="BZ263" s="80">
        <v>0</v>
      </c>
      <c r="CA263" s="80">
        <v>0</v>
      </c>
      <c r="CB263" s="80">
        <v>0</v>
      </c>
      <c r="CC263" s="80">
        <v>0</v>
      </c>
    </row>
    <row r="264" spans="1:81">
      <c r="A264" s="80" t="s">
        <v>1974</v>
      </c>
      <c r="B264" s="80">
        <v>332</v>
      </c>
      <c r="C264" s="80">
        <v>9</v>
      </c>
      <c r="D264" s="80">
        <v>20</v>
      </c>
      <c r="E264" s="80">
        <v>2012</v>
      </c>
      <c r="F264" s="80" t="s">
        <v>88</v>
      </c>
      <c r="G264" s="80" t="s">
        <v>1965</v>
      </c>
      <c r="H264" s="80" t="s">
        <v>1966</v>
      </c>
      <c r="I264" s="177"/>
      <c r="J264" s="81">
        <v>139.84155063110452</v>
      </c>
      <c r="K264" s="81">
        <v>3.7523716376561622</v>
      </c>
      <c r="L264" s="81">
        <v>0.18455691286286158</v>
      </c>
      <c r="M264" s="81">
        <v>93.509364574859873</v>
      </c>
      <c r="N264" s="81">
        <v>104.7206512254175</v>
      </c>
      <c r="O264" s="81">
        <v>64.352833202726544</v>
      </c>
      <c r="P264" s="81">
        <v>28.640404074762024</v>
      </c>
      <c r="Q264" s="81">
        <v>5.3897523674319485</v>
      </c>
      <c r="R264" s="81">
        <v>0</v>
      </c>
      <c r="S264" s="81">
        <v>0</v>
      </c>
      <c r="T264" s="82"/>
      <c r="U264" s="81">
        <v>5295929</v>
      </c>
      <c r="V264" s="81">
        <v>1594</v>
      </c>
      <c r="W264" s="81">
        <v>4</v>
      </c>
      <c r="X264" s="81">
        <v>17633</v>
      </c>
      <c r="Y264" s="81">
        <v>29622</v>
      </c>
      <c r="Z264" s="81">
        <v>33658</v>
      </c>
      <c r="AA264" s="81">
        <v>5755</v>
      </c>
      <c r="AB264" s="81">
        <v>70688</v>
      </c>
      <c r="AC264" s="81">
        <v>0</v>
      </c>
      <c r="AD264" s="81">
        <v>0</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0</v>
      </c>
      <c r="BK264" s="81">
        <v>0</v>
      </c>
      <c r="BL264" s="81">
        <v>0</v>
      </c>
      <c r="BM264" s="82"/>
      <c r="BN264" s="81">
        <v>0</v>
      </c>
      <c r="BO264" s="81">
        <v>0</v>
      </c>
      <c r="BP264" s="81">
        <v>0</v>
      </c>
      <c r="BQ264" s="81">
        <v>0</v>
      </c>
      <c r="BR264" s="81">
        <v>0</v>
      </c>
      <c r="BS264" s="81">
        <v>0</v>
      </c>
      <c r="BT264"/>
      <c r="BU264" s="80">
        <v>0</v>
      </c>
      <c r="BV264" s="80">
        <v>0</v>
      </c>
      <c r="BW264" s="80">
        <v>0</v>
      </c>
      <c r="BX264" s="80">
        <v>0</v>
      </c>
      <c r="BY264" s="80">
        <v>0</v>
      </c>
      <c r="BZ264" s="80">
        <v>0</v>
      </c>
      <c r="CA264" s="80">
        <v>0</v>
      </c>
      <c r="CB264" s="80">
        <v>0</v>
      </c>
      <c r="CC264" s="80">
        <v>0</v>
      </c>
    </row>
    <row r="265" spans="1:81">
      <c r="A265" s="80" t="s">
        <v>1975</v>
      </c>
      <c r="B265" s="80">
        <v>333</v>
      </c>
      <c r="C265" s="80">
        <v>10</v>
      </c>
      <c r="D265" s="80">
        <v>20</v>
      </c>
      <c r="E265" s="80">
        <v>2013</v>
      </c>
      <c r="F265" s="80" t="s">
        <v>89</v>
      </c>
      <c r="G265" s="80" t="s">
        <v>1965</v>
      </c>
      <c r="H265" s="80" t="s">
        <v>1966</v>
      </c>
      <c r="I265" s="177"/>
      <c r="J265" s="81">
        <v>52.668897462740617</v>
      </c>
      <c r="K265" s="81">
        <v>3.1250709716971219</v>
      </c>
      <c r="L265" s="81">
        <v>0.17735771459489968</v>
      </c>
      <c r="M265" s="81">
        <v>92.644069804859029</v>
      </c>
      <c r="N265" s="81">
        <v>101.08019313977265</v>
      </c>
      <c r="O265" s="81">
        <v>62.581580646649641</v>
      </c>
      <c r="P265" s="81">
        <v>28.888188220152454</v>
      </c>
      <c r="Q265" s="81">
        <v>5.5112435826186363</v>
      </c>
      <c r="R265" s="81">
        <v>0</v>
      </c>
      <c r="S265" s="81">
        <v>0</v>
      </c>
      <c r="T265" s="82"/>
      <c r="U265" s="81">
        <v>2003482</v>
      </c>
      <c r="V265" s="81">
        <v>1594</v>
      </c>
      <c r="W265" s="81">
        <v>4</v>
      </c>
      <c r="X265" s="81">
        <v>17633</v>
      </c>
      <c r="Y265" s="81">
        <v>30004</v>
      </c>
      <c r="Z265" s="81">
        <v>34193</v>
      </c>
      <c r="AA265" s="81">
        <v>5783</v>
      </c>
      <c r="AB265" s="81">
        <v>71245</v>
      </c>
      <c r="AC265" s="81">
        <v>0</v>
      </c>
      <c r="AD265" s="81">
        <v>0</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0</v>
      </c>
      <c r="BJ265" s="81">
        <v>0</v>
      </c>
      <c r="BK265" s="81">
        <v>0</v>
      </c>
      <c r="BL265" s="81">
        <v>0</v>
      </c>
      <c r="BM265" s="82"/>
      <c r="BN265" s="81">
        <v>0</v>
      </c>
      <c r="BO265" s="81">
        <v>0</v>
      </c>
      <c r="BP265" s="81">
        <v>0</v>
      </c>
      <c r="BQ265" s="81">
        <v>0</v>
      </c>
      <c r="BR265" s="81">
        <v>0</v>
      </c>
      <c r="BS265" s="81">
        <v>0</v>
      </c>
      <c r="BT265"/>
      <c r="BU265" s="80">
        <v>0</v>
      </c>
      <c r="BV265" s="80">
        <v>0</v>
      </c>
      <c r="BW265" s="80">
        <v>0</v>
      </c>
      <c r="BX265" s="80">
        <v>0</v>
      </c>
      <c r="BY265" s="80">
        <v>0</v>
      </c>
      <c r="BZ265" s="80">
        <v>0</v>
      </c>
      <c r="CA265" s="80">
        <v>0</v>
      </c>
      <c r="CB265" s="80">
        <v>0</v>
      </c>
      <c r="CC265" s="80">
        <v>0</v>
      </c>
    </row>
    <row r="266" spans="1:81">
      <c r="A266" s="80" t="s">
        <v>1976</v>
      </c>
      <c r="B266" s="80">
        <v>334</v>
      </c>
      <c r="C266" s="80">
        <v>11</v>
      </c>
      <c r="D266" s="80">
        <v>20</v>
      </c>
      <c r="E266" s="80">
        <v>2014</v>
      </c>
      <c r="F266" s="80" t="s">
        <v>90</v>
      </c>
      <c r="G266" s="80" t="s">
        <v>1965</v>
      </c>
      <c r="H266" s="80" t="s">
        <v>1966</v>
      </c>
      <c r="I266" s="177"/>
      <c r="J266" s="81">
        <v>55.143120571555933</v>
      </c>
      <c r="K266" s="81">
        <v>4.2997841334824969</v>
      </c>
      <c r="L266" s="81">
        <v>0.56656367198889457</v>
      </c>
      <c r="M266" s="81">
        <v>91.785095363027196</v>
      </c>
      <c r="N266" s="81">
        <v>89.587082599079622</v>
      </c>
      <c r="O266" s="81">
        <v>60.439856152222028</v>
      </c>
      <c r="P266" s="81">
        <v>29.158950418809546</v>
      </c>
      <c r="Q266" s="81">
        <v>5.3130983034642449</v>
      </c>
      <c r="R266" s="81">
        <v>0</v>
      </c>
      <c r="S266" s="81">
        <v>0</v>
      </c>
      <c r="T266" s="82"/>
      <c r="U266" s="81">
        <v>2139859</v>
      </c>
      <c r="V266" s="81">
        <v>1682</v>
      </c>
      <c r="W266" s="81">
        <v>13</v>
      </c>
      <c r="X266" s="81">
        <v>17859</v>
      </c>
      <c r="Y266" s="81">
        <v>30413</v>
      </c>
      <c r="Z266" s="81">
        <v>34780</v>
      </c>
      <c r="AA266" s="81">
        <v>5807</v>
      </c>
      <c r="AB266" s="81">
        <v>71586</v>
      </c>
      <c r="AC266" s="81">
        <v>0</v>
      </c>
      <c r="AD266" s="81">
        <v>0</v>
      </c>
      <c r="AE266" s="82"/>
      <c r="AF266" s="81">
        <v>27540995.503913615</v>
      </c>
      <c r="AG266" s="81">
        <v>3572290.6587026529</v>
      </c>
      <c r="AH266" s="81">
        <v>123293.56583668978</v>
      </c>
      <c r="AI266" s="81">
        <v>113229675.71712841</v>
      </c>
      <c r="AJ266" s="81">
        <v>121854919.89038239</v>
      </c>
      <c r="AK266" s="81">
        <v>0</v>
      </c>
      <c r="AL266" s="81">
        <v>0</v>
      </c>
      <c r="AM266" s="81">
        <v>9827688.0750133339</v>
      </c>
      <c r="AN266" s="81">
        <v>0</v>
      </c>
      <c r="AO266" s="81">
        <v>0</v>
      </c>
      <c r="AP266" s="82"/>
      <c r="AQ266" s="81">
        <v>1368</v>
      </c>
      <c r="AR266" s="81">
        <v>115</v>
      </c>
      <c r="AS266" s="81">
        <v>0</v>
      </c>
      <c r="AT266" s="81">
        <v>0</v>
      </c>
      <c r="AU266" s="81">
        <v>0</v>
      </c>
      <c r="AV266" s="81">
        <v>0</v>
      </c>
      <c r="AW266" s="81" t="s">
        <v>564</v>
      </c>
      <c r="AX266" s="82"/>
      <c r="AY266" s="81">
        <v>5691.8780000000006</v>
      </c>
      <c r="AZ266" s="81">
        <v>2057.5</v>
      </c>
      <c r="BA266" s="81">
        <v>0</v>
      </c>
      <c r="BB266" s="81">
        <v>0</v>
      </c>
      <c r="BC266" s="81">
        <v>0</v>
      </c>
      <c r="BD266" s="81">
        <v>0</v>
      </c>
      <c r="BE266" s="81" t="s">
        <v>564</v>
      </c>
      <c r="BF266" s="82"/>
      <c r="BG266" s="81">
        <v>0</v>
      </c>
      <c r="BH266" s="81">
        <v>0</v>
      </c>
      <c r="BI266" s="81">
        <v>0</v>
      </c>
      <c r="BJ266" s="81">
        <v>0</v>
      </c>
      <c r="BK266" s="81">
        <v>0</v>
      </c>
      <c r="BL266" s="81">
        <v>0</v>
      </c>
      <c r="BM266" s="82"/>
      <c r="BN266" s="81">
        <v>0</v>
      </c>
      <c r="BO266" s="81">
        <v>0</v>
      </c>
      <c r="BP266" s="81">
        <v>0</v>
      </c>
      <c r="BQ266" s="81">
        <v>0</v>
      </c>
      <c r="BR266" s="81">
        <v>0</v>
      </c>
      <c r="BS266" s="81">
        <v>0</v>
      </c>
      <c r="BT266"/>
      <c r="BU266" s="80">
        <v>0</v>
      </c>
      <c r="BV266" s="80">
        <v>0</v>
      </c>
      <c r="BW266" s="80">
        <v>0</v>
      </c>
      <c r="BX266" s="80">
        <v>0</v>
      </c>
      <c r="BY266" s="80">
        <v>0</v>
      </c>
      <c r="BZ266" s="80">
        <v>0</v>
      </c>
      <c r="CA266" s="80">
        <v>0</v>
      </c>
      <c r="CB266" s="80">
        <v>0</v>
      </c>
      <c r="CC266" s="80">
        <v>0</v>
      </c>
    </row>
    <row r="267" spans="1:81">
      <c r="A267" s="80" t="s">
        <v>1977</v>
      </c>
      <c r="B267" s="80">
        <v>335</v>
      </c>
      <c r="C267" s="80">
        <v>12</v>
      </c>
      <c r="D267" s="80">
        <v>20</v>
      </c>
      <c r="E267" s="80">
        <v>2015</v>
      </c>
      <c r="F267" s="80" t="s">
        <v>91</v>
      </c>
      <c r="G267" s="80" t="s">
        <v>1965</v>
      </c>
      <c r="H267" s="80" t="s">
        <v>1966</v>
      </c>
      <c r="I267" s="177"/>
      <c r="J267" s="81">
        <v>50.744195622512372</v>
      </c>
      <c r="K267" s="81">
        <v>3.860704150548659</v>
      </c>
      <c r="L267" s="81">
        <v>0.56669264027690558</v>
      </c>
      <c r="M267" s="81">
        <v>87.839849967837722</v>
      </c>
      <c r="N267" s="81">
        <v>80.250837052103819</v>
      </c>
      <c r="O267" s="81">
        <v>60.298551415430062</v>
      </c>
      <c r="P267" s="81">
        <v>29.438183260179994</v>
      </c>
      <c r="Q267" s="81">
        <v>5.2208043448437804</v>
      </c>
      <c r="R267" s="81">
        <v>0</v>
      </c>
      <c r="S267" s="81">
        <v>0</v>
      </c>
      <c r="T267" s="82"/>
      <c r="U267" s="81">
        <v>2247807</v>
      </c>
      <c r="V267" s="81">
        <v>1682</v>
      </c>
      <c r="W267" s="81">
        <v>13</v>
      </c>
      <c r="X267" s="81">
        <v>17859</v>
      </c>
      <c r="Y267" s="81">
        <v>30736</v>
      </c>
      <c r="Z267" s="81">
        <v>35033</v>
      </c>
      <c r="AA267" s="81">
        <v>5858</v>
      </c>
      <c r="AB267" s="81">
        <v>71855</v>
      </c>
      <c r="AC267" s="81">
        <v>0</v>
      </c>
      <c r="AD267" s="81">
        <v>0</v>
      </c>
      <c r="AE267" s="82"/>
      <c r="AF267" s="81">
        <v>25792021.240992863</v>
      </c>
      <c r="AG267" s="81">
        <v>3096249.3699119994</v>
      </c>
      <c r="AH267" s="81">
        <v>106439.66413538672</v>
      </c>
      <c r="AI267" s="81">
        <v>110395715.57302649</v>
      </c>
      <c r="AJ267" s="81">
        <v>119769209.72592416</v>
      </c>
      <c r="AK267" s="81">
        <v>0</v>
      </c>
      <c r="AL267" s="81">
        <v>0</v>
      </c>
      <c r="AM267" s="81">
        <v>9847426.3296116367</v>
      </c>
      <c r="AN267" s="81">
        <v>0</v>
      </c>
      <c r="AO267" s="81">
        <v>0</v>
      </c>
      <c r="AP267" s="82"/>
      <c r="AQ267" s="81">
        <v>1479</v>
      </c>
      <c r="AR267" s="81">
        <v>180</v>
      </c>
      <c r="AS267" s="81">
        <v>0</v>
      </c>
      <c r="AT267" s="81">
        <v>0</v>
      </c>
      <c r="AU267" s="81">
        <v>0</v>
      </c>
      <c r="AV267" s="81">
        <v>0</v>
      </c>
      <c r="AW267" s="81" t="s">
        <v>564</v>
      </c>
      <c r="AX267" s="82"/>
      <c r="AY267" s="81">
        <v>6273.8680000000004</v>
      </c>
      <c r="AZ267" s="81">
        <v>4486</v>
      </c>
      <c r="BA267" s="81">
        <v>0</v>
      </c>
      <c r="BB267" s="81">
        <v>0</v>
      </c>
      <c r="BC267" s="81">
        <v>0</v>
      </c>
      <c r="BD267" s="81">
        <v>0</v>
      </c>
      <c r="BE267" s="81" t="s">
        <v>564</v>
      </c>
      <c r="BF267" s="82"/>
      <c r="BG267" s="81">
        <v>0</v>
      </c>
      <c r="BH267" s="81">
        <v>0</v>
      </c>
      <c r="BI267" s="81">
        <v>0</v>
      </c>
      <c r="BJ267" s="81">
        <v>0</v>
      </c>
      <c r="BK267" s="81">
        <v>0</v>
      </c>
      <c r="BL267" s="81">
        <v>0</v>
      </c>
      <c r="BM267" s="82"/>
      <c r="BN267" s="81">
        <v>0</v>
      </c>
      <c r="BO267" s="81">
        <v>0</v>
      </c>
      <c r="BP267" s="81">
        <v>0</v>
      </c>
      <c r="BQ267" s="81">
        <v>0</v>
      </c>
      <c r="BR267" s="81">
        <v>0</v>
      </c>
      <c r="BS267" s="81">
        <v>0</v>
      </c>
      <c r="BT267"/>
      <c r="BU267" s="80">
        <v>0</v>
      </c>
      <c r="BV267" s="80">
        <v>0</v>
      </c>
      <c r="BW267" s="80">
        <v>0</v>
      </c>
      <c r="BX267" s="80">
        <v>0</v>
      </c>
      <c r="BY267" s="80">
        <v>0</v>
      </c>
      <c r="BZ267" s="80">
        <v>0</v>
      </c>
      <c r="CA267" s="80">
        <v>0</v>
      </c>
      <c r="CB267" s="80">
        <v>0</v>
      </c>
      <c r="CC267" s="80">
        <v>0</v>
      </c>
    </row>
    <row r="268" spans="1:81">
      <c r="A268" s="80" t="s">
        <v>1978</v>
      </c>
      <c r="B268" s="80">
        <v>336</v>
      </c>
      <c r="C268" s="80">
        <v>13</v>
      </c>
      <c r="D268" s="80">
        <v>20</v>
      </c>
      <c r="E268" s="80">
        <v>2016</v>
      </c>
      <c r="F268" s="80" t="s">
        <v>92</v>
      </c>
      <c r="G268" s="80" t="s">
        <v>1965</v>
      </c>
      <c r="H268" s="80" t="s">
        <v>1966</v>
      </c>
      <c r="I268" s="177"/>
      <c r="J268" s="81">
        <v>121.44210715170664</v>
      </c>
      <c r="K268" s="81">
        <v>3.7553786419617041</v>
      </c>
      <c r="L268" s="81">
        <v>0.53498322258794206</v>
      </c>
      <c r="M268" s="81">
        <v>71.433598239237369</v>
      </c>
      <c r="N268" s="81">
        <v>80.549700041675536</v>
      </c>
      <c r="O268" s="81">
        <v>60.464073183460286</v>
      </c>
      <c r="P268" s="81">
        <v>28.851090844452546</v>
      </c>
      <c r="Q268" s="81">
        <v>5.0795022829266765</v>
      </c>
      <c r="R268" s="81">
        <v>0</v>
      </c>
      <c r="S268" s="81">
        <v>8.872807573531885</v>
      </c>
      <c r="T268" s="82"/>
      <c r="U268" s="81">
        <v>5689987</v>
      </c>
      <c r="V268" s="81">
        <v>1682</v>
      </c>
      <c r="W268" s="81">
        <v>13</v>
      </c>
      <c r="X268" s="81">
        <v>17859</v>
      </c>
      <c r="Y268" s="81">
        <v>31025</v>
      </c>
      <c r="Z268" s="81">
        <v>35561</v>
      </c>
      <c r="AA268" s="81">
        <v>5938</v>
      </c>
      <c r="AB268" s="81">
        <v>71915</v>
      </c>
      <c r="AC268" s="81">
        <v>0</v>
      </c>
      <c r="AD268" s="81">
        <v>8.872807573531885</v>
      </c>
      <c r="AE268" s="82"/>
      <c r="AF268" s="81">
        <v>63608580.826492064</v>
      </c>
      <c r="AG268" s="81">
        <v>3119917.8124133511</v>
      </c>
      <c r="AH268" s="81">
        <v>78944.842531527713</v>
      </c>
      <c r="AI268" s="81">
        <v>114782052.9234423</v>
      </c>
      <c r="AJ268" s="81">
        <v>130602054.8194833</v>
      </c>
      <c r="AK268" s="81">
        <v>0</v>
      </c>
      <c r="AL268" s="81">
        <v>0</v>
      </c>
      <c r="AM268" s="81">
        <v>9863305.9502270296</v>
      </c>
      <c r="AN268" s="81">
        <v>0</v>
      </c>
      <c r="AO268" s="81">
        <v>0</v>
      </c>
      <c r="AP268" s="82"/>
      <c r="AQ268" s="81">
        <v>1559</v>
      </c>
      <c r="AR268" s="81">
        <v>183</v>
      </c>
      <c r="AS268" s="81">
        <v>0</v>
      </c>
      <c r="AT268" s="81">
        <v>0</v>
      </c>
      <c r="AU268" s="81">
        <v>0</v>
      </c>
      <c r="AV268" s="81">
        <v>0</v>
      </c>
      <c r="AW268" s="81" t="s">
        <v>564</v>
      </c>
      <c r="AX268" s="82"/>
      <c r="AY268" s="81">
        <v>6657.3180000000002</v>
      </c>
      <c r="AZ268" s="81">
        <v>4514.3999999999996</v>
      </c>
      <c r="BA268" s="81">
        <v>0</v>
      </c>
      <c r="BB268" s="81">
        <v>0</v>
      </c>
      <c r="BC268" s="81">
        <v>0</v>
      </c>
      <c r="BD268" s="81">
        <v>0</v>
      </c>
      <c r="BE268" s="81" t="s">
        <v>564</v>
      </c>
      <c r="BF268" s="82"/>
      <c r="BG268" s="81">
        <v>0</v>
      </c>
      <c r="BH268" s="81">
        <v>0</v>
      </c>
      <c r="BI268" s="81">
        <v>0</v>
      </c>
      <c r="BJ268" s="81">
        <v>0</v>
      </c>
      <c r="BK268" s="81">
        <v>0</v>
      </c>
      <c r="BL268" s="81">
        <v>0</v>
      </c>
      <c r="BM268" s="82"/>
      <c r="BN268" s="81">
        <v>0</v>
      </c>
      <c r="BO268" s="81">
        <v>0</v>
      </c>
      <c r="BP268" s="81">
        <v>0</v>
      </c>
      <c r="BQ268" s="81">
        <v>0</v>
      </c>
      <c r="BR268" s="81">
        <v>0</v>
      </c>
      <c r="BS268" s="81">
        <v>0</v>
      </c>
      <c r="BT268"/>
      <c r="BU268" s="80">
        <v>0</v>
      </c>
      <c r="BV268" s="80">
        <v>0</v>
      </c>
      <c r="BW268" s="80">
        <v>0</v>
      </c>
      <c r="BX268" s="80">
        <v>0</v>
      </c>
      <c r="BY268" s="80">
        <v>0</v>
      </c>
      <c r="BZ268" s="80">
        <v>0</v>
      </c>
      <c r="CA268" s="80">
        <v>0</v>
      </c>
      <c r="CB268" s="80">
        <v>0</v>
      </c>
      <c r="CC268" s="80">
        <v>0</v>
      </c>
    </row>
    <row r="269" spans="1:81">
      <c r="A269" s="80" t="s">
        <v>1979</v>
      </c>
      <c r="B269" s="80">
        <v>337</v>
      </c>
      <c r="C269" s="80">
        <v>14</v>
      </c>
      <c r="D269" s="80">
        <v>20</v>
      </c>
      <c r="E269" s="80">
        <v>2017</v>
      </c>
      <c r="F269" s="80" t="s">
        <v>71</v>
      </c>
      <c r="G269" s="80" t="s">
        <v>1965</v>
      </c>
      <c r="H269" s="80" t="s">
        <v>1966</v>
      </c>
      <c r="I269" s="177"/>
      <c r="J269" s="81">
        <v>111.78343083321194</v>
      </c>
      <c r="K269" s="81">
        <v>3.8583676804993545</v>
      </c>
      <c r="L269" s="81">
        <v>0.53066288125623517</v>
      </c>
      <c r="M269" s="81">
        <v>66.509316020028862</v>
      </c>
      <c r="N269" s="81">
        <v>75.075462085605366</v>
      </c>
      <c r="O269" s="81">
        <v>59.810280430894259</v>
      </c>
      <c r="P269" s="81">
        <v>28.615222105983616</v>
      </c>
      <c r="Q269" s="81">
        <v>4.9092464572719274</v>
      </c>
      <c r="R269" s="81">
        <v>0</v>
      </c>
      <c r="S269" s="81">
        <v>8.0389510333465211</v>
      </c>
      <c r="T269" s="82"/>
      <c r="U269" s="81">
        <v>5632913</v>
      </c>
      <c r="V269" s="81">
        <v>1682</v>
      </c>
      <c r="W269" s="81">
        <v>13</v>
      </c>
      <c r="X269" s="81">
        <v>17859</v>
      </c>
      <c r="Y269" s="81">
        <v>31243</v>
      </c>
      <c r="Z269" s="81">
        <v>35760</v>
      </c>
      <c r="AA269" s="81">
        <v>5927</v>
      </c>
      <c r="AB269" s="81">
        <v>71877</v>
      </c>
      <c r="AC269" s="81">
        <v>0</v>
      </c>
      <c r="AD269" s="81">
        <v>8.0389510333465211</v>
      </c>
      <c r="AE269" s="82"/>
      <c r="AF269" s="81">
        <v>59967849.937422357</v>
      </c>
      <c r="AG269" s="81">
        <v>3158425.406087785</v>
      </c>
      <c r="AH269" s="81">
        <v>105937.04181520639</v>
      </c>
      <c r="AI269" s="81">
        <v>109059672.9462295</v>
      </c>
      <c r="AJ269" s="81">
        <v>130941900.901282</v>
      </c>
      <c r="AK269" s="81">
        <v>0</v>
      </c>
      <c r="AL269" s="81">
        <v>0</v>
      </c>
      <c r="AM269" s="81">
        <v>9873519.3901233152</v>
      </c>
      <c r="AN269" s="81">
        <v>0</v>
      </c>
      <c r="AO269" s="81">
        <v>0</v>
      </c>
      <c r="AP269" s="82"/>
      <c r="AQ269" s="81">
        <v>1630</v>
      </c>
      <c r="AR269" s="81">
        <v>190</v>
      </c>
      <c r="AS269" s="81">
        <v>0</v>
      </c>
      <c r="AT269" s="81">
        <v>0</v>
      </c>
      <c r="AU269" s="81">
        <v>0</v>
      </c>
      <c r="AV269" s="81">
        <v>0</v>
      </c>
      <c r="AW269" s="81" t="s">
        <v>564</v>
      </c>
      <c r="AX269" s="82"/>
      <c r="AY269" s="81">
        <v>7008.9780000000001</v>
      </c>
      <c r="AZ269" s="81">
        <v>4606.8000000000038</v>
      </c>
      <c r="BA269" s="81">
        <v>0</v>
      </c>
      <c r="BB269" s="81">
        <v>0</v>
      </c>
      <c r="BC269" s="81">
        <v>0</v>
      </c>
      <c r="BD269" s="81">
        <v>0</v>
      </c>
      <c r="BE269" s="81" t="s">
        <v>564</v>
      </c>
      <c r="BF269" s="82"/>
      <c r="BG269" s="81">
        <v>0</v>
      </c>
      <c r="BH269" s="81">
        <v>0</v>
      </c>
      <c r="BI269" s="81">
        <v>0</v>
      </c>
      <c r="BJ269" s="81">
        <v>0</v>
      </c>
      <c r="BK269" s="81">
        <v>0</v>
      </c>
      <c r="BL269" s="81">
        <v>0</v>
      </c>
      <c r="BM269" s="82"/>
      <c r="BN269" s="81">
        <v>0</v>
      </c>
      <c r="BO269" s="81">
        <v>0</v>
      </c>
      <c r="BP269" s="81">
        <v>0</v>
      </c>
      <c r="BQ269" s="81">
        <v>0</v>
      </c>
      <c r="BR269" s="81">
        <v>0</v>
      </c>
      <c r="BS269" s="81">
        <v>0</v>
      </c>
      <c r="BT269"/>
      <c r="BU269" s="80">
        <v>0</v>
      </c>
      <c r="BV269" s="80">
        <v>0</v>
      </c>
      <c r="BW269" s="80">
        <v>0</v>
      </c>
      <c r="BX269" s="80">
        <v>0</v>
      </c>
      <c r="BY269" s="80">
        <v>0</v>
      </c>
      <c r="BZ269" s="80">
        <v>0</v>
      </c>
      <c r="CA269" s="80">
        <v>0</v>
      </c>
      <c r="CB269" s="80">
        <v>0</v>
      </c>
      <c r="CC269" s="80">
        <v>0</v>
      </c>
    </row>
    <row r="270" spans="1:81">
      <c r="A270" s="80" t="s">
        <v>1980</v>
      </c>
      <c r="B270" s="80">
        <v>338</v>
      </c>
      <c r="C270" s="80">
        <v>15</v>
      </c>
      <c r="D270" s="80">
        <v>20</v>
      </c>
      <c r="E270" s="80">
        <v>2018</v>
      </c>
      <c r="F270" s="80" t="s">
        <v>93</v>
      </c>
      <c r="G270" s="80" t="s">
        <v>1965</v>
      </c>
      <c r="H270" s="80" t="s">
        <v>1966</v>
      </c>
      <c r="I270" s="177"/>
      <c r="J270" s="81">
        <v>108.33281494536482</v>
      </c>
      <c r="K270" s="81">
        <v>3.2560744246082338</v>
      </c>
      <c r="L270" s="81">
        <v>0.47924838616434695</v>
      </c>
      <c r="M270" s="81">
        <v>60.682403116065394</v>
      </c>
      <c r="N270" s="81">
        <v>52.388668566775671</v>
      </c>
      <c r="O270" s="81">
        <v>58.996748132662802</v>
      </c>
      <c r="P270" s="81">
        <v>28.860946646812973</v>
      </c>
      <c r="Q270" s="81">
        <v>4.5500189407845433</v>
      </c>
      <c r="R270" s="81">
        <v>0</v>
      </c>
      <c r="S270" s="81">
        <v>8.4072936844962847</v>
      </c>
      <c r="T270" s="82"/>
      <c r="U270" s="81">
        <v>6024354</v>
      </c>
      <c r="V270" s="81">
        <v>1682</v>
      </c>
      <c r="W270" s="81">
        <v>13</v>
      </c>
      <c r="X270" s="81">
        <v>17859</v>
      </c>
      <c r="Y270" s="81">
        <v>31539</v>
      </c>
      <c r="Z270" s="81">
        <v>35949</v>
      </c>
      <c r="AA270" s="81">
        <v>6038</v>
      </c>
      <c r="AB270" s="81">
        <v>71790</v>
      </c>
      <c r="AC270" s="81">
        <v>0</v>
      </c>
      <c r="AD270" s="81">
        <v>8.4072936844962847</v>
      </c>
      <c r="AE270" s="82"/>
      <c r="AF270" s="81">
        <v>58853944.059936397</v>
      </c>
      <c r="AG270" s="81">
        <v>2857175.4756153598</v>
      </c>
      <c r="AH270" s="81">
        <v>100612.69026310981</v>
      </c>
      <c r="AI270" s="81">
        <v>104748566.2371245</v>
      </c>
      <c r="AJ270" s="81">
        <v>111591540.49198429</v>
      </c>
      <c r="AK270" s="81">
        <v>0</v>
      </c>
      <c r="AL270" s="81">
        <v>0</v>
      </c>
      <c r="AM270" s="81">
        <v>9881973.2379892748</v>
      </c>
      <c r="AN270" s="81">
        <v>0</v>
      </c>
      <c r="AO270" s="81">
        <v>0</v>
      </c>
      <c r="AP270" s="82"/>
      <c r="AQ270" s="81">
        <v>1733</v>
      </c>
      <c r="AR270" s="81">
        <v>199</v>
      </c>
      <c r="AS270" s="81">
        <v>0</v>
      </c>
      <c r="AT270" s="81">
        <v>0</v>
      </c>
      <c r="AU270" s="81">
        <v>0</v>
      </c>
      <c r="AV270" s="81">
        <v>0</v>
      </c>
      <c r="AW270" s="81" t="s">
        <v>564</v>
      </c>
      <c r="AX270" s="82"/>
      <c r="AY270" s="81">
        <v>7563.6580000000013</v>
      </c>
      <c r="AZ270" s="81">
        <v>4722</v>
      </c>
      <c r="BA270" s="81">
        <v>0</v>
      </c>
      <c r="BB270" s="81">
        <v>0</v>
      </c>
      <c r="BC270" s="81">
        <v>0</v>
      </c>
      <c r="BD270" s="81">
        <v>0</v>
      </c>
      <c r="BE270" s="81" t="s">
        <v>564</v>
      </c>
      <c r="BF270" s="82"/>
      <c r="BG270" s="81">
        <v>0</v>
      </c>
      <c r="BH270" s="81">
        <v>0</v>
      </c>
      <c r="BI270" s="81">
        <v>0</v>
      </c>
      <c r="BJ270" s="81">
        <v>0</v>
      </c>
      <c r="BK270" s="81">
        <v>0</v>
      </c>
      <c r="BL270" s="81">
        <v>0</v>
      </c>
      <c r="BM270" s="82"/>
      <c r="BN270" s="81">
        <v>0</v>
      </c>
      <c r="BO270" s="81">
        <v>0</v>
      </c>
      <c r="BP270" s="81">
        <v>0</v>
      </c>
      <c r="BQ270" s="81">
        <v>0</v>
      </c>
      <c r="BR270" s="81">
        <v>0</v>
      </c>
      <c r="BS270" s="81">
        <v>0</v>
      </c>
      <c r="BT270"/>
      <c r="BU270" s="80">
        <v>0</v>
      </c>
      <c r="BV270" s="80">
        <v>0</v>
      </c>
      <c r="BW270" s="80">
        <v>0</v>
      </c>
      <c r="BX270" s="80">
        <v>0</v>
      </c>
      <c r="BY270" s="80">
        <v>0</v>
      </c>
      <c r="BZ270" s="80">
        <v>0</v>
      </c>
      <c r="CA270" s="80">
        <v>0</v>
      </c>
      <c r="CB270" s="80">
        <v>0</v>
      </c>
      <c r="CC270" s="80">
        <v>0</v>
      </c>
    </row>
    <row r="271" spans="1:81">
      <c r="A271" s="80" t="s">
        <v>1981</v>
      </c>
      <c r="B271" s="80">
        <v>339</v>
      </c>
      <c r="C271" s="80">
        <v>16</v>
      </c>
      <c r="D271" s="80">
        <v>20</v>
      </c>
      <c r="E271" s="80">
        <v>2019</v>
      </c>
      <c r="F271" s="80" t="s">
        <v>73</v>
      </c>
      <c r="G271" s="80" t="s">
        <v>1965</v>
      </c>
      <c r="H271" s="80" t="s">
        <v>1966</v>
      </c>
      <c r="I271" s="177"/>
      <c r="J271" s="81">
        <v>108.45313052808206</v>
      </c>
      <c r="K271" s="81">
        <v>3.0938583201791219</v>
      </c>
      <c r="L271" s="81">
        <v>0.48735848524673114</v>
      </c>
      <c r="M271" s="81">
        <v>63.725870286669156</v>
      </c>
      <c r="N271" s="81">
        <v>52.045084201813445</v>
      </c>
      <c r="O271" s="81">
        <v>57.792396069279157</v>
      </c>
      <c r="P271" s="81">
        <v>29.338644012898584</v>
      </c>
      <c r="Q271" s="81">
        <v>4.4404411051203256</v>
      </c>
      <c r="R271" s="81">
        <v>0</v>
      </c>
      <c r="S271" s="81">
        <v>7.2188360795112203</v>
      </c>
      <c r="T271" s="82"/>
      <c r="U271" s="81">
        <v>6018417</v>
      </c>
      <c r="V271" s="81">
        <v>1682</v>
      </c>
      <c r="W271" s="81">
        <v>13</v>
      </c>
      <c r="X271" s="81">
        <v>17859</v>
      </c>
      <c r="Y271" s="81">
        <v>31924</v>
      </c>
      <c r="Z271" s="81">
        <v>36182</v>
      </c>
      <c r="AA271" s="81">
        <v>6092</v>
      </c>
      <c r="AB271" s="81">
        <v>71958</v>
      </c>
      <c r="AC271" s="81">
        <v>0</v>
      </c>
      <c r="AD271" s="81">
        <v>7.2188360795112203</v>
      </c>
      <c r="AE271" s="82"/>
      <c r="AF271" s="81">
        <v>60181586.217009246</v>
      </c>
      <c r="AG271" s="81">
        <v>2768946.476035845</v>
      </c>
      <c r="AH271" s="81">
        <v>106920.3433970921</v>
      </c>
      <c r="AI271" s="81">
        <v>107096836.3383297</v>
      </c>
      <c r="AJ271" s="81">
        <v>103493998.3852098</v>
      </c>
      <c r="AK271" s="81">
        <v>0</v>
      </c>
      <c r="AL271" s="81">
        <v>0</v>
      </c>
      <c r="AM271" s="81">
        <v>9800137.9004660249</v>
      </c>
      <c r="AN271" s="81">
        <v>0</v>
      </c>
      <c r="AO271" s="81">
        <v>0</v>
      </c>
      <c r="AP271" s="82"/>
      <c r="AQ271" s="81">
        <v>1850</v>
      </c>
      <c r="AR271" s="81">
        <v>205</v>
      </c>
      <c r="AS271" s="81">
        <v>0</v>
      </c>
      <c r="AT271" s="81">
        <v>0</v>
      </c>
      <c r="AU271" s="81">
        <v>0</v>
      </c>
      <c r="AV271" s="81">
        <v>0</v>
      </c>
      <c r="AW271" s="81" t="s">
        <v>564</v>
      </c>
      <c r="AX271" s="82"/>
      <c r="AY271" s="81">
        <v>8163.3280000000004</v>
      </c>
      <c r="AZ271" s="81">
        <v>4826.5000000000027</v>
      </c>
      <c r="BA271" s="81">
        <v>0</v>
      </c>
      <c r="BB271" s="81">
        <v>0</v>
      </c>
      <c r="BC271" s="81">
        <v>0</v>
      </c>
      <c r="BD271" s="81">
        <v>0</v>
      </c>
      <c r="BE271" s="81" t="s">
        <v>564</v>
      </c>
      <c r="BF271" s="82"/>
      <c r="BG271" s="81">
        <v>0</v>
      </c>
      <c r="BH271" s="81">
        <v>0</v>
      </c>
      <c r="BI271" s="81">
        <v>0</v>
      </c>
      <c r="BJ271" s="81">
        <v>0</v>
      </c>
      <c r="BK271" s="81">
        <v>0</v>
      </c>
      <c r="BL271" s="81">
        <v>0</v>
      </c>
      <c r="BM271" s="82"/>
      <c r="BN271" s="81">
        <v>0</v>
      </c>
      <c r="BO271" s="81">
        <v>0</v>
      </c>
      <c r="BP271" s="81">
        <v>0</v>
      </c>
      <c r="BQ271" s="81">
        <v>0</v>
      </c>
      <c r="BR271" s="81">
        <v>0</v>
      </c>
      <c r="BS271" s="81">
        <v>0</v>
      </c>
      <c r="BT271"/>
      <c r="BU271" s="80">
        <v>0</v>
      </c>
      <c r="BV271" s="80">
        <v>0</v>
      </c>
      <c r="BW271" s="80">
        <v>0</v>
      </c>
      <c r="BX271" s="80">
        <v>0</v>
      </c>
      <c r="BY271" s="80">
        <v>0</v>
      </c>
      <c r="BZ271" s="80">
        <v>0</v>
      </c>
      <c r="CA271" s="80">
        <v>0</v>
      </c>
      <c r="CB271" s="80">
        <v>0</v>
      </c>
      <c r="CC271" s="80">
        <v>0</v>
      </c>
    </row>
    <row r="272" spans="1:81">
      <c r="A272" s="80" t="s">
        <v>1982</v>
      </c>
      <c r="B272" s="80">
        <v>340</v>
      </c>
      <c r="C272" s="80">
        <v>17</v>
      </c>
      <c r="D272" s="80">
        <v>20</v>
      </c>
      <c r="E272" s="80">
        <v>2020</v>
      </c>
      <c r="F272" s="80" t="s">
        <v>218</v>
      </c>
      <c r="G272" s="80" t="s">
        <v>1965</v>
      </c>
      <c r="H272" s="80" t="s">
        <v>1966</v>
      </c>
      <c r="I272" s="177"/>
      <c r="J272" s="81">
        <v>38.814105143180257</v>
      </c>
      <c r="K272" s="81">
        <v>2.7265418011450868</v>
      </c>
      <c r="L272" s="81">
        <v>2.8350697568731906E-2</v>
      </c>
      <c r="M272" s="81">
        <v>62.458936542531632</v>
      </c>
      <c r="N272" s="81">
        <v>61.007043784726712</v>
      </c>
      <c r="O272" s="81">
        <v>51.888209425328625</v>
      </c>
      <c r="P272" s="81">
        <v>27.987348176104259</v>
      </c>
      <c r="Q272" s="81">
        <v>4.2407491884161876</v>
      </c>
      <c r="R272" s="81">
        <v>0</v>
      </c>
      <c r="S272" s="81">
        <v>6.4075781662408193</v>
      </c>
      <c r="T272" s="82"/>
      <c r="U272" s="81">
        <v>2191116</v>
      </c>
      <c r="V272" s="81">
        <v>1465</v>
      </c>
      <c r="W272" s="81">
        <v>1</v>
      </c>
      <c r="X272" s="81">
        <v>18432</v>
      </c>
      <c r="Y272" s="81">
        <v>32261</v>
      </c>
      <c r="Z272" s="81">
        <v>37078</v>
      </c>
      <c r="AA272" s="81">
        <v>6314</v>
      </c>
      <c r="AB272" s="81">
        <v>71922</v>
      </c>
      <c r="AC272" s="81">
        <v>0</v>
      </c>
      <c r="AD272" s="81">
        <v>6.4075781662408193</v>
      </c>
      <c r="AE272" s="82"/>
      <c r="AF272" s="81">
        <v>22279570.529681329</v>
      </c>
      <c r="AG272" s="81">
        <v>2201676.2233249508</v>
      </c>
      <c r="AH272" s="81">
        <v>6451.2709351239655</v>
      </c>
      <c r="AI272" s="81">
        <v>104014546.24689378</v>
      </c>
      <c r="AJ272" s="81">
        <v>118016886.17838061</v>
      </c>
      <c r="AK272" s="81"/>
      <c r="AL272" s="81"/>
      <c r="AM272" s="81">
        <v>9386620.0700862408</v>
      </c>
      <c r="AN272" s="81"/>
      <c r="AO272" s="81"/>
      <c r="AP272" s="82"/>
      <c r="AQ272" s="81">
        <v>1965</v>
      </c>
      <c r="AR272" s="81">
        <v>205</v>
      </c>
      <c r="AS272" s="81">
        <v>0</v>
      </c>
      <c r="AT272" s="81">
        <v>0</v>
      </c>
      <c r="AU272" s="81">
        <v>0</v>
      </c>
      <c r="AV272" s="81">
        <v>0</v>
      </c>
      <c r="AW272" s="81">
        <v>0</v>
      </c>
      <c r="AX272" s="82"/>
      <c r="AY272" s="81">
        <v>8752.6979999999876</v>
      </c>
      <c r="AZ272" s="81">
        <v>4826.5000000000009</v>
      </c>
      <c r="BA272" s="81">
        <v>0</v>
      </c>
      <c r="BB272" s="81">
        <v>0</v>
      </c>
      <c r="BC272" s="81">
        <v>0</v>
      </c>
      <c r="BD272" s="81">
        <v>0</v>
      </c>
      <c r="BE272" s="81">
        <v>0</v>
      </c>
      <c r="BF272" s="82"/>
      <c r="BG272" s="81">
        <v>0</v>
      </c>
      <c r="BH272" s="81">
        <v>0</v>
      </c>
      <c r="BI272" s="81">
        <v>0</v>
      </c>
      <c r="BJ272" s="81">
        <v>0</v>
      </c>
      <c r="BK272" s="81">
        <v>0</v>
      </c>
      <c r="BL272" s="81">
        <v>0</v>
      </c>
      <c r="BM272" s="82"/>
      <c r="BN272" s="81">
        <v>0</v>
      </c>
      <c r="BO272" s="81">
        <v>0</v>
      </c>
      <c r="BP272" s="81">
        <v>0</v>
      </c>
      <c r="BQ272" s="81">
        <v>0</v>
      </c>
      <c r="BR272" s="81">
        <v>0</v>
      </c>
      <c r="BS272" s="81">
        <v>0</v>
      </c>
      <c r="BT272"/>
      <c r="BU272" s="80">
        <v>0</v>
      </c>
      <c r="BV272" s="80">
        <v>0</v>
      </c>
      <c r="BW272" s="80">
        <v>0</v>
      </c>
      <c r="BX272" s="80">
        <v>0</v>
      </c>
      <c r="BY272" s="80">
        <v>0</v>
      </c>
      <c r="BZ272" s="80">
        <v>0</v>
      </c>
      <c r="CA272" s="80">
        <v>0</v>
      </c>
      <c r="CB272" s="80">
        <v>0</v>
      </c>
      <c r="CC272" s="80">
        <v>0</v>
      </c>
    </row>
    <row r="273" spans="1:81">
      <c r="A273" s="80" t="s">
        <v>1983</v>
      </c>
      <c r="B273" s="80">
        <v>340</v>
      </c>
      <c r="C273" s="80">
        <v>18</v>
      </c>
      <c r="D273" s="80">
        <v>20</v>
      </c>
      <c r="E273" s="80">
        <v>2021</v>
      </c>
      <c r="F273" s="80" t="s">
        <v>75</v>
      </c>
      <c r="G273" s="174" t="s">
        <v>1965</v>
      </c>
      <c r="H273" s="80" t="s">
        <v>1966</v>
      </c>
      <c r="I273" s="177"/>
      <c r="J273" s="81">
        <v>40.629505925002107</v>
      </c>
      <c r="K273" s="81">
        <v>2.9469782162776013</v>
      </c>
      <c r="L273" s="81">
        <v>2.5761173478445604E-2</v>
      </c>
      <c r="M273" s="81">
        <v>57.172843440112693</v>
      </c>
      <c r="N273" s="81">
        <v>55.522359713550408</v>
      </c>
      <c r="O273" s="81">
        <v>50.252312901557168</v>
      </c>
      <c r="P273" s="81">
        <v>29.33076870672031</v>
      </c>
      <c r="Q273" s="81">
        <v>4.2863905891222513</v>
      </c>
      <c r="R273" s="81">
        <v>0</v>
      </c>
      <c r="S273" s="81">
        <v>6.2014563785335133</v>
      </c>
      <c r="T273" s="82"/>
      <c r="U273" s="81">
        <v>2500521</v>
      </c>
      <c r="V273" s="81">
        <v>1465</v>
      </c>
      <c r="W273" s="81">
        <v>1</v>
      </c>
      <c r="X273" s="81">
        <v>18432</v>
      </c>
      <c r="Y273" s="81">
        <v>32487</v>
      </c>
      <c r="Z273" s="81">
        <v>36975</v>
      </c>
      <c r="AA273" s="81">
        <v>6453</v>
      </c>
      <c r="AB273" s="81">
        <v>71834</v>
      </c>
      <c r="AC273" s="81">
        <v>0</v>
      </c>
      <c r="AD273" s="81">
        <v>6.2014563785335133</v>
      </c>
      <c r="AE273" s="82"/>
      <c r="AF273" s="81">
        <v>24251352.454476342</v>
      </c>
      <c r="AG273" s="81">
        <v>2454942.0788242975</v>
      </c>
      <c r="AH273" s="81">
        <v>5773.9158496961545</v>
      </c>
      <c r="AI273" s="81">
        <v>109961982.2344631</v>
      </c>
      <c r="AJ273" s="81">
        <v>123906112.24869505</v>
      </c>
      <c r="AK273" s="81">
        <v>0</v>
      </c>
      <c r="AL273" s="81">
        <v>0</v>
      </c>
      <c r="AM273" s="81">
        <v>9429210.1167857144</v>
      </c>
      <c r="AN273" s="81">
        <v>0</v>
      </c>
      <c r="AO273" s="81">
        <v>0</v>
      </c>
      <c r="AP273" s="82"/>
      <c r="AQ273" s="81">
        <v>2067</v>
      </c>
      <c r="AR273" s="81">
        <v>206</v>
      </c>
      <c r="AS273" s="81">
        <v>0</v>
      </c>
      <c r="AT273" s="81">
        <v>0</v>
      </c>
      <c r="AU273" s="81">
        <v>0</v>
      </c>
      <c r="AV273" s="81">
        <v>0</v>
      </c>
      <c r="AW273" s="81"/>
      <c r="AX273" s="82"/>
      <c r="AY273" s="81">
        <v>9287.4079999999867</v>
      </c>
      <c r="AZ273" s="81">
        <v>4837.5000000000009</v>
      </c>
      <c r="BA273" s="81">
        <v>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1984</v>
      </c>
      <c r="B274" s="80">
        <v>340</v>
      </c>
      <c r="C274" s="80">
        <v>19</v>
      </c>
      <c r="D274" s="80">
        <v>20</v>
      </c>
      <c r="E274" s="80">
        <v>2022</v>
      </c>
      <c r="F274" s="80" t="s">
        <v>568</v>
      </c>
      <c r="G274" s="174" t="s">
        <v>1965</v>
      </c>
      <c r="H274" s="80" t="s">
        <v>1966</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2198</v>
      </c>
      <c r="AR274" s="81">
        <v>206</v>
      </c>
      <c r="AS274" s="81">
        <v>0</v>
      </c>
      <c r="AT274" s="81">
        <v>0</v>
      </c>
      <c r="AU274" s="81">
        <v>0</v>
      </c>
      <c r="AV274" s="81">
        <v>0</v>
      </c>
      <c r="AW274" s="81"/>
      <c r="AX274" s="82"/>
      <c r="AY274" s="81">
        <v>10043.597999999982</v>
      </c>
      <c r="AZ274" s="81">
        <v>4837.5000000000009</v>
      </c>
      <c r="BA274" s="81">
        <v>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1985</v>
      </c>
      <c r="B275" s="80">
        <v>426</v>
      </c>
      <c r="C275" s="80">
        <v>1</v>
      </c>
      <c r="D275" s="80">
        <v>26</v>
      </c>
      <c r="E275" s="80">
        <v>1990</v>
      </c>
      <c r="F275" s="80" t="s">
        <v>562</v>
      </c>
      <c r="G275" s="80" t="s">
        <v>1986</v>
      </c>
      <c r="H275" s="80" t="s">
        <v>1987</v>
      </c>
      <c r="I275" s="177"/>
      <c r="J275" s="81">
        <v>56.634355921552164</v>
      </c>
      <c r="K275" s="81">
        <v>2.9774717036890013</v>
      </c>
      <c r="L275" s="81">
        <v>0.47382914107148139</v>
      </c>
      <c r="M275" s="81">
        <v>26.123788708107956</v>
      </c>
      <c r="N275" s="81">
        <v>33.971566872620798</v>
      </c>
      <c r="O275" s="81">
        <v>32.289381026771949</v>
      </c>
      <c r="P275" s="81">
        <v>24.920607682583523</v>
      </c>
      <c r="Q275" s="81">
        <v>3.0116520924799492</v>
      </c>
      <c r="R275" s="81">
        <v>0</v>
      </c>
      <c r="S275" s="81">
        <v>4.01581332350161</v>
      </c>
      <c r="T275" s="82"/>
      <c r="U275" s="81">
        <v>9692768</v>
      </c>
      <c r="V275" s="81">
        <v>1174</v>
      </c>
      <c r="W275" s="81">
        <v>5</v>
      </c>
      <c r="X275" s="81">
        <v>10809</v>
      </c>
      <c r="Y275" s="81">
        <v>15136</v>
      </c>
      <c r="Z275" s="81">
        <v>13281</v>
      </c>
      <c r="AA275" s="81">
        <v>6051</v>
      </c>
      <c r="AB275" s="81">
        <v>48899</v>
      </c>
      <c r="AC275" s="81">
        <v>0</v>
      </c>
      <c r="AD275" s="81">
        <v>4.01581332350161</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1988</v>
      </c>
      <c r="B276" s="80">
        <v>427</v>
      </c>
      <c r="C276" s="80">
        <v>2</v>
      </c>
      <c r="D276" s="80">
        <v>26</v>
      </c>
      <c r="E276" s="80">
        <v>2005</v>
      </c>
      <c r="F276" s="80" t="s">
        <v>565</v>
      </c>
      <c r="G276" s="80" t="s">
        <v>1986</v>
      </c>
      <c r="H276" s="80" t="s">
        <v>1987</v>
      </c>
      <c r="I276" s="177"/>
      <c r="J276" s="81">
        <v>92.382596045923634</v>
      </c>
      <c r="K276" s="81">
        <v>2.4011270281765476</v>
      </c>
      <c r="L276" s="81">
        <v>0.5523611985980772</v>
      </c>
      <c r="M276" s="81">
        <v>61.709317053855607</v>
      </c>
      <c r="N276" s="81">
        <v>67.190266979532183</v>
      </c>
      <c r="O276" s="81">
        <v>53.955528455998092</v>
      </c>
      <c r="P276" s="81">
        <v>31.977271247589613</v>
      </c>
      <c r="Q276" s="81">
        <v>3.5472013674186842</v>
      </c>
      <c r="R276" s="81">
        <v>0</v>
      </c>
      <c r="S276" s="81">
        <v>8.6279234799999998</v>
      </c>
      <c r="T276" s="82"/>
      <c r="U276" s="81">
        <v>12524482</v>
      </c>
      <c r="V276" s="81">
        <v>1062</v>
      </c>
      <c r="W276" s="81">
        <v>5</v>
      </c>
      <c r="X276" s="81">
        <v>13132</v>
      </c>
      <c r="Y276" s="81">
        <v>22552</v>
      </c>
      <c r="Z276" s="81">
        <v>25681</v>
      </c>
      <c r="AA276" s="81">
        <v>6359</v>
      </c>
      <c r="AB276" s="81">
        <v>60209</v>
      </c>
      <c r="AC276" s="81">
        <v>0</v>
      </c>
      <c r="AD276" s="81">
        <v>8.6279234799999998</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1989</v>
      </c>
      <c r="B277" s="80">
        <v>428</v>
      </c>
      <c r="C277" s="80">
        <v>3</v>
      </c>
      <c r="D277" s="80">
        <v>26</v>
      </c>
      <c r="E277" s="80">
        <v>2006</v>
      </c>
      <c r="F277" s="80" t="s">
        <v>566</v>
      </c>
      <c r="G277" s="80" t="s">
        <v>1986</v>
      </c>
      <c r="H277" s="80" t="s">
        <v>1987</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1990</v>
      </c>
      <c r="B278" s="80">
        <v>429</v>
      </c>
      <c r="C278" s="80">
        <v>4</v>
      </c>
      <c r="D278" s="80">
        <v>26</v>
      </c>
      <c r="E278" s="80">
        <v>2007</v>
      </c>
      <c r="F278" s="80" t="s">
        <v>567</v>
      </c>
      <c r="G278" s="80" t="s">
        <v>1986</v>
      </c>
      <c r="H278" s="80" t="s">
        <v>1987</v>
      </c>
      <c r="I278" s="177"/>
      <c r="J278" s="81">
        <v>74.961745122483066</v>
      </c>
      <c r="K278" s="81">
        <v>2.5164055655272408</v>
      </c>
      <c r="L278" s="81">
        <v>0.98863360957410973</v>
      </c>
      <c r="M278" s="81">
        <v>63.691962392864518</v>
      </c>
      <c r="N278" s="81">
        <v>68.402118870521079</v>
      </c>
      <c r="O278" s="81">
        <v>52.947578227354221</v>
      </c>
      <c r="P278" s="81">
        <v>33.090129139312843</v>
      </c>
      <c r="Q278" s="81">
        <v>3.8194811172139294</v>
      </c>
      <c r="R278" s="81">
        <v>0</v>
      </c>
      <c r="S278" s="81">
        <v>8.1487263626599979</v>
      </c>
      <c r="T278" s="82"/>
      <c r="U278" s="81">
        <v>13279459</v>
      </c>
      <c r="V278" s="81">
        <v>1150</v>
      </c>
      <c r="W278" s="81">
        <v>13</v>
      </c>
      <c r="X278" s="81">
        <v>16549</v>
      </c>
      <c r="Y278" s="81">
        <v>23379</v>
      </c>
      <c r="Z278" s="81">
        <v>26198</v>
      </c>
      <c r="AA278" s="81">
        <v>6480</v>
      </c>
      <c r="AB278" s="81">
        <v>61402</v>
      </c>
      <c r="AC278" s="81">
        <v>0</v>
      </c>
      <c r="AD278" s="81">
        <v>8.1487263626599979</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1991</v>
      </c>
      <c r="B279" s="80">
        <v>430</v>
      </c>
      <c r="C279" s="80">
        <v>5</v>
      </c>
      <c r="D279" s="80">
        <v>26</v>
      </c>
      <c r="E279" s="80">
        <v>2008</v>
      </c>
      <c r="F279" s="80" t="s">
        <v>84</v>
      </c>
      <c r="G279" s="80" t="s">
        <v>1986</v>
      </c>
      <c r="H279" s="80" t="s">
        <v>1987</v>
      </c>
      <c r="I279" s="177"/>
      <c r="J279" s="81">
        <v>65.672198610479981</v>
      </c>
      <c r="K279" s="81">
        <v>1.9004052819045592</v>
      </c>
      <c r="L279" s="81">
        <v>0.85029749727122095</v>
      </c>
      <c r="M279" s="81">
        <v>66.992374405279421</v>
      </c>
      <c r="N279" s="81">
        <v>65.273629442651313</v>
      </c>
      <c r="O279" s="81">
        <v>51.447055910853422</v>
      </c>
      <c r="P279" s="81">
        <v>31.333488273820677</v>
      </c>
      <c r="Q279" s="81">
        <v>3.8003278404338809</v>
      </c>
      <c r="R279" s="81">
        <v>0</v>
      </c>
      <c r="S279" s="81">
        <v>6.9803512188099983</v>
      </c>
      <c r="T279" s="82"/>
      <c r="U279" s="81">
        <v>13438272</v>
      </c>
      <c r="V279" s="81">
        <v>1150</v>
      </c>
      <c r="W279" s="81">
        <v>13</v>
      </c>
      <c r="X279" s="81">
        <v>16549</v>
      </c>
      <c r="Y279" s="81">
        <v>23813</v>
      </c>
      <c r="Z279" s="81">
        <v>26349</v>
      </c>
      <c r="AA279" s="81">
        <v>6143</v>
      </c>
      <c r="AB279" s="81">
        <v>62098</v>
      </c>
      <c r="AC279" s="81">
        <v>0</v>
      </c>
      <c r="AD279" s="81">
        <v>6.9803512188099983</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1992</v>
      </c>
      <c r="B280" s="80">
        <v>431</v>
      </c>
      <c r="C280" s="80">
        <v>6</v>
      </c>
      <c r="D280" s="80">
        <v>26</v>
      </c>
      <c r="E280" s="80">
        <v>2009</v>
      </c>
      <c r="F280" s="80" t="s">
        <v>85</v>
      </c>
      <c r="G280" s="80" t="s">
        <v>1986</v>
      </c>
      <c r="H280" s="80" t="s">
        <v>1987</v>
      </c>
      <c r="I280" s="177"/>
      <c r="J280" s="81">
        <v>63.853342662513462</v>
      </c>
      <c r="K280" s="81">
        <v>1.5874007026000261</v>
      </c>
      <c r="L280" s="81">
        <v>0.6805042057658649</v>
      </c>
      <c r="M280" s="81">
        <v>59.950283252638442</v>
      </c>
      <c r="N280" s="81">
        <v>64.296496673605631</v>
      </c>
      <c r="O280" s="81">
        <v>52.861936489447409</v>
      </c>
      <c r="P280" s="81">
        <v>29.328800953071077</v>
      </c>
      <c r="Q280" s="81">
        <v>3.6570471936703015</v>
      </c>
      <c r="R280" s="81">
        <v>0</v>
      </c>
      <c r="S280" s="81">
        <v>7.5750309854800006</v>
      </c>
      <c r="T280" s="82"/>
      <c r="U280" s="81">
        <v>11835264</v>
      </c>
      <c r="V280" s="81">
        <v>1037</v>
      </c>
      <c r="W280" s="81">
        <v>15</v>
      </c>
      <c r="X280" s="81">
        <v>18792</v>
      </c>
      <c r="Y280" s="81">
        <v>24271</v>
      </c>
      <c r="Z280" s="81">
        <v>26723</v>
      </c>
      <c r="AA280" s="81">
        <v>5903</v>
      </c>
      <c r="AB280" s="81">
        <v>62730</v>
      </c>
      <c r="AC280" s="81">
        <v>0</v>
      </c>
      <c r="AD280" s="81">
        <v>7.5750309854800006</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72.943000000000012</v>
      </c>
      <c r="BJ280" s="81">
        <v>0</v>
      </c>
      <c r="BK280" s="81">
        <v>23.417000000000002</v>
      </c>
      <c r="BL280" s="81">
        <v>0</v>
      </c>
      <c r="BM280" s="82"/>
      <c r="BN280" s="81">
        <v>0</v>
      </c>
      <c r="BO280" s="81">
        <v>0</v>
      </c>
      <c r="BP280" s="81">
        <v>8</v>
      </c>
      <c r="BQ280" s="81">
        <v>0</v>
      </c>
      <c r="BR280" s="81">
        <v>4</v>
      </c>
      <c r="BS280" s="81">
        <v>0</v>
      </c>
      <c r="BT280"/>
      <c r="BU280" s="80"/>
      <c r="BV280" s="80"/>
      <c r="BW280" s="80"/>
      <c r="BX280" s="80"/>
      <c r="BY280" s="80"/>
      <c r="BZ280" s="80"/>
      <c r="CA280" s="80"/>
      <c r="CB280" s="80"/>
      <c r="CC280" s="80"/>
    </row>
    <row r="281" spans="1:81">
      <c r="A281" s="80" t="s">
        <v>1993</v>
      </c>
      <c r="B281" s="80">
        <v>432</v>
      </c>
      <c r="C281" s="80">
        <v>7</v>
      </c>
      <c r="D281" s="80">
        <v>26</v>
      </c>
      <c r="E281" s="80">
        <v>2010</v>
      </c>
      <c r="F281" s="80" t="s">
        <v>86</v>
      </c>
      <c r="G281" s="80" t="s">
        <v>1986</v>
      </c>
      <c r="H281" s="80" t="s">
        <v>1987</v>
      </c>
      <c r="I281" s="177"/>
      <c r="J281" s="81">
        <v>81.308664606717869</v>
      </c>
      <c r="K281" s="81">
        <v>1.7176846301059454</v>
      </c>
      <c r="L281" s="81">
        <v>0.62618943221933088</v>
      </c>
      <c r="M281" s="81">
        <v>65.857447722093539</v>
      </c>
      <c r="N281" s="81">
        <v>66.247546588774512</v>
      </c>
      <c r="O281" s="81">
        <v>52.99941871051869</v>
      </c>
      <c r="P281" s="81">
        <v>29.871085433884559</v>
      </c>
      <c r="Q281" s="81">
        <v>3.8541729987777025</v>
      </c>
      <c r="R281" s="81">
        <v>0</v>
      </c>
      <c r="S281" s="81">
        <v>8.2457898482999994</v>
      </c>
      <c r="T281" s="82"/>
      <c r="U281" s="81">
        <v>13110620</v>
      </c>
      <c r="V281" s="81">
        <v>1037</v>
      </c>
      <c r="W281" s="81">
        <v>15</v>
      </c>
      <c r="X281" s="81">
        <v>18792</v>
      </c>
      <c r="Y281" s="81">
        <v>24710</v>
      </c>
      <c r="Z281" s="81">
        <v>26917</v>
      </c>
      <c r="AA281" s="81">
        <v>5862</v>
      </c>
      <c r="AB281" s="81">
        <v>63348</v>
      </c>
      <c r="AC281" s="81">
        <v>0</v>
      </c>
      <c r="AD281" s="81">
        <v>8.2457898482999994</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72.528999999999996</v>
      </c>
      <c r="BJ281" s="81">
        <v>0</v>
      </c>
      <c r="BK281" s="81">
        <v>21.753</v>
      </c>
      <c r="BL281" s="81">
        <v>0</v>
      </c>
      <c r="BM281" s="82"/>
      <c r="BN281" s="81">
        <v>0</v>
      </c>
      <c r="BO281" s="81">
        <v>0</v>
      </c>
      <c r="BP281" s="81">
        <v>8</v>
      </c>
      <c r="BQ281" s="81">
        <v>0</v>
      </c>
      <c r="BR281" s="81">
        <v>4</v>
      </c>
      <c r="BS281" s="81">
        <v>0</v>
      </c>
      <c r="BT281"/>
      <c r="BU281" s="80">
        <v>80.001999999999995</v>
      </c>
      <c r="BV281" s="80">
        <v>6.15</v>
      </c>
      <c r="BW281" s="80">
        <v>8.1300000000000008</v>
      </c>
      <c r="BX281" s="80">
        <v>0</v>
      </c>
      <c r="BY281" s="80">
        <v>0</v>
      </c>
      <c r="BZ281" s="80">
        <v>0</v>
      </c>
      <c r="CA281" s="80">
        <v>0</v>
      </c>
      <c r="CB281" s="80">
        <v>0</v>
      </c>
      <c r="CC281" s="80">
        <v>0</v>
      </c>
    </row>
    <row r="282" spans="1:81">
      <c r="A282" s="80" t="s">
        <v>1994</v>
      </c>
      <c r="B282" s="80">
        <v>433</v>
      </c>
      <c r="C282" s="80">
        <v>8</v>
      </c>
      <c r="D282" s="80">
        <v>26</v>
      </c>
      <c r="E282" s="80">
        <v>2011</v>
      </c>
      <c r="F282" s="80" t="s">
        <v>87</v>
      </c>
      <c r="G282" s="80" t="s">
        <v>1986</v>
      </c>
      <c r="H282" s="80" t="s">
        <v>1987</v>
      </c>
      <c r="I282" s="177"/>
      <c r="J282" s="81">
        <v>77.312563649819566</v>
      </c>
      <c r="K282" s="81">
        <v>2.4112379994892175</v>
      </c>
      <c r="L282" s="81">
        <v>0.64609311526639457</v>
      </c>
      <c r="M282" s="81">
        <v>86.925269259333646</v>
      </c>
      <c r="N282" s="81">
        <v>79.612695931594317</v>
      </c>
      <c r="O282" s="81">
        <v>53.032619399402584</v>
      </c>
      <c r="P282" s="81">
        <v>29.151363035162834</v>
      </c>
      <c r="Q282" s="81">
        <v>4.498851110821688</v>
      </c>
      <c r="R282" s="81">
        <v>0</v>
      </c>
      <c r="S282" s="81">
        <v>7.7885275657399999</v>
      </c>
      <c r="T282" s="82"/>
      <c r="U282" s="81">
        <v>11933179</v>
      </c>
      <c r="V282" s="81">
        <v>1037</v>
      </c>
      <c r="W282" s="81">
        <v>15</v>
      </c>
      <c r="X282" s="81">
        <v>18792</v>
      </c>
      <c r="Y282" s="81">
        <v>25136</v>
      </c>
      <c r="Z282" s="81">
        <v>27519</v>
      </c>
      <c r="AA282" s="81">
        <v>5891</v>
      </c>
      <c r="AB282" s="81">
        <v>64106</v>
      </c>
      <c r="AC282" s="81">
        <v>0</v>
      </c>
      <c r="AD282" s="81">
        <v>7.7885275657399999</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70.393000000000001</v>
      </c>
      <c r="BJ282" s="81">
        <v>0</v>
      </c>
      <c r="BK282" s="81">
        <v>21.553000000000001</v>
      </c>
      <c r="BL282" s="81">
        <v>0</v>
      </c>
      <c r="BM282" s="82"/>
      <c r="BN282" s="81">
        <v>0</v>
      </c>
      <c r="BO282" s="81">
        <v>0</v>
      </c>
      <c r="BP282" s="81">
        <v>8</v>
      </c>
      <c r="BQ282" s="81">
        <v>0</v>
      </c>
      <c r="BR282" s="81">
        <v>4</v>
      </c>
      <c r="BS282" s="81">
        <v>0</v>
      </c>
      <c r="BT282"/>
      <c r="BU282" s="80">
        <v>77.885000000000005</v>
      </c>
      <c r="BV282" s="80">
        <v>6.681</v>
      </c>
      <c r="BW282" s="80">
        <v>7.38</v>
      </c>
      <c r="BX282" s="80">
        <v>0</v>
      </c>
      <c r="BY282" s="80">
        <v>0</v>
      </c>
      <c r="BZ282" s="80">
        <v>0</v>
      </c>
      <c r="CA282" s="80">
        <v>0</v>
      </c>
      <c r="CB282" s="80">
        <v>0</v>
      </c>
      <c r="CC282" s="80">
        <v>0</v>
      </c>
    </row>
    <row r="283" spans="1:81">
      <c r="A283" s="80" t="s">
        <v>1995</v>
      </c>
      <c r="B283" s="80">
        <v>434</v>
      </c>
      <c r="C283" s="80">
        <v>9</v>
      </c>
      <c r="D283" s="80">
        <v>26</v>
      </c>
      <c r="E283" s="80">
        <v>2012</v>
      </c>
      <c r="F283" s="80" t="s">
        <v>88</v>
      </c>
      <c r="G283" s="80" t="s">
        <v>1986</v>
      </c>
      <c r="H283" s="80" t="s">
        <v>1987</v>
      </c>
      <c r="I283" s="177"/>
      <c r="J283" s="81">
        <v>76.814737960555519</v>
      </c>
      <c r="K283" s="81">
        <v>2.319726261531748</v>
      </c>
      <c r="L283" s="81">
        <v>0.63360574082834253</v>
      </c>
      <c r="M283" s="81">
        <v>96.207828257816203</v>
      </c>
      <c r="N283" s="81">
        <v>94.429183299688262</v>
      </c>
      <c r="O283" s="81">
        <v>53.707026105668454</v>
      </c>
      <c r="P283" s="81">
        <v>29.446615275476439</v>
      </c>
      <c r="Q283" s="81">
        <v>4.9873203705540359</v>
      </c>
      <c r="R283" s="81">
        <v>0</v>
      </c>
      <c r="S283" s="81">
        <v>7.8443874825000002</v>
      </c>
      <c r="T283" s="82"/>
      <c r="U283" s="81">
        <v>10833001</v>
      </c>
      <c r="V283" s="81">
        <v>1037</v>
      </c>
      <c r="W283" s="81">
        <v>15</v>
      </c>
      <c r="X283" s="81">
        <v>18792</v>
      </c>
      <c r="Y283" s="81">
        <v>25894</v>
      </c>
      <c r="Z283" s="81">
        <v>28090</v>
      </c>
      <c r="AA283" s="81">
        <v>5917</v>
      </c>
      <c r="AB283" s="81">
        <v>65410</v>
      </c>
      <c r="AC283" s="81">
        <v>0</v>
      </c>
      <c r="AD283" s="81">
        <v>7.8443874825000002</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56.783000000000001</v>
      </c>
      <c r="BJ283" s="81">
        <v>0</v>
      </c>
      <c r="BK283" s="81">
        <v>25.225999999999999</v>
      </c>
      <c r="BL283" s="81">
        <v>0</v>
      </c>
      <c r="BM283" s="82"/>
      <c r="BN283" s="81">
        <v>0</v>
      </c>
      <c r="BO283" s="81">
        <v>0</v>
      </c>
      <c r="BP283" s="81">
        <v>6</v>
      </c>
      <c r="BQ283" s="81">
        <v>0</v>
      </c>
      <c r="BR283" s="81">
        <v>4</v>
      </c>
      <c r="BS283" s="81">
        <v>0</v>
      </c>
      <c r="BT283"/>
      <c r="BU283" s="80">
        <v>71.179000000000002</v>
      </c>
      <c r="BV283" s="80">
        <v>6.7560000000000002</v>
      </c>
      <c r="BW283" s="80">
        <v>4.0739999999999998</v>
      </c>
      <c r="BX283" s="80">
        <v>0</v>
      </c>
      <c r="BY283" s="80">
        <v>0</v>
      </c>
      <c r="BZ283" s="80">
        <v>0</v>
      </c>
      <c r="CA283" s="80">
        <v>0</v>
      </c>
      <c r="CB283" s="80">
        <v>0</v>
      </c>
      <c r="CC283" s="80">
        <v>0</v>
      </c>
    </row>
    <row r="284" spans="1:81">
      <c r="A284" s="80" t="s">
        <v>1996</v>
      </c>
      <c r="B284" s="80">
        <v>435</v>
      </c>
      <c r="C284" s="80">
        <v>10</v>
      </c>
      <c r="D284" s="80">
        <v>26</v>
      </c>
      <c r="E284" s="80">
        <v>2013</v>
      </c>
      <c r="F284" s="80" t="s">
        <v>89</v>
      </c>
      <c r="G284" s="80" t="s">
        <v>1986</v>
      </c>
      <c r="H284" s="80" t="s">
        <v>1987</v>
      </c>
      <c r="I284" s="177"/>
      <c r="J284" s="81">
        <v>91.66555122320149</v>
      </c>
      <c r="K284" s="81">
        <v>2.0977158507053426</v>
      </c>
      <c r="L284" s="81">
        <v>0.62319618252972497</v>
      </c>
      <c r="M284" s="81">
        <v>91.686994434971169</v>
      </c>
      <c r="N284" s="81">
        <v>93.015208254822483</v>
      </c>
      <c r="O284" s="81">
        <v>52.575629095301892</v>
      </c>
      <c r="P284" s="81">
        <v>29.722413956407934</v>
      </c>
      <c r="Q284" s="81">
        <v>5.0919728938995261</v>
      </c>
      <c r="R284" s="81">
        <v>0</v>
      </c>
      <c r="S284" s="81">
        <v>9.8422558960699984</v>
      </c>
      <c r="T284" s="82"/>
      <c r="U284" s="81">
        <v>12074506</v>
      </c>
      <c r="V284" s="81">
        <v>1037</v>
      </c>
      <c r="W284" s="81">
        <v>15</v>
      </c>
      <c r="X284" s="81">
        <v>18792</v>
      </c>
      <c r="Y284" s="81">
        <v>26332</v>
      </c>
      <c r="Z284" s="81">
        <v>28726</v>
      </c>
      <c r="AA284" s="81">
        <v>5950</v>
      </c>
      <c r="AB284" s="81">
        <v>65825</v>
      </c>
      <c r="AC284" s="81">
        <v>0</v>
      </c>
      <c r="AD284" s="81">
        <v>9.8422558960699984</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96.813999999999993</v>
      </c>
      <c r="BJ284" s="81">
        <v>0</v>
      </c>
      <c r="BK284" s="81">
        <v>17.844999999999999</v>
      </c>
      <c r="BL284" s="81">
        <v>0</v>
      </c>
      <c r="BM284" s="82"/>
      <c r="BN284" s="81">
        <v>0</v>
      </c>
      <c r="BO284" s="81">
        <v>0</v>
      </c>
      <c r="BP284" s="81">
        <v>6</v>
      </c>
      <c r="BQ284" s="81">
        <v>0</v>
      </c>
      <c r="BR284" s="81">
        <v>2</v>
      </c>
      <c r="BS284" s="81">
        <v>0</v>
      </c>
      <c r="BT284"/>
      <c r="BU284" s="80">
        <v>104.949</v>
      </c>
      <c r="BV284" s="80">
        <v>0</v>
      </c>
      <c r="BW284" s="80">
        <v>9.7100000000000009</v>
      </c>
      <c r="BX284" s="80">
        <v>0</v>
      </c>
      <c r="BY284" s="80">
        <v>0</v>
      </c>
      <c r="BZ284" s="80">
        <v>0</v>
      </c>
      <c r="CA284" s="80">
        <v>0</v>
      </c>
      <c r="CB284" s="80">
        <v>0</v>
      </c>
      <c r="CC284" s="80">
        <v>0</v>
      </c>
    </row>
    <row r="285" spans="1:81">
      <c r="A285" s="80" t="s">
        <v>1997</v>
      </c>
      <c r="B285" s="80">
        <v>436</v>
      </c>
      <c r="C285" s="80">
        <v>11</v>
      </c>
      <c r="D285" s="80">
        <v>26</v>
      </c>
      <c r="E285" s="80">
        <v>2014</v>
      </c>
      <c r="F285" s="80" t="s">
        <v>90</v>
      </c>
      <c r="G285" s="80" t="s">
        <v>1986</v>
      </c>
      <c r="H285" s="80" t="s">
        <v>1987</v>
      </c>
      <c r="I285" s="177"/>
      <c r="J285" s="81">
        <v>130.76471891526458</v>
      </c>
      <c r="K285" s="81">
        <v>2.4420844829813406</v>
      </c>
      <c r="L285" s="81">
        <v>0.39067493708112166</v>
      </c>
      <c r="M285" s="81">
        <v>98.912503786437142</v>
      </c>
      <c r="N285" s="81">
        <v>90.362620904787903</v>
      </c>
      <c r="O285" s="81">
        <v>50.612731754843779</v>
      </c>
      <c r="P285" s="81">
        <v>30.047728483925663</v>
      </c>
      <c r="Q285" s="81">
        <v>4.9502377217075226</v>
      </c>
      <c r="R285" s="81">
        <v>0</v>
      </c>
      <c r="S285" s="81">
        <v>9.4921329290399985</v>
      </c>
      <c r="T285" s="82"/>
      <c r="U285" s="81">
        <v>18762153</v>
      </c>
      <c r="V285" s="81">
        <v>965</v>
      </c>
      <c r="W285" s="81">
        <v>12</v>
      </c>
      <c r="X285" s="81">
        <v>20245</v>
      </c>
      <c r="Y285" s="81">
        <v>27001</v>
      </c>
      <c r="Z285" s="81">
        <v>29125</v>
      </c>
      <c r="AA285" s="81">
        <v>5984</v>
      </c>
      <c r="AB285" s="81">
        <v>66697</v>
      </c>
      <c r="AC285" s="81">
        <v>0</v>
      </c>
      <c r="AD285" s="81">
        <v>9.4921329290399985</v>
      </c>
      <c r="AE285" s="82"/>
      <c r="AF285" s="81">
        <v>137774583.56059608</v>
      </c>
      <c r="AG285" s="81">
        <v>2064543.2991367998</v>
      </c>
      <c r="AH285" s="81">
        <v>76303.592627133738</v>
      </c>
      <c r="AI285" s="81">
        <v>132844072.36206195</v>
      </c>
      <c r="AJ285" s="81">
        <v>126241311.75623566</v>
      </c>
      <c r="AK285" s="81">
        <v>0</v>
      </c>
      <c r="AL285" s="81">
        <v>0</v>
      </c>
      <c r="AM285" s="81">
        <v>9156501.432391312</v>
      </c>
      <c r="AN285" s="81">
        <v>0</v>
      </c>
      <c r="AO285" s="81">
        <v>0</v>
      </c>
      <c r="AP285" s="82"/>
      <c r="AQ285" s="81">
        <v>1846</v>
      </c>
      <c r="AR285" s="81">
        <v>118</v>
      </c>
      <c r="AS285" s="81">
        <v>0</v>
      </c>
      <c r="AT285" s="81">
        <v>0</v>
      </c>
      <c r="AU285" s="81">
        <v>0</v>
      </c>
      <c r="AV285" s="81">
        <v>0</v>
      </c>
      <c r="AW285" s="81" t="s">
        <v>564</v>
      </c>
      <c r="AX285" s="82"/>
      <c r="AY285" s="81">
        <v>6954.9</v>
      </c>
      <c r="AZ285" s="81">
        <v>4976.3</v>
      </c>
      <c r="BA285" s="81">
        <v>0</v>
      </c>
      <c r="BB285" s="81">
        <v>0</v>
      </c>
      <c r="BC285" s="81">
        <v>0</v>
      </c>
      <c r="BD285" s="81">
        <v>0</v>
      </c>
      <c r="BE285" s="81" t="s">
        <v>564</v>
      </c>
      <c r="BF285" s="82"/>
      <c r="BG285" s="81">
        <v>0</v>
      </c>
      <c r="BH285" s="81">
        <v>0</v>
      </c>
      <c r="BI285" s="81">
        <v>106.48699999999999</v>
      </c>
      <c r="BJ285" s="81">
        <v>0</v>
      </c>
      <c r="BK285" s="81">
        <v>26.623000000000001</v>
      </c>
      <c r="BL285" s="81">
        <v>0</v>
      </c>
      <c r="BM285" s="82"/>
      <c r="BN285" s="81">
        <v>0</v>
      </c>
      <c r="BO285" s="81">
        <v>0</v>
      </c>
      <c r="BP285" s="81">
        <v>7</v>
      </c>
      <c r="BQ285" s="81">
        <v>0</v>
      </c>
      <c r="BR285" s="81">
        <v>3</v>
      </c>
      <c r="BS285" s="81">
        <v>0</v>
      </c>
      <c r="BT285"/>
      <c r="BU285" s="80">
        <v>116.82299999999999</v>
      </c>
      <c r="BV285" s="80">
        <v>8.7070000000000007</v>
      </c>
      <c r="BW285" s="80">
        <v>7.58</v>
      </c>
      <c r="BX285" s="80">
        <v>0</v>
      </c>
      <c r="BY285" s="80">
        <v>0</v>
      </c>
      <c r="BZ285" s="80">
        <v>0</v>
      </c>
      <c r="CA285" s="80">
        <v>0</v>
      </c>
      <c r="CB285" s="80">
        <v>0</v>
      </c>
      <c r="CC285" s="80">
        <v>0</v>
      </c>
    </row>
    <row r="286" spans="1:81">
      <c r="A286" s="80" t="s">
        <v>1998</v>
      </c>
      <c r="B286" s="80">
        <v>437</v>
      </c>
      <c r="C286" s="80">
        <v>12</v>
      </c>
      <c r="D286" s="80">
        <v>26</v>
      </c>
      <c r="E286" s="80">
        <v>2015</v>
      </c>
      <c r="F286" s="80" t="s">
        <v>91</v>
      </c>
      <c r="G286" s="80" t="s">
        <v>1986</v>
      </c>
      <c r="H286" s="80" t="s">
        <v>1987</v>
      </c>
      <c r="I286" s="177"/>
      <c r="J286" s="81">
        <v>92.671953086877281</v>
      </c>
      <c r="K286" s="81">
        <v>2.3213210050070234</v>
      </c>
      <c r="L286" s="81">
        <v>0.45103601878995975</v>
      </c>
      <c r="M286" s="81">
        <v>90.072882525392899</v>
      </c>
      <c r="N286" s="81">
        <v>87.302911644962251</v>
      </c>
      <c r="O286" s="81">
        <v>50.995503706116004</v>
      </c>
      <c r="P286" s="81">
        <v>30.563849537114152</v>
      </c>
      <c r="Q286" s="81">
        <v>4.8982777219676885</v>
      </c>
      <c r="R286" s="81">
        <v>0</v>
      </c>
      <c r="S286" s="81">
        <v>10.527383988000002</v>
      </c>
      <c r="T286" s="82"/>
      <c r="U286" s="81">
        <v>16087985</v>
      </c>
      <c r="V286" s="81">
        <v>965</v>
      </c>
      <c r="W286" s="81">
        <v>12</v>
      </c>
      <c r="X286" s="81">
        <v>20245</v>
      </c>
      <c r="Y286" s="81">
        <v>27584</v>
      </c>
      <c r="Z286" s="81">
        <v>29628</v>
      </c>
      <c r="AA286" s="81">
        <v>6082</v>
      </c>
      <c r="AB286" s="81">
        <v>67416</v>
      </c>
      <c r="AC286" s="81">
        <v>0</v>
      </c>
      <c r="AD286" s="81">
        <v>10.527383988000002</v>
      </c>
      <c r="AE286" s="82"/>
      <c r="AF286" s="81">
        <v>102980188.35792007</v>
      </c>
      <c r="AG286" s="81">
        <v>1798131.609862769</v>
      </c>
      <c r="AH286" s="81">
        <v>71485.714240222558</v>
      </c>
      <c r="AI286" s="81">
        <v>125145819.6755116</v>
      </c>
      <c r="AJ286" s="81">
        <v>125577954.33838789</v>
      </c>
      <c r="AK286" s="81">
        <v>0</v>
      </c>
      <c r="AL286" s="81">
        <v>0</v>
      </c>
      <c r="AM286" s="81">
        <v>9239080.0005162917</v>
      </c>
      <c r="AN286" s="81">
        <v>0</v>
      </c>
      <c r="AO286" s="81">
        <v>0</v>
      </c>
      <c r="AP286" s="82"/>
      <c r="AQ286" s="81">
        <v>2061</v>
      </c>
      <c r="AR286" s="81">
        <v>155</v>
      </c>
      <c r="AS286" s="81">
        <v>0</v>
      </c>
      <c r="AT286" s="81">
        <v>0</v>
      </c>
      <c r="AU286" s="81">
        <v>0</v>
      </c>
      <c r="AV286" s="81">
        <v>0</v>
      </c>
      <c r="AW286" s="81" t="s">
        <v>564</v>
      </c>
      <c r="AX286" s="82"/>
      <c r="AY286" s="81">
        <v>7802.5</v>
      </c>
      <c r="AZ286" s="81">
        <v>5919.1</v>
      </c>
      <c r="BA286" s="81">
        <v>0</v>
      </c>
      <c r="BB286" s="81">
        <v>0</v>
      </c>
      <c r="BC286" s="81">
        <v>0</v>
      </c>
      <c r="BD286" s="81">
        <v>0</v>
      </c>
      <c r="BE286" s="81" t="s">
        <v>564</v>
      </c>
      <c r="BF286" s="82"/>
      <c r="BG286" s="81">
        <v>0</v>
      </c>
      <c r="BH286" s="81">
        <v>0</v>
      </c>
      <c r="BI286" s="81">
        <v>106.773</v>
      </c>
      <c r="BJ286" s="81">
        <v>0</v>
      </c>
      <c r="BK286" s="81">
        <v>27.817999999999998</v>
      </c>
      <c r="BL286" s="81">
        <v>0</v>
      </c>
      <c r="BM286" s="82"/>
      <c r="BN286" s="81">
        <v>0</v>
      </c>
      <c r="BO286" s="81">
        <v>0</v>
      </c>
      <c r="BP286" s="81">
        <v>7</v>
      </c>
      <c r="BQ286" s="81">
        <v>0</v>
      </c>
      <c r="BR286" s="81">
        <v>3</v>
      </c>
      <c r="BS286" s="81">
        <v>0</v>
      </c>
      <c r="BT286"/>
      <c r="BU286" s="80">
        <v>116.131</v>
      </c>
      <c r="BV286" s="80">
        <v>9.7189999999999994</v>
      </c>
      <c r="BW286" s="80">
        <v>8.7409999999999997</v>
      </c>
      <c r="BX286" s="80">
        <v>0</v>
      </c>
      <c r="BY286" s="80">
        <v>0</v>
      </c>
      <c r="BZ286" s="80">
        <v>0</v>
      </c>
      <c r="CA286" s="80">
        <v>0</v>
      </c>
      <c r="CB286" s="80">
        <v>0</v>
      </c>
      <c r="CC286" s="80">
        <v>0</v>
      </c>
    </row>
    <row r="287" spans="1:81">
      <c r="A287" s="80" t="s">
        <v>1999</v>
      </c>
      <c r="B287" s="80">
        <v>438</v>
      </c>
      <c r="C287" s="80">
        <v>13</v>
      </c>
      <c r="D287" s="80">
        <v>26</v>
      </c>
      <c r="E287" s="80">
        <v>2016</v>
      </c>
      <c r="F287" s="80" t="s">
        <v>92</v>
      </c>
      <c r="G287" s="80" t="s">
        <v>1986</v>
      </c>
      <c r="H287" s="80" t="s">
        <v>1987</v>
      </c>
      <c r="I287" s="177"/>
      <c r="J287" s="81">
        <v>120.72747884483189</v>
      </c>
      <c r="K287" s="81">
        <v>2.1373331504738839</v>
      </c>
      <c r="L287" s="81">
        <v>0.54387858304490466</v>
      </c>
      <c r="M287" s="81">
        <v>88.028126270350796</v>
      </c>
      <c r="N287" s="81">
        <v>87.888962700707623</v>
      </c>
      <c r="O287" s="81">
        <v>51.015552200347074</v>
      </c>
      <c r="P287" s="81">
        <v>29.978314333154632</v>
      </c>
      <c r="Q287" s="81">
        <v>4.8171749314869263</v>
      </c>
      <c r="R287" s="81">
        <v>0</v>
      </c>
      <c r="S287" s="81">
        <v>8.8515884160000002</v>
      </c>
      <c r="T287" s="82"/>
      <c r="U287" s="81">
        <v>22370172</v>
      </c>
      <c r="V287" s="81">
        <v>965</v>
      </c>
      <c r="W287" s="81">
        <v>12</v>
      </c>
      <c r="X287" s="81">
        <v>20245</v>
      </c>
      <c r="Y287" s="81">
        <v>28178</v>
      </c>
      <c r="Z287" s="81">
        <v>30004</v>
      </c>
      <c r="AA287" s="81">
        <v>6170</v>
      </c>
      <c r="AB287" s="81">
        <v>68201</v>
      </c>
      <c r="AC287" s="81">
        <v>0</v>
      </c>
      <c r="AD287" s="81">
        <v>8.8515884160000002</v>
      </c>
      <c r="AE287" s="82"/>
      <c r="AF287" s="81">
        <v>133265103.70852721</v>
      </c>
      <c r="AG287" s="81">
        <v>1597805.5801765081</v>
      </c>
      <c r="AH287" s="81">
        <v>67128.992108396691</v>
      </c>
      <c r="AI287" s="81">
        <v>132326891.53384469</v>
      </c>
      <c r="AJ287" s="81">
        <v>122381787.11337949</v>
      </c>
      <c r="AK287" s="81">
        <v>0</v>
      </c>
      <c r="AL287" s="81">
        <v>0</v>
      </c>
      <c r="AM287" s="81">
        <v>9353922.3960430175</v>
      </c>
      <c r="AN287" s="81">
        <v>0</v>
      </c>
      <c r="AO287" s="81">
        <v>0</v>
      </c>
      <c r="AP287" s="82"/>
      <c r="AQ287" s="81">
        <v>2292</v>
      </c>
      <c r="AR287" s="81">
        <v>176</v>
      </c>
      <c r="AS287" s="81">
        <v>0</v>
      </c>
      <c r="AT287" s="81">
        <v>0</v>
      </c>
      <c r="AU287" s="81">
        <v>0</v>
      </c>
      <c r="AV287" s="81">
        <v>0</v>
      </c>
      <c r="AW287" s="81" t="s">
        <v>564</v>
      </c>
      <c r="AX287" s="82"/>
      <c r="AY287" s="81">
        <v>8711.7999999999993</v>
      </c>
      <c r="AZ287" s="81">
        <v>7191.3</v>
      </c>
      <c r="BA287" s="81">
        <v>0</v>
      </c>
      <c r="BB287" s="81">
        <v>0</v>
      </c>
      <c r="BC287" s="81">
        <v>0</v>
      </c>
      <c r="BD287" s="81">
        <v>0</v>
      </c>
      <c r="BE287" s="81" t="s">
        <v>564</v>
      </c>
      <c r="BF287" s="82"/>
      <c r="BG287" s="81">
        <v>0</v>
      </c>
      <c r="BH287" s="81">
        <v>0</v>
      </c>
      <c r="BI287" s="81">
        <v>108.471</v>
      </c>
      <c r="BJ287" s="81">
        <v>0</v>
      </c>
      <c r="BK287" s="81">
        <v>26.135999999999999</v>
      </c>
      <c r="BL287" s="81">
        <v>0</v>
      </c>
      <c r="BM287" s="82"/>
      <c r="BN287" s="81">
        <v>0</v>
      </c>
      <c r="BO287" s="81">
        <v>0</v>
      </c>
      <c r="BP287" s="81">
        <v>7</v>
      </c>
      <c r="BQ287" s="81">
        <v>0</v>
      </c>
      <c r="BR287" s="81">
        <v>3</v>
      </c>
      <c r="BS287" s="81">
        <v>0</v>
      </c>
      <c r="BT287"/>
      <c r="BU287" s="80">
        <v>119.82899999999999</v>
      </c>
      <c r="BV287" s="80">
        <v>7.9790000000000001</v>
      </c>
      <c r="BW287" s="80">
        <v>6.7990000000000004</v>
      </c>
      <c r="BX287" s="80">
        <v>0</v>
      </c>
      <c r="BY287" s="80">
        <v>0</v>
      </c>
      <c r="BZ287" s="80">
        <v>0</v>
      </c>
      <c r="CA287" s="80">
        <v>0</v>
      </c>
      <c r="CB287" s="80">
        <v>0</v>
      </c>
      <c r="CC287" s="80">
        <v>0</v>
      </c>
    </row>
    <row r="288" spans="1:81">
      <c r="A288" s="80" t="s">
        <v>2000</v>
      </c>
      <c r="B288" s="80">
        <v>439</v>
      </c>
      <c r="C288" s="80">
        <v>14</v>
      </c>
      <c r="D288" s="80">
        <v>26</v>
      </c>
      <c r="E288" s="80">
        <v>2017</v>
      </c>
      <c r="F288" s="80" t="s">
        <v>71</v>
      </c>
      <c r="G288" s="80" t="s">
        <v>1986</v>
      </c>
      <c r="H288" s="80" t="s">
        <v>1987</v>
      </c>
      <c r="I288" s="177"/>
      <c r="J288" s="81">
        <v>116.57956477655993</v>
      </c>
      <c r="K288" s="81">
        <v>2.1791098433687504</v>
      </c>
      <c r="L288" s="81">
        <v>0.4809382005909521</v>
      </c>
      <c r="M288" s="81">
        <v>76.914878905110868</v>
      </c>
      <c r="N288" s="81">
        <v>81.326850344456147</v>
      </c>
      <c r="O288" s="81">
        <v>51.221751627408743</v>
      </c>
      <c r="P288" s="81">
        <v>30.203615571964491</v>
      </c>
      <c r="Q288" s="81">
        <v>4.7177997104720726</v>
      </c>
      <c r="R288" s="81">
        <v>0</v>
      </c>
      <c r="S288" s="81">
        <v>8.3156126424499988</v>
      </c>
      <c r="T288" s="82"/>
      <c r="U288" s="81">
        <v>23382424</v>
      </c>
      <c r="V288" s="81">
        <v>965</v>
      </c>
      <c r="W288" s="81">
        <v>12</v>
      </c>
      <c r="X288" s="81">
        <v>20245</v>
      </c>
      <c r="Y288" s="81">
        <v>28783</v>
      </c>
      <c r="Z288" s="81">
        <v>30625</v>
      </c>
      <c r="AA288" s="81">
        <v>6256</v>
      </c>
      <c r="AB288" s="81">
        <v>69074</v>
      </c>
      <c r="AC288" s="81">
        <v>0</v>
      </c>
      <c r="AD288" s="81">
        <v>8.3156126424499988</v>
      </c>
      <c r="AE288" s="82"/>
      <c r="AF288" s="81">
        <v>140726647.62556571</v>
      </c>
      <c r="AG288" s="81">
        <v>1753137.967782625</v>
      </c>
      <c r="AH288" s="81">
        <v>80959.185012532296</v>
      </c>
      <c r="AI288" s="81">
        <v>133078718.9567776</v>
      </c>
      <c r="AJ288" s="81">
        <v>126388834.3072675</v>
      </c>
      <c r="AK288" s="81">
        <v>0</v>
      </c>
      <c r="AL288" s="81">
        <v>0</v>
      </c>
      <c r="AM288" s="81">
        <v>9488480.0193855893</v>
      </c>
      <c r="AN288" s="81">
        <v>0</v>
      </c>
      <c r="AO288" s="81">
        <v>0</v>
      </c>
      <c r="AP288" s="82"/>
      <c r="AQ288" s="81">
        <v>2424</v>
      </c>
      <c r="AR288" s="81">
        <v>197</v>
      </c>
      <c r="AS288" s="81">
        <v>0</v>
      </c>
      <c r="AT288" s="81">
        <v>0</v>
      </c>
      <c r="AU288" s="81">
        <v>0</v>
      </c>
      <c r="AV288" s="81">
        <v>0</v>
      </c>
      <c r="AW288" s="81" t="s">
        <v>564</v>
      </c>
      <c r="AX288" s="82"/>
      <c r="AY288" s="81">
        <v>9285.5</v>
      </c>
      <c r="AZ288" s="81">
        <v>7478.0999999999995</v>
      </c>
      <c r="BA288" s="81">
        <v>0</v>
      </c>
      <c r="BB288" s="81">
        <v>0</v>
      </c>
      <c r="BC288" s="81">
        <v>0</v>
      </c>
      <c r="BD288" s="81">
        <v>0</v>
      </c>
      <c r="BE288" s="81" t="s">
        <v>564</v>
      </c>
      <c r="BF288" s="82"/>
      <c r="BG288" s="81">
        <v>0</v>
      </c>
      <c r="BH288" s="81">
        <v>0</v>
      </c>
      <c r="BI288" s="81">
        <v>108.40300000000001</v>
      </c>
      <c r="BJ288" s="81">
        <v>0</v>
      </c>
      <c r="BK288" s="81">
        <v>25.649000000000001</v>
      </c>
      <c r="BL288" s="81">
        <v>0</v>
      </c>
      <c r="BM288" s="82"/>
      <c r="BN288" s="81">
        <v>0</v>
      </c>
      <c r="BO288" s="81">
        <v>0</v>
      </c>
      <c r="BP288" s="81">
        <v>7</v>
      </c>
      <c r="BQ288" s="81">
        <v>0</v>
      </c>
      <c r="BR288" s="81">
        <v>3</v>
      </c>
      <c r="BS288" s="81">
        <v>0</v>
      </c>
      <c r="BT288"/>
      <c r="BU288" s="80">
        <v>119.648</v>
      </c>
      <c r="BV288" s="80">
        <v>7.6130000000000004</v>
      </c>
      <c r="BW288" s="80">
        <v>6.7910000000000004</v>
      </c>
      <c r="BX288" s="80">
        <v>0</v>
      </c>
      <c r="BY288" s="80">
        <v>0</v>
      </c>
      <c r="BZ288" s="80">
        <v>0</v>
      </c>
      <c r="CA288" s="80">
        <v>0</v>
      </c>
      <c r="CB288" s="80">
        <v>0</v>
      </c>
      <c r="CC288" s="80">
        <v>0</v>
      </c>
    </row>
    <row r="289" spans="1:81">
      <c r="A289" s="80" t="s">
        <v>2001</v>
      </c>
      <c r="B289" s="80">
        <v>440</v>
      </c>
      <c r="C289" s="80">
        <v>15</v>
      </c>
      <c r="D289" s="80">
        <v>26</v>
      </c>
      <c r="E289" s="80">
        <v>2018</v>
      </c>
      <c r="F289" s="80" t="s">
        <v>93</v>
      </c>
      <c r="G289" s="80" t="s">
        <v>1986</v>
      </c>
      <c r="H289" s="80" t="s">
        <v>1987</v>
      </c>
      <c r="I289" s="177"/>
      <c r="J289" s="81">
        <v>98.917218594868174</v>
      </c>
      <c r="K289" s="81">
        <v>1.8522528683466009</v>
      </c>
      <c r="L289" s="81">
        <v>0.43214422988203738</v>
      </c>
      <c r="M289" s="81">
        <v>68.486834277096619</v>
      </c>
      <c r="N289" s="81">
        <v>64.702417395852805</v>
      </c>
      <c r="O289" s="81">
        <v>51.207976076760893</v>
      </c>
      <c r="P289" s="81">
        <v>30.882838073047143</v>
      </c>
      <c r="Q289" s="81">
        <v>4.4241471255401068</v>
      </c>
      <c r="R289" s="81">
        <v>0</v>
      </c>
      <c r="S289" s="81">
        <v>11.452288506919999</v>
      </c>
      <c r="T289" s="82"/>
      <c r="U289" s="81">
        <v>23093679</v>
      </c>
      <c r="V289" s="81">
        <v>965</v>
      </c>
      <c r="W289" s="81">
        <v>12</v>
      </c>
      <c r="X289" s="81">
        <v>20245</v>
      </c>
      <c r="Y289" s="81">
        <v>29293</v>
      </c>
      <c r="Z289" s="81">
        <v>31203</v>
      </c>
      <c r="AA289" s="81">
        <v>6461</v>
      </c>
      <c r="AB289" s="81">
        <v>69804</v>
      </c>
      <c r="AC289" s="81">
        <v>0</v>
      </c>
      <c r="AD289" s="81">
        <v>11.45228850692</v>
      </c>
      <c r="AE289" s="82"/>
      <c r="AF289" s="81">
        <v>136541670.41098669</v>
      </c>
      <c r="AG289" s="81">
        <v>1466082.1877838611</v>
      </c>
      <c r="AH289" s="81">
        <v>76545.583559521023</v>
      </c>
      <c r="AI289" s="81">
        <v>132806190.7980376</v>
      </c>
      <c r="AJ289" s="81">
        <v>118907596.49955431</v>
      </c>
      <c r="AK289" s="81">
        <v>0</v>
      </c>
      <c r="AL289" s="81">
        <v>0</v>
      </c>
      <c r="AM289" s="81">
        <v>9608598.1321159359</v>
      </c>
      <c r="AN289" s="81">
        <v>0</v>
      </c>
      <c r="AO289" s="81">
        <v>0</v>
      </c>
      <c r="AP289" s="82"/>
      <c r="AQ289" s="81">
        <v>2603</v>
      </c>
      <c r="AR289" s="81">
        <v>210</v>
      </c>
      <c r="AS289" s="81">
        <v>0</v>
      </c>
      <c r="AT289" s="81">
        <v>0</v>
      </c>
      <c r="AU289" s="81">
        <v>0</v>
      </c>
      <c r="AV289" s="81">
        <v>0</v>
      </c>
      <c r="AW289" s="81" t="s">
        <v>564</v>
      </c>
      <c r="AX289" s="82"/>
      <c r="AY289" s="81">
        <v>10036.4</v>
      </c>
      <c r="AZ289" s="81">
        <v>7665.3</v>
      </c>
      <c r="BA289" s="81">
        <v>0</v>
      </c>
      <c r="BB289" s="81">
        <v>0</v>
      </c>
      <c r="BC289" s="81">
        <v>0</v>
      </c>
      <c r="BD289" s="81">
        <v>0</v>
      </c>
      <c r="BE289" s="81" t="s">
        <v>564</v>
      </c>
      <c r="BF289" s="82"/>
      <c r="BG289" s="81">
        <v>0</v>
      </c>
      <c r="BH289" s="81">
        <v>0</v>
      </c>
      <c r="BI289" s="81">
        <v>99.564999999999998</v>
      </c>
      <c r="BJ289" s="81">
        <v>0</v>
      </c>
      <c r="BK289" s="81">
        <v>26.878</v>
      </c>
      <c r="BL289" s="81">
        <v>0</v>
      </c>
      <c r="BM289" s="82"/>
      <c r="BN289" s="81">
        <v>0</v>
      </c>
      <c r="BO289" s="81">
        <v>0</v>
      </c>
      <c r="BP289" s="81">
        <v>7</v>
      </c>
      <c r="BQ289" s="81">
        <v>0</v>
      </c>
      <c r="BR289" s="81">
        <v>3</v>
      </c>
      <c r="BS289" s="81">
        <v>0</v>
      </c>
      <c r="BT289"/>
      <c r="BU289" s="80">
        <v>109.65900000000001</v>
      </c>
      <c r="BV289" s="80">
        <v>10.725</v>
      </c>
      <c r="BW289" s="80">
        <v>6.0590000000000002</v>
      </c>
      <c r="BX289" s="80">
        <v>0</v>
      </c>
      <c r="BY289" s="80">
        <v>0</v>
      </c>
      <c r="BZ289" s="80">
        <v>0</v>
      </c>
      <c r="CA289" s="80">
        <v>0</v>
      </c>
      <c r="CB289" s="80">
        <v>0</v>
      </c>
      <c r="CC289" s="80">
        <v>0</v>
      </c>
    </row>
    <row r="290" spans="1:81">
      <c r="A290" s="80" t="s">
        <v>2002</v>
      </c>
      <c r="B290" s="80">
        <v>441</v>
      </c>
      <c r="C290" s="80">
        <v>16</v>
      </c>
      <c r="D290" s="80">
        <v>26</v>
      </c>
      <c r="E290" s="80">
        <v>2019</v>
      </c>
      <c r="F290" s="80" t="s">
        <v>73</v>
      </c>
      <c r="G290" s="80" t="s">
        <v>1986</v>
      </c>
      <c r="H290" s="80" t="s">
        <v>1987</v>
      </c>
      <c r="I290" s="177"/>
      <c r="J290" s="81">
        <v>96.212139050807096</v>
      </c>
      <c r="K290" s="81">
        <v>1.7714545931162309</v>
      </c>
      <c r="L290" s="81">
        <v>0.43598319973773986</v>
      </c>
      <c r="M290" s="81">
        <v>63.353757160573537</v>
      </c>
      <c r="N290" s="81">
        <v>64.231722363869068</v>
      </c>
      <c r="O290" s="81">
        <v>51.173312289745333</v>
      </c>
      <c r="P290" s="81">
        <v>31.110906159442685</v>
      </c>
      <c r="Q290" s="81">
        <v>4.3362149589441081</v>
      </c>
      <c r="R290" s="81">
        <v>0</v>
      </c>
      <c r="S290" s="81">
        <v>9.4459728742400006</v>
      </c>
      <c r="T290" s="82"/>
      <c r="U290" s="81">
        <v>23224756</v>
      </c>
      <c r="V290" s="81">
        <v>965</v>
      </c>
      <c r="W290" s="81">
        <v>12</v>
      </c>
      <c r="X290" s="81">
        <v>20245</v>
      </c>
      <c r="Y290" s="81">
        <v>29708</v>
      </c>
      <c r="Z290" s="81">
        <v>32038</v>
      </c>
      <c r="AA290" s="81">
        <v>6460</v>
      </c>
      <c r="AB290" s="81">
        <v>70269</v>
      </c>
      <c r="AC290" s="81">
        <v>0</v>
      </c>
      <c r="AD290" s="81">
        <v>9.4459728742400006</v>
      </c>
      <c r="AE290" s="82"/>
      <c r="AF290" s="81">
        <v>134727611.42102069</v>
      </c>
      <c r="AG290" s="81">
        <v>1540616.7981260919</v>
      </c>
      <c r="AH290" s="81">
        <v>81125.322802422903</v>
      </c>
      <c r="AI290" s="81">
        <v>128270247.5116141</v>
      </c>
      <c r="AJ290" s="81">
        <v>114940768.45641446</v>
      </c>
      <c r="AK290" s="81">
        <v>0</v>
      </c>
      <c r="AL290" s="81">
        <v>0</v>
      </c>
      <c r="AM290" s="81">
        <v>9570108.8152512163</v>
      </c>
      <c r="AN290" s="81">
        <v>0</v>
      </c>
      <c r="AO290" s="81">
        <v>0</v>
      </c>
      <c r="AP290" s="82"/>
      <c r="AQ290" s="81">
        <v>2753</v>
      </c>
      <c r="AR290" s="81">
        <v>233</v>
      </c>
      <c r="AS290" s="81">
        <v>0</v>
      </c>
      <c r="AT290" s="81">
        <v>0</v>
      </c>
      <c r="AU290" s="81">
        <v>0</v>
      </c>
      <c r="AV290" s="81">
        <v>0</v>
      </c>
      <c r="AW290" s="81" t="s">
        <v>564</v>
      </c>
      <c r="AX290" s="82"/>
      <c r="AY290" s="81">
        <v>10707.69999999999</v>
      </c>
      <c r="AZ290" s="81">
        <v>10548.8</v>
      </c>
      <c r="BA290" s="81">
        <v>0</v>
      </c>
      <c r="BB290" s="81">
        <v>0</v>
      </c>
      <c r="BC290" s="81">
        <v>0</v>
      </c>
      <c r="BD290" s="81">
        <v>0</v>
      </c>
      <c r="BE290" s="81" t="s">
        <v>564</v>
      </c>
      <c r="BF290" s="82"/>
      <c r="BG290" s="81">
        <v>0</v>
      </c>
      <c r="BH290" s="81">
        <v>0</v>
      </c>
      <c r="BI290" s="81">
        <v>85.555999999999997</v>
      </c>
      <c r="BJ290" s="81">
        <v>0</v>
      </c>
      <c r="BK290" s="81">
        <v>21.893999999999998</v>
      </c>
      <c r="BL290" s="81">
        <v>0</v>
      </c>
      <c r="BM290" s="82"/>
      <c r="BN290" s="81">
        <v>0</v>
      </c>
      <c r="BO290" s="81">
        <v>0</v>
      </c>
      <c r="BP290" s="81">
        <v>7</v>
      </c>
      <c r="BQ290" s="81">
        <v>0</v>
      </c>
      <c r="BR290" s="81">
        <v>3</v>
      </c>
      <c r="BS290" s="81">
        <v>0</v>
      </c>
      <c r="BT290"/>
      <c r="BU290" s="80">
        <v>93.484999999999999</v>
      </c>
      <c r="BV290" s="80">
        <v>8.0459999999999994</v>
      </c>
      <c r="BW290" s="80">
        <v>5.9189999999999996</v>
      </c>
      <c r="BX290" s="80">
        <v>0</v>
      </c>
      <c r="BY290" s="80">
        <v>0</v>
      </c>
      <c r="BZ290" s="80">
        <v>0</v>
      </c>
      <c r="CA290" s="80">
        <v>0</v>
      </c>
      <c r="CB290" s="80">
        <v>0</v>
      </c>
      <c r="CC290" s="80">
        <v>0</v>
      </c>
    </row>
    <row r="291" spans="1:81">
      <c r="A291" s="80" t="s">
        <v>2003</v>
      </c>
      <c r="B291" s="80">
        <v>442</v>
      </c>
      <c r="C291" s="80">
        <v>17</v>
      </c>
      <c r="D291" s="80">
        <v>26</v>
      </c>
      <c r="E291" s="80">
        <v>2020</v>
      </c>
      <c r="F291" s="80" t="s">
        <v>218</v>
      </c>
      <c r="G291" s="80" t="s">
        <v>1986</v>
      </c>
      <c r="H291" s="80" t="s">
        <v>1987</v>
      </c>
      <c r="I291" s="177"/>
      <c r="J291" s="81">
        <v>71.270811690420331</v>
      </c>
      <c r="K291" s="81">
        <v>1.7415947836274148</v>
      </c>
      <c r="L291" s="81">
        <v>0.66008824814905565</v>
      </c>
      <c r="M291" s="81">
        <v>69.904676422720669</v>
      </c>
      <c r="N291" s="81">
        <v>73.849707711954991</v>
      </c>
      <c r="O291" s="81">
        <v>45.194717174361834</v>
      </c>
      <c r="P291" s="81">
        <v>29.361449844554105</v>
      </c>
      <c r="Q291" s="81">
        <v>4.1576700804036415</v>
      </c>
      <c r="R291" s="81">
        <v>0</v>
      </c>
      <c r="S291" s="81">
        <v>8.7054295608000007</v>
      </c>
      <c r="T291" s="82"/>
      <c r="U291" s="81">
        <v>16873592</v>
      </c>
      <c r="V291" s="81">
        <v>899</v>
      </c>
      <c r="W291" s="81">
        <v>22</v>
      </c>
      <c r="X291" s="81">
        <v>21168</v>
      </c>
      <c r="Y291" s="81">
        <v>30042</v>
      </c>
      <c r="Z291" s="81">
        <v>32295</v>
      </c>
      <c r="AA291" s="81">
        <v>6624</v>
      </c>
      <c r="AB291" s="81">
        <v>70513</v>
      </c>
      <c r="AC291" s="81">
        <v>0</v>
      </c>
      <c r="AD291" s="81">
        <v>8.7054295608000007</v>
      </c>
      <c r="AE291" s="82"/>
      <c r="AF291" s="81">
        <v>99446872.370978534</v>
      </c>
      <c r="AG291" s="81">
        <v>1340926.345518043</v>
      </c>
      <c r="AH291" s="81">
        <v>119830.72954758484</v>
      </c>
      <c r="AI291" s="81">
        <v>137029115.04850638</v>
      </c>
      <c r="AJ291" s="81">
        <v>137829291.42099804</v>
      </c>
      <c r="AK291" s="81"/>
      <c r="AL291" s="81"/>
      <c r="AM291" s="81">
        <v>9202729.9157697391</v>
      </c>
      <c r="AN291" s="81"/>
      <c r="AO291" s="81"/>
      <c r="AP291" s="82"/>
      <c r="AQ291" s="81">
        <v>2971</v>
      </c>
      <c r="AR291" s="81">
        <v>236</v>
      </c>
      <c r="AS291" s="81">
        <v>0</v>
      </c>
      <c r="AT291" s="81">
        <v>0</v>
      </c>
      <c r="AU291" s="81">
        <v>0</v>
      </c>
      <c r="AV291" s="81">
        <v>0</v>
      </c>
      <c r="AW291" s="81">
        <v>0</v>
      </c>
      <c r="AX291" s="82"/>
      <c r="AY291" s="81">
        <v>11814.800000000019</v>
      </c>
      <c r="AZ291" s="81">
        <v>11587.1</v>
      </c>
      <c r="BA291" s="81">
        <v>0</v>
      </c>
      <c r="BB291" s="81">
        <v>0</v>
      </c>
      <c r="BC291" s="81">
        <v>0</v>
      </c>
      <c r="BD291" s="81">
        <v>0</v>
      </c>
      <c r="BE291" s="81">
        <v>0</v>
      </c>
      <c r="BF291" s="82"/>
      <c r="BG291" s="81">
        <v>0</v>
      </c>
      <c r="BH291" s="81">
        <v>0</v>
      </c>
      <c r="BI291" s="81">
        <v>77.545000000000002</v>
      </c>
      <c r="BJ291" s="81">
        <v>0</v>
      </c>
      <c r="BK291" s="81">
        <v>24.047999999999998</v>
      </c>
      <c r="BL291" s="81">
        <v>0</v>
      </c>
      <c r="BM291" s="82"/>
      <c r="BN291" s="81">
        <v>0</v>
      </c>
      <c r="BO291" s="81">
        <v>0</v>
      </c>
      <c r="BP291" s="81">
        <v>6</v>
      </c>
      <c r="BQ291" s="81">
        <v>0</v>
      </c>
      <c r="BR291" s="81">
        <v>4</v>
      </c>
      <c r="BS291" s="81">
        <v>0</v>
      </c>
      <c r="BT291"/>
      <c r="BU291" s="80">
        <v>87.674000000000007</v>
      </c>
      <c r="BV291" s="80">
        <v>7.9880000000000004</v>
      </c>
      <c r="BW291" s="80">
        <v>5.931</v>
      </c>
      <c r="BX291" s="80">
        <v>0</v>
      </c>
      <c r="BY291" s="80">
        <v>0</v>
      </c>
      <c r="BZ291" s="80">
        <v>0</v>
      </c>
      <c r="CA291" s="80">
        <v>0</v>
      </c>
      <c r="CB291" s="80">
        <v>0</v>
      </c>
      <c r="CC291" s="80">
        <v>0</v>
      </c>
    </row>
    <row r="292" spans="1:81">
      <c r="A292" s="80" t="s">
        <v>2004</v>
      </c>
      <c r="B292" s="80">
        <v>442</v>
      </c>
      <c r="C292" s="80">
        <v>18</v>
      </c>
      <c r="D292" s="80">
        <v>26</v>
      </c>
      <c r="E292" s="80">
        <v>2021</v>
      </c>
      <c r="F292" s="80" t="s">
        <v>75</v>
      </c>
      <c r="G292" s="174" t="s">
        <v>1986</v>
      </c>
      <c r="H292" s="80" t="s">
        <v>1987</v>
      </c>
      <c r="I292" s="177"/>
      <c r="J292" s="81">
        <v>59.190933418663796</v>
      </c>
      <c r="K292" s="81">
        <v>1.962586015553784</v>
      </c>
      <c r="L292" s="81">
        <v>0.66718401127412652</v>
      </c>
      <c r="M292" s="81">
        <v>65.36550708580323</v>
      </c>
      <c r="N292" s="81">
        <v>62.826565391872506</v>
      </c>
      <c r="O292" s="81">
        <v>43.950217568912933</v>
      </c>
      <c r="P292" s="81">
        <v>30.439819933194784</v>
      </c>
      <c r="Q292" s="81">
        <v>4.2275552030811765</v>
      </c>
      <c r="R292" s="81">
        <v>0</v>
      </c>
      <c r="S292" s="81">
        <v>7.934110680839999</v>
      </c>
      <c r="T292" s="82"/>
      <c r="U292" s="81">
        <v>17367430</v>
      </c>
      <c r="V292" s="81">
        <v>899</v>
      </c>
      <c r="W292" s="81">
        <v>22</v>
      </c>
      <c r="X292" s="81">
        <v>21168</v>
      </c>
      <c r="Y292" s="81">
        <v>30437</v>
      </c>
      <c r="Z292" s="81">
        <v>32338</v>
      </c>
      <c r="AA292" s="81">
        <v>6697</v>
      </c>
      <c r="AB292" s="81">
        <v>70848</v>
      </c>
      <c r="AC292" s="81">
        <v>0</v>
      </c>
      <c r="AD292" s="81">
        <v>7.934110680839999</v>
      </c>
      <c r="AE292" s="82"/>
      <c r="AF292" s="81">
        <v>90945805.148790658</v>
      </c>
      <c r="AG292" s="81">
        <v>1516983.557135307</v>
      </c>
      <c r="AH292" s="81">
        <v>123046.29532359324</v>
      </c>
      <c r="AI292" s="81">
        <v>146340883.94938877</v>
      </c>
      <c r="AJ292" s="81">
        <v>121499785.48798607</v>
      </c>
      <c r="AK292" s="81">
        <v>0</v>
      </c>
      <c r="AL292" s="81">
        <v>0</v>
      </c>
      <c r="AM292" s="81">
        <v>9299783.9234072212</v>
      </c>
      <c r="AN292" s="81">
        <v>0</v>
      </c>
      <c r="AO292" s="81">
        <v>0</v>
      </c>
      <c r="AP292" s="82"/>
      <c r="AQ292" s="81">
        <v>3153</v>
      </c>
      <c r="AR292" s="81">
        <v>238</v>
      </c>
      <c r="AS292" s="81">
        <v>0</v>
      </c>
      <c r="AT292" s="81">
        <v>0</v>
      </c>
      <c r="AU292" s="81">
        <v>0</v>
      </c>
      <c r="AV292" s="81">
        <v>0</v>
      </c>
      <c r="AW292" s="81"/>
      <c r="AX292" s="82"/>
      <c r="AY292" s="81">
        <v>12617.000000000009</v>
      </c>
      <c r="AZ292" s="81">
        <v>11651.6</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2005</v>
      </c>
      <c r="B293" s="80">
        <v>442</v>
      </c>
      <c r="C293" s="80">
        <v>19</v>
      </c>
      <c r="D293" s="80">
        <v>26</v>
      </c>
      <c r="E293" s="80">
        <v>2022</v>
      </c>
      <c r="F293" s="80" t="s">
        <v>568</v>
      </c>
      <c r="G293" s="174" t="s">
        <v>1986</v>
      </c>
      <c r="H293" s="80" t="s">
        <v>1987</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3318</v>
      </c>
      <c r="AR293" s="81">
        <v>238</v>
      </c>
      <c r="AS293" s="81">
        <v>0</v>
      </c>
      <c r="AT293" s="81">
        <v>0</v>
      </c>
      <c r="AU293" s="81">
        <v>0</v>
      </c>
      <c r="AV293" s="81">
        <v>0</v>
      </c>
      <c r="AW293" s="81"/>
      <c r="AX293" s="82"/>
      <c r="AY293" s="81">
        <v>13466.100000000006</v>
      </c>
      <c r="AZ293" s="81">
        <v>11651.600000000002</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2006</v>
      </c>
      <c r="B294" s="80">
        <v>256</v>
      </c>
      <c r="C294" s="80">
        <v>1</v>
      </c>
      <c r="D294" s="80">
        <v>16</v>
      </c>
      <c r="E294" s="80">
        <v>1990</v>
      </c>
      <c r="F294" s="80" t="s">
        <v>562</v>
      </c>
      <c r="G294" s="80" t="s">
        <v>2007</v>
      </c>
      <c r="H294" s="80" t="s">
        <v>2008</v>
      </c>
      <c r="I294" s="177"/>
      <c r="J294" s="81">
        <v>392.3851258294394</v>
      </c>
      <c r="K294" s="81">
        <v>6.263791695247475</v>
      </c>
      <c r="L294" s="81">
        <v>0</v>
      </c>
      <c r="M294" s="81">
        <v>33.796179933007956</v>
      </c>
      <c r="N294" s="81">
        <v>49.675556875088795</v>
      </c>
      <c r="O294" s="81">
        <v>61.610210420858962</v>
      </c>
      <c r="P294" s="81">
        <v>49.51585955506556</v>
      </c>
      <c r="Q294" s="81">
        <v>4.0379135460269211</v>
      </c>
      <c r="R294" s="81">
        <v>0</v>
      </c>
      <c r="S294" s="81">
        <v>5.077870776399231</v>
      </c>
      <c r="T294" s="82"/>
      <c r="U294" s="81">
        <v>97878754</v>
      </c>
      <c r="V294" s="81">
        <v>2405</v>
      </c>
      <c r="W294" s="81">
        <v>0</v>
      </c>
      <c r="X294" s="81">
        <v>14097</v>
      </c>
      <c r="Y294" s="81">
        <v>21746</v>
      </c>
      <c r="Z294" s="81">
        <v>25341</v>
      </c>
      <c r="AA294" s="81">
        <v>12023</v>
      </c>
      <c r="AB294" s="81">
        <v>65562</v>
      </c>
      <c r="AC294" s="81">
        <v>0</v>
      </c>
      <c r="AD294" s="81">
        <v>5.077870776399231</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2009</v>
      </c>
      <c r="B295" s="80">
        <v>257</v>
      </c>
      <c r="C295" s="80">
        <v>2</v>
      </c>
      <c r="D295" s="80">
        <v>16</v>
      </c>
      <c r="E295" s="80">
        <v>2005</v>
      </c>
      <c r="F295" s="80" t="s">
        <v>565</v>
      </c>
      <c r="G295" s="80" t="s">
        <v>2007</v>
      </c>
      <c r="H295" s="80" t="s">
        <v>2008</v>
      </c>
      <c r="I295" s="177"/>
      <c r="J295" s="81">
        <v>78.203853520276652</v>
      </c>
      <c r="K295" s="81">
        <v>4.7499762228811884</v>
      </c>
      <c r="L295" s="81">
        <v>1.4152920412028853</v>
      </c>
      <c r="M295" s="81">
        <v>56.5652896122184</v>
      </c>
      <c r="N295" s="81">
        <v>70.374819435855301</v>
      </c>
      <c r="O295" s="81">
        <v>68.65405565813829</v>
      </c>
      <c r="P295" s="81">
        <v>53.821785526490267</v>
      </c>
      <c r="Q295" s="81">
        <v>3.9674995712613801</v>
      </c>
      <c r="R295" s="81">
        <v>0</v>
      </c>
      <c r="S295" s="81">
        <v>6.3713804265289573</v>
      </c>
      <c r="T295" s="82"/>
      <c r="U295" s="81">
        <v>9937872</v>
      </c>
      <c r="V295" s="81">
        <v>2226</v>
      </c>
      <c r="W295" s="81">
        <v>17</v>
      </c>
      <c r="X295" s="81">
        <v>13471</v>
      </c>
      <c r="Y295" s="81">
        <v>26589</v>
      </c>
      <c r="Z295" s="81">
        <v>32677</v>
      </c>
      <c r="AA295" s="81">
        <v>10703</v>
      </c>
      <c r="AB295" s="81">
        <v>67343</v>
      </c>
      <c r="AC295" s="81">
        <v>0</v>
      </c>
      <c r="AD295" s="81">
        <v>6.3713804265289573</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2010</v>
      </c>
      <c r="B296" s="80">
        <v>258</v>
      </c>
      <c r="C296" s="80">
        <v>3</v>
      </c>
      <c r="D296" s="80">
        <v>16</v>
      </c>
      <c r="E296" s="80">
        <v>2006</v>
      </c>
      <c r="F296" s="80" t="s">
        <v>566</v>
      </c>
      <c r="G296" s="80" t="s">
        <v>2007</v>
      </c>
      <c r="H296" s="80" t="s">
        <v>2008</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2011</v>
      </c>
      <c r="B297" s="80">
        <v>259</v>
      </c>
      <c r="C297" s="80">
        <v>4</v>
      </c>
      <c r="D297" s="80">
        <v>16</v>
      </c>
      <c r="E297" s="80">
        <v>2007</v>
      </c>
      <c r="F297" s="80" t="s">
        <v>567</v>
      </c>
      <c r="G297" s="80" t="s">
        <v>2007</v>
      </c>
      <c r="H297" s="80" t="s">
        <v>2008</v>
      </c>
      <c r="I297" s="177"/>
      <c r="J297" s="81">
        <v>93.594075539773328</v>
      </c>
      <c r="K297" s="81">
        <v>5.1124667310745764</v>
      </c>
      <c r="L297" s="81">
        <v>2.1207579414383391</v>
      </c>
      <c r="M297" s="81">
        <v>64.878532658958775</v>
      </c>
      <c r="N297" s="81">
        <v>76.779260796007449</v>
      </c>
      <c r="O297" s="81">
        <v>66.955504965799605</v>
      </c>
      <c r="P297" s="81">
        <v>53.996145913440436</v>
      </c>
      <c r="Q297" s="81">
        <v>4.2751913329187801</v>
      </c>
      <c r="R297" s="81">
        <v>0</v>
      </c>
      <c r="S297" s="81">
        <v>5.7884569946803177</v>
      </c>
      <c r="T297" s="82"/>
      <c r="U297" s="81">
        <v>10294236</v>
      </c>
      <c r="V297" s="81">
        <v>2157</v>
      </c>
      <c r="W297" s="81">
        <v>19</v>
      </c>
      <c r="X297" s="81">
        <v>16550</v>
      </c>
      <c r="Y297" s="81">
        <v>27638</v>
      </c>
      <c r="Z297" s="81">
        <v>33129</v>
      </c>
      <c r="AA297" s="81">
        <v>10574</v>
      </c>
      <c r="AB297" s="81">
        <v>68728</v>
      </c>
      <c r="AC297" s="81">
        <v>0</v>
      </c>
      <c r="AD297" s="81">
        <v>5.7884569946803177</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2012</v>
      </c>
      <c r="B298" s="80">
        <v>260</v>
      </c>
      <c r="C298" s="80">
        <v>5</v>
      </c>
      <c r="D298" s="80">
        <v>16</v>
      </c>
      <c r="E298" s="80">
        <v>2008</v>
      </c>
      <c r="F298" s="80" t="s">
        <v>84</v>
      </c>
      <c r="G298" s="80" t="s">
        <v>2007</v>
      </c>
      <c r="H298" s="80" t="s">
        <v>2008</v>
      </c>
      <c r="I298" s="177"/>
      <c r="J298" s="81">
        <v>71.577656739773786</v>
      </c>
      <c r="K298" s="81">
        <v>4.055517571706007</v>
      </c>
      <c r="L298" s="81">
        <v>1.8978105389227193</v>
      </c>
      <c r="M298" s="81">
        <v>64.742110808805364</v>
      </c>
      <c r="N298" s="81">
        <v>76.805362010367276</v>
      </c>
      <c r="O298" s="81">
        <v>64.474296300895318</v>
      </c>
      <c r="P298" s="81">
        <v>52.266686365267866</v>
      </c>
      <c r="Q298" s="81">
        <v>4.256932658905928</v>
      </c>
      <c r="R298" s="81">
        <v>0</v>
      </c>
      <c r="S298" s="81">
        <v>4.6131053831913515</v>
      </c>
      <c r="T298" s="82"/>
      <c r="U298" s="81">
        <v>10039759</v>
      </c>
      <c r="V298" s="81">
        <v>2157</v>
      </c>
      <c r="W298" s="81">
        <v>19</v>
      </c>
      <c r="X298" s="81">
        <v>16550</v>
      </c>
      <c r="Y298" s="81">
        <v>28122</v>
      </c>
      <c r="Z298" s="81">
        <v>33021</v>
      </c>
      <c r="AA298" s="81">
        <v>10247</v>
      </c>
      <c r="AB298" s="81">
        <v>69559</v>
      </c>
      <c r="AC298" s="81">
        <v>0</v>
      </c>
      <c r="AD298" s="81">
        <v>4.6131053831913515</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2013</v>
      </c>
      <c r="B299" s="80">
        <v>261</v>
      </c>
      <c r="C299" s="80">
        <v>6</v>
      </c>
      <c r="D299" s="80">
        <v>16</v>
      </c>
      <c r="E299" s="80">
        <v>2009</v>
      </c>
      <c r="F299" s="80" t="s">
        <v>85</v>
      </c>
      <c r="G299" s="80" t="s">
        <v>2007</v>
      </c>
      <c r="H299" s="80" t="s">
        <v>2008</v>
      </c>
      <c r="I299" s="177"/>
      <c r="J299" s="81">
        <v>58.782215629379834</v>
      </c>
      <c r="K299" s="81">
        <v>4.0426636198429495</v>
      </c>
      <c r="L299" s="81">
        <v>3.4215169056314423</v>
      </c>
      <c r="M299" s="81">
        <v>68.991055231854219</v>
      </c>
      <c r="N299" s="81">
        <v>70.913213755782351</v>
      </c>
      <c r="O299" s="81">
        <v>65.167969004541234</v>
      </c>
      <c r="P299" s="81">
        <v>49.113196242776141</v>
      </c>
      <c r="Q299" s="81">
        <v>4.0896199686907639</v>
      </c>
      <c r="R299" s="81">
        <v>0</v>
      </c>
      <c r="S299" s="81">
        <v>4.7255349812966037</v>
      </c>
      <c r="T299" s="82"/>
      <c r="U299" s="81">
        <v>7261570</v>
      </c>
      <c r="V299" s="81">
        <v>2479</v>
      </c>
      <c r="W299" s="81">
        <v>33</v>
      </c>
      <c r="X299" s="81">
        <v>20152</v>
      </c>
      <c r="Y299" s="81">
        <v>28452</v>
      </c>
      <c r="Z299" s="81">
        <v>32944</v>
      </c>
      <c r="AA299" s="81">
        <v>9885</v>
      </c>
      <c r="AB299" s="81">
        <v>70150</v>
      </c>
      <c r="AC299" s="81">
        <v>0</v>
      </c>
      <c r="AD299" s="81">
        <v>4.7255349812966037</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9.3800000000000008</v>
      </c>
      <c r="BJ299" s="81">
        <v>0</v>
      </c>
      <c r="BK299" s="81">
        <v>20.98</v>
      </c>
      <c r="BL299" s="81">
        <v>0</v>
      </c>
      <c r="BM299" s="82"/>
      <c r="BN299" s="81">
        <v>0</v>
      </c>
      <c r="BO299" s="81">
        <v>0</v>
      </c>
      <c r="BP299" s="81">
        <v>1</v>
      </c>
      <c r="BQ299" s="81">
        <v>0</v>
      </c>
      <c r="BR299" s="81">
        <v>4</v>
      </c>
      <c r="BS299" s="81">
        <v>0</v>
      </c>
      <c r="BT299"/>
      <c r="BU299" s="80"/>
      <c r="BV299" s="80"/>
      <c r="BW299" s="80"/>
      <c r="BX299" s="80"/>
      <c r="BY299" s="80"/>
      <c r="BZ299" s="80"/>
      <c r="CA299" s="80"/>
      <c r="CB299" s="80"/>
      <c r="CC299" s="80"/>
    </row>
    <row r="300" spans="1:81">
      <c r="A300" s="80" t="s">
        <v>2014</v>
      </c>
      <c r="B300" s="80">
        <v>262</v>
      </c>
      <c r="C300" s="80">
        <v>7</v>
      </c>
      <c r="D300" s="80">
        <v>16</v>
      </c>
      <c r="E300" s="80">
        <v>2010</v>
      </c>
      <c r="F300" s="80" t="s">
        <v>86</v>
      </c>
      <c r="G300" s="80" t="s">
        <v>2007</v>
      </c>
      <c r="H300" s="80" t="s">
        <v>2008</v>
      </c>
      <c r="I300" s="177"/>
      <c r="J300" s="81">
        <v>60.172646115282504</v>
      </c>
      <c r="K300" s="81">
        <v>3.6240897570225252</v>
      </c>
      <c r="L300" s="81">
        <v>3.1958775337575314</v>
      </c>
      <c r="M300" s="81">
        <v>69.793608995802757</v>
      </c>
      <c r="N300" s="81">
        <v>72.618150027761303</v>
      </c>
      <c r="O300" s="81">
        <v>65.193400211958007</v>
      </c>
      <c r="P300" s="81">
        <v>51.03359273632784</v>
      </c>
      <c r="Q300" s="81">
        <v>4.2846250093597611</v>
      </c>
      <c r="R300" s="81">
        <v>0</v>
      </c>
      <c r="S300" s="81">
        <v>4.4026870814771941</v>
      </c>
      <c r="T300" s="82"/>
      <c r="U300" s="81">
        <v>7945570</v>
      </c>
      <c r="V300" s="81">
        <v>2479</v>
      </c>
      <c r="W300" s="81">
        <v>33</v>
      </c>
      <c r="X300" s="81">
        <v>20152</v>
      </c>
      <c r="Y300" s="81">
        <v>28740</v>
      </c>
      <c r="Z300" s="81">
        <v>33110</v>
      </c>
      <c r="AA300" s="81">
        <v>10015</v>
      </c>
      <c r="AB300" s="81">
        <v>70423</v>
      </c>
      <c r="AC300" s="81">
        <v>0</v>
      </c>
      <c r="AD300" s="81">
        <v>4.4026870814771941</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12.523</v>
      </c>
      <c r="BJ300" s="81">
        <v>0</v>
      </c>
      <c r="BK300" s="81">
        <v>20.113999999999997</v>
      </c>
      <c r="BL300" s="81">
        <v>0</v>
      </c>
      <c r="BM300" s="82"/>
      <c r="BN300" s="81">
        <v>0</v>
      </c>
      <c r="BO300" s="81">
        <v>0</v>
      </c>
      <c r="BP300" s="81">
        <v>2</v>
      </c>
      <c r="BQ300" s="81">
        <v>0</v>
      </c>
      <c r="BR300" s="81">
        <v>4</v>
      </c>
      <c r="BS300" s="81">
        <v>0</v>
      </c>
      <c r="BT300"/>
      <c r="BU300" s="80">
        <v>32.637</v>
      </c>
      <c r="BV300" s="80">
        <v>0</v>
      </c>
      <c r="BW300" s="80">
        <v>0</v>
      </c>
      <c r="BX300" s="80">
        <v>0</v>
      </c>
      <c r="BY300" s="80">
        <v>0</v>
      </c>
      <c r="BZ300" s="80">
        <v>0</v>
      </c>
      <c r="CA300" s="80">
        <v>0</v>
      </c>
      <c r="CB300" s="80">
        <v>0</v>
      </c>
      <c r="CC300" s="80">
        <v>0</v>
      </c>
    </row>
    <row r="301" spans="1:81">
      <c r="A301" s="80" t="s">
        <v>2015</v>
      </c>
      <c r="B301" s="80">
        <v>263</v>
      </c>
      <c r="C301" s="80">
        <v>8</v>
      </c>
      <c r="D301" s="80">
        <v>16</v>
      </c>
      <c r="E301" s="80">
        <v>2011</v>
      </c>
      <c r="F301" s="80" t="s">
        <v>87</v>
      </c>
      <c r="G301" s="80" t="s">
        <v>2007</v>
      </c>
      <c r="H301" s="80" t="s">
        <v>2008</v>
      </c>
      <c r="I301" s="177"/>
      <c r="J301" s="81">
        <v>60.14978170321745</v>
      </c>
      <c r="K301" s="81">
        <v>5.4711118025020999</v>
      </c>
      <c r="L301" s="81">
        <v>1.4091533940781997</v>
      </c>
      <c r="M301" s="81">
        <v>88.751021889300318</v>
      </c>
      <c r="N301" s="81">
        <v>84.908116515477971</v>
      </c>
      <c r="O301" s="81">
        <v>64.227302567073266</v>
      </c>
      <c r="P301" s="81">
        <v>49.51921403715405</v>
      </c>
      <c r="Q301" s="81">
        <v>4.9644140576471196</v>
      </c>
      <c r="R301" s="81">
        <v>0</v>
      </c>
      <c r="S301" s="81">
        <v>5.7168194233074638</v>
      </c>
      <c r="T301" s="82"/>
      <c r="U301" s="81">
        <v>7462528</v>
      </c>
      <c r="V301" s="81">
        <v>2479</v>
      </c>
      <c r="W301" s="81">
        <v>33</v>
      </c>
      <c r="X301" s="81">
        <v>20152</v>
      </c>
      <c r="Y301" s="81">
        <v>29092</v>
      </c>
      <c r="Z301" s="81">
        <v>33328</v>
      </c>
      <c r="AA301" s="81">
        <v>10007</v>
      </c>
      <c r="AB301" s="81">
        <v>70740</v>
      </c>
      <c r="AC301" s="81">
        <v>0</v>
      </c>
      <c r="AD301" s="81">
        <v>5.7168194233074638</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11.563000000000001</v>
      </c>
      <c r="BJ301" s="81">
        <v>0</v>
      </c>
      <c r="BK301" s="81">
        <v>16.702999999999999</v>
      </c>
      <c r="BL301" s="81">
        <v>0</v>
      </c>
      <c r="BM301" s="82"/>
      <c r="BN301" s="81">
        <v>0</v>
      </c>
      <c r="BO301" s="81">
        <v>0</v>
      </c>
      <c r="BP301" s="81">
        <v>2</v>
      </c>
      <c r="BQ301" s="81">
        <v>0</v>
      </c>
      <c r="BR301" s="81">
        <v>4</v>
      </c>
      <c r="BS301" s="81">
        <v>0</v>
      </c>
      <c r="BT301"/>
      <c r="BU301" s="80">
        <v>28.265999999999998</v>
      </c>
      <c r="BV301" s="80">
        <v>0</v>
      </c>
      <c r="BW301" s="80">
        <v>0</v>
      </c>
      <c r="BX301" s="80">
        <v>0</v>
      </c>
      <c r="BY301" s="80">
        <v>0</v>
      </c>
      <c r="BZ301" s="80">
        <v>0</v>
      </c>
      <c r="CA301" s="80">
        <v>0</v>
      </c>
      <c r="CB301" s="80">
        <v>0</v>
      </c>
      <c r="CC301" s="80">
        <v>0</v>
      </c>
    </row>
    <row r="302" spans="1:81">
      <c r="A302" s="80" t="s">
        <v>2016</v>
      </c>
      <c r="B302" s="80">
        <v>264</v>
      </c>
      <c r="C302" s="80">
        <v>9</v>
      </c>
      <c r="D302" s="80">
        <v>16</v>
      </c>
      <c r="E302" s="80">
        <v>2012</v>
      </c>
      <c r="F302" s="80" t="s">
        <v>88</v>
      </c>
      <c r="G302" s="80" t="s">
        <v>2007</v>
      </c>
      <c r="H302" s="80" t="s">
        <v>2008</v>
      </c>
      <c r="I302" s="177"/>
      <c r="J302" s="81">
        <v>63.152450814813768</v>
      </c>
      <c r="K302" s="81">
        <v>5.3968657602568237</v>
      </c>
      <c r="L302" s="81">
        <v>1.3951360279083014</v>
      </c>
      <c r="M302" s="81">
        <v>93.447188395379214</v>
      </c>
      <c r="N302" s="81">
        <v>91.705680252587456</v>
      </c>
      <c r="O302" s="81">
        <v>63.920729681904874</v>
      </c>
      <c r="P302" s="81">
        <v>49.766123500889705</v>
      </c>
      <c r="Q302" s="81">
        <v>5.4878823371140006</v>
      </c>
      <c r="R302" s="81">
        <v>0</v>
      </c>
      <c r="S302" s="81">
        <v>6.2758929519914348</v>
      </c>
      <c r="T302" s="82"/>
      <c r="U302" s="81">
        <v>8448608</v>
      </c>
      <c r="V302" s="81">
        <v>2479</v>
      </c>
      <c r="W302" s="81">
        <v>33</v>
      </c>
      <c r="X302" s="81">
        <v>20152</v>
      </c>
      <c r="Y302" s="81">
        <v>29761</v>
      </c>
      <c r="Z302" s="81">
        <v>33432</v>
      </c>
      <c r="AA302" s="81">
        <v>10000</v>
      </c>
      <c r="AB302" s="81">
        <v>71975</v>
      </c>
      <c r="AC302" s="81">
        <v>0</v>
      </c>
      <c r="AD302" s="81">
        <v>6.2758929519914348</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11.792</v>
      </c>
      <c r="BJ302" s="81">
        <v>0</v>
      </c>
      <c r="BK302" s="81">
        <v>19.479999999999997</v>
      </c>
      <c r="BL302" s="81">
        <v>0</v>
      </c>
      <c r="BM302" s="82"/>
      <c r="BN302" s="81">
        <v>0</v>
      </c>
      <c r="BO302" s="81">
        <v>0</v>
      </c>
      <c r="BP302" s="81">
        <v>2</v>
      </c>
      <c r="BQ302" s="81">
        <v>0</v>
      </c>
      <c r="BR302" s="81">
        <v>4</v>
      </c>
      <c r="BS302" s="81">
        <v>0</v>
      </c>
      <c r="BT302"/>
      <c r="BU302" s="80">
        <v>31.271999999999998</v>
      </c>
      <c r="BV302" s="80">
        <v>0</v>
      </c>
      <c r="BW302" s="80">
        <v>0</v>
      </c>
      <c r="BX302" s="80">
        <v>0</v>
      </c>
      <c r="BY302" s="80">
        <v>0</v>
      </c>
      <c r="BZ302" s="80">
        <v>0</v>
      </c>
      <c r="CA302" s="80">
        <v>0</v>
      </c>
      <c r="CB302" s="80">
        <v>0</v>
      </c>
      <c r="CC302" s="80">
        <v>0</v>
      </c>
    </row>
    <row r="303" spans="1:81">
      <c r="A303" s="80" t="s">
        <v>2017</v>
      </c>
      <c r="B303" s="80">
        <v>265</v>
      </c>
      <c r="C303" s="80">
        <v>10</v>
      </c>
      <c r="D303" s="80">
        <v>16</v>
      </c>
      <c r="E303" s="80">
        <v>2013</v>
      </c>
      <c r="F303" s="80" t="s">
        <v>89</v>
      </c>
      <c r="G303" s="80" t="s">
        <v>2007</v>
      </c>
      <c r="H303" s="80" t="s">
        <v>2008</v>
      </c>
      <c r="I303" s="177"/>
      <c r="J303" s="81">
        <v>59.308100190285181</v>
      </c>
      <c r="K303" s="81">
        <v>4.6538699371019909</v>
      </c>
      <c r="L303" s="81">
        <v>1.2786769064433481</v>
      </c>
      <c r="M303" s="81">
        <v>99.429620391203201</v>
      </c>
      <c r="N303" s="81">
        <v>89.086207019834163</v>
      </c>
      <c r="O303" s="81">
        <v>62.879910645345397</v>
      </c>
      <c r="P303" s="81">
        <v>49.783794536060761</v>
      </c>
      <c r="Q303" s="81">
        <v>5.5827207258615257</v>
      </c>
      <c r="R303" s="81">
        <v>0</v>
      </c>
      <c r="S303" s="81">
        <v>6.7129712744899335</v>
      </c>
      <c r="T303" s="82"/>
      <c r="U303" s="81">
        <v>7677375</v>
      </c>
      <c r="V303" s="81">
        <v>2479</v>
      </c>
      <c r="W303" s="81">
        <v>33</v>
      </c>
      <c r="X303" s="81">
        <v>20152</v>
      </c>
      <c r="Y303" s="81">
        <v>30072</v>
      </c>
      <c r="Z303" s="81">
        <v>34356</v>
      </c>
      <c r="AA303" s="81">
        <v>9966</v>
      </c>
      <c r="AB303" s="81">
        <v>72169</v>
      </c>
      <c r="AC303" s="81">
        <v>0</v>
      </c>
      <c r="AD303" s="81">
        <v>6.7129712744899335</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14.082000000000001</v>
      </c>
      <c r="BJ303" s="81">
        <v>0</v>
      </c>
      <c r="BK303" s="81">
        <v>20.925000000000001</v>
      </c>
      <c r="BL303" s="81">
        <v>0</v>
      </c>
      <c r="BM303" s="82"/>
      <c r="BN303" s="81">
        <v>0</v>
      </c>
      <c r="BO303" s="81">
        <v>0</v>
      </c>
      <c r="BP303" s="81">
        <v>2</v>
      </c>
      <c r="BQ303" s="81">
        <v>0</v>
      </c>
      <c r="BR303" s="81">
        <v>4</v>
      </c>
      <c r="BS303" s="81">
        <v>0</v>
      </c>
      <c r="BT303"/>
      <c r="BU303" s="80">
        <v>35.006999999999998</v>
      </c>
      <c r="BV303" s="80">
        <v>0</v>
      </c>
      <c r="BW303" s="80">
        <v>0</v>
      </c>
      <c r="BX303" s="80">
        <v>0</v>
      </c>
      <c r="BY303" s="80">
        <v>0</v>
      </c>
      <c r="BZ303" s="80">
        <v>0</v>
      </c>
      <c r="CA303" s="80">
        <v>0</v>
      </c>
      <c r="CB303" s="80">
        <v>0</v>
      </c>
      <c r="CC303" s="80">
        <v>0</v>
      </c>
    </row>
    <row r="304" spans="1:81">
      <c r="A304" s="80" t="s">
        <v>2018</v>
      </c>
      <c r="B304" s="80">
        <v>266</v>
      </c>
      <c r="C304" s="80">
        <v>11</v>
      </c>
      <c r="D304" s="80">
        <v>16</v>
      </c>
      <c r="E304" s="80">
        <v>2014</v>
      </c>
      <c r="F304" s="80" t="s">
        <v>90</v>
      </c>
      <c r="G304" s="80" t="s">
        <v>2007</v>
      </c>
      <c r="H304" s="80" t="s">
        <v>2008</v>
      </c>
      <c r="I304" s="177"/>
      <c r="J304" s="81">
        <v>57.642339734068599</v>
      </c>
      <c r="K304" s="81">
        <v>4.1329583736853985</v>
      </c>
      <c r="L304" s="81">
        <v>2.1238395068162532</v>
      </c>
      <c r="M304" s="81">
        <v>86.635185448428913</v>
      </c>
      <c r="N304" s="81">
        <v>80.412087025080666</v>
      </c>
      <c r="O304" s="81">
        <v>60.491989438149766</v>
      </c>
      <c r="P304" s="81">
        <v>51.222740351692131</v>
      </c>
      <c r="Q304" s="81">
        <v>5.3506535201484127</v>
      </c>
      <c r="R304" s="81">
        <v>0</v>
      </c>
      <c r="S304" s="81">
        <v>5.1961996456521096</v>
      </c>
      <c r="T304" s="82"/>
      <c r="U304" s="81">
        <v>8558846</v>
      </c>
      <c r="V304" s="81">
        <v>2105</v>
      </c>
      <c r="W304" s="81">
        <v>24</v>
      </c>
      <c r="X304" s="81">
        <v>19391</v>
      </c>
      <c r="Y304" s="81">
        <v>30256</v>
      </c>
      <c r="Z304" s="81">
        <v>34810</v>
      </c>
      <c r="AA304" s="81">
        <v>10201</v>
      </c>
      <c r="AB304" s="81">
        <v>72092</v>
      </c>
      <c r="AC304" s="81">
        <v>0</v>
      </c>
      <c r="AD304" s="81">
        <v>5.1961996456521096</v>
      </c>
      <c r="AE304" s="82"/>
      <c r="AF304" s="81">
        <v>80103808.070657998</v>
      </c>
      <c r="AG304" s="81">
        <v>3893865.2280089376</v>
      </c>
      <c r="AH304" s="81">
        <v>534548.82562469703</v>
      </c>
      <c r="AI304" s="81">
        <v>118973060.05188729</v>
      </c>
      <c r="AJ304" s="81">
        <v>111742267.01737639</v>
      </c>
      <c r="AK304" s="81">
        <v>0</v>
      </c>
      <c r="AL304" s="81">
        <v>0</v>
      </c>
      <c r="AM304" s="81">
        <v>9897154.3137465622</v>
      </c>
      <c r="AN304" s="81">
        <v>0</v>
      </c>
      <c r="AO304" s="81">
        <v>0</v>
      </c>
      <c r="AP304" s="82"/>
      <c r="AQ304" s="81">
        <v>1308</v>
      </c>
      <c r="AR304" s="81">
        <v>62</v>
      </c>
      <c r="AS304" s="81">
        <v>0</v>
      </c>
      <c r="AT304" s="81">
        <v>0</v>
      </c>
      <c r="AU304" s="81">
        <v>0</v>
      </c>
      <c r="AV304" s="81">
        <v>0</v>
      </c>
      <c r="AW304" s="81" t="s">
        <v>564</v>
      </c>
      <c r="AX304" s="82"/>
      <c r="AY304" s="81">
        <v>4432.8</v>
      </c>
      <c r="AZ304" s="81">
        <v>1182.5</v>
      </c>
      <c r="BA304" s="81">
        <v>0</v>
      </c>
      <c r="BB304" s="81">
        <v>0</v>
      </c>
      <c r="BC304" s="81">
        <v>0</v>
      </c>
      <c r="BD304" s="81">
        <v>0</v>
      </c>
      <c r="BE304" s="81" t="s">
        <v>564</v>
      </c>
      <c r="BF304" s="82"/>
      <c r="BG304" s="81">
        <v>0</v>
      </c>
      <c r="BH304" s="81">
        <v>0</v>
      </c>
      <c r="BI304" s="81">
        <v>11.422000000000001</v>
      </c>
      <c r="BJ304" s="81">
        <v>0</v>
      </c>
      <c r="BK304" s="81">
        <v>14.495999999999999</v>
      </c>
      <c r="BL304" s="81">
        <v>0</v>
      </c>
      <c r="BM304" s="82"/>
      <c r="BN304" s="81">
        <v>0</v>
      </c>
      <c r="BO304" s="81">
        <v>0</v>
      </c>
      <c r="BP304" s="81">
        <v>1</v>
      </c>
      <c r="BQ304" s="81">
        <v>0</v>
      </c>
      <c r="BR304" s="81">
        <v>4</v>
      </c>
      <c r="BS304" s="81">
        <v>0</v>
      </c>
      <c r="BT304"/>
      <c r="BU304" s="80">
        <v>25.917999999999999</v>
      </c>
      <c r="BV304" s="80">
        <v>0</v>
      </c>
      <c r="BW304" s="80">
        <v>0</v>
      </c>
      <c r="BX304" s="80">
        <v>0</v>
      </c>
      <c r="BY304" s="80">
        <v>0</v>
      </c>
      <c r="BZ304" s="80">
        <v>0</v>
      </c>
      <c r="CA304" s="80">
        <v>0</v>
      </c>
      <c r="CB304" s="80">
        <v>0</v>
      </c>
      <c r="CC304" s="80">
        <v>0</v>
      </c>
    </row>
    <row r="305" spans="1:81">
      <c r="A305" s="80" t="s">
        <v>2019</v>
      </c>
      <c r="B305" s="80">
        <v>267</v>
      </c>
      <c r="C305" s="80">
        <v>12</v>
      </c>
      <c r="D305" s="80">
        <v>16</v>
      </c>
      <c r="E305" s="80">
        <v>2015</v>
      </c>
      <c r="F305" s="80" t="s">
        <v>91</v>
      </c>
      <c r="G305" s="80" t="s">
        <v>2007</v>
      </c>
      <c r="H305" s="80" t="s">
        <v>2008</v>
      </c>
      <c r="I305" s="177"/>
      <c r="J305" s="81">
        <v>75.374418639020263</v>
      </c>
      <c r="K305" s="81">
        <v>4.3954575540010588</v>
      </c>
      <c r="L305" s="81">
        <v>2.6473095855083253</v>
      </c>
      <c r="M305" s="81">
        <v>92.174588045817728</v>
      </c>
      <c r="N305" s="81">
        <v>81.128422734750899</v>
      </c>
      <c r="O305" s="81">
        <v>59.74432729657731</v>
      </c>
      <c r="P305" s="81">
        <v>50.303211750495343</v>
      </c>
      <c r="Q305" s="81">
        <v>5.2489954531285123</v>
      </c>
      <c r="R305" s="81">
        <v>0</v>
      </c>
      <c r="S305" s="81">
        <v>6.5660874180122084</v>
      </c>
      <c r="T305" s="82"/>
      <c r="U305" s="81">
        <v>10152899</v>
      </c>
      <c r="V305" s="81">
        <v>2105</v>
      </c>
      <c r="W305" s="81">
        <v>24</v>
      </c>
      <c r="X305" s="81">
        <v>19391</v>
      </c>
      <c r="Y305" s="81">
        <v>30662</v>
      </c>
      <c r="Z305" s="81">
        <v>34711</v>
      </c>
      <c r="AA305" s="81">
        <v>10010</v>
      </c>
      <c r="AB305" s="81">
        <v>72243</v>
      </c>
      <c r="AC305" s="81">
        <v>0</v>
      </c>
      <c r="AD305" s="81">
        <v>6.5660874180122084</v>
      </c>
      <c r="AE305" s="82"/>
      <c r="AF305" s="81">
        <v>102097266.69446814</v>
      </c>
      <c r="AG305" s="81">
        <v>3643260.2993937237</v>
      </c>
      <c r="AH305" s="81">
        <v>539547.19236818585</v>
      </c>
      <c r="AI305" s="81">
        <v>113456766.72802429</v>
      </c>
      <c r="AJ305" s="81">
        <v>115754343.15282014</v>
      </c>
      <c r="AK305" s="81">
        <v>0</v>
      </c>
      <c r="AL305" s="81">
        <v>0</v>
      </c>
      <c r="AM305" s="81">
        <v>9900600.1020128522</v>
      </c>
      <c r="AN305" s="81">
        <v>0</v>
      </c>
      <c r="AO305" s="81">
        <v>0</v>
      </c>
      <c r="AP305" s="82"/>
      <c r="AQ305" s="81">
        <v>1382</v>
      </c>
      <c r="AR305" s="81">
        <v>77</v>
      </c>
      <c r="AS305" s="81">
        <v>0</v>
      </c>
      <c r="AT305" s="81">
        <v>0</v>
      </c>
      <c r="AU305" s="81">
        <v>0</v>
      </c>
      <c r="AV305" s="81">
        <v>0</v>
      </c>
      <c r="AW305" s="81" t="s">
        <v>564</v>
      </c>
      <c r="AX305" s="82"/>
      <c r="AY305" s="81">
        <v>4723.7000000000007</v>
      </c>
      <c r="AZ305" s="81">
        <v>1827.7</v>
      </c>
      <c r="BA305" s="81">
        <v>0</v>
      </c>
      <c r="BB305" s="81">
        <v>0</v>
      </c>
      <c r="BC305" s="81">
        <v>0</v>
      </c>
      <c r="BD305" s="81">
        <v>0</v>
      </c>
      <c r="BE305" s="81" t="s">
        <v>564</v>
      </c>
      <c r="BF305" s="82"/>
      <c r="BG305" s="81">
        <v>0</v>
      </c>
      <c r="BH305" s="81">
        <v>0</v>
      </c>
      <c r="BI305" s="81">
        <v>11.162000000000001</v>
      </c>
      <c r="BJ305" s="81">
        <v>0</v>
      </c>
      <c r="BK305" s="81">
        <v>16.429000000000002</v>
      </c>
      <c r="BL305" s="81">
        <v>0</v>
      </c>
      <c r="BM305" s="82"/>
      <c r="BN305" s="81">
        <v>0</v>
      </c>
      <c r="BO305" s="81">
        <v>0</v>
      </c>
      <c r="BP305" s="81">
        <v>1</v>
      </c>
      <c r="BQ305" s="81">
        <v>0</v>
      </c>
      <c r="BR305" s="81">
        <v>3</v>
      </c>
      <c r="BS305" s="81">
        <v>0</v>
      </c>
      <c r="BT305"/>
      <c r="BU305" s="80">
        <v>27.591000000000001</v>
      </c>
      <c r="BV305" s="80">
        <v>0</v>
      </c>
      <c r="BW305" s="80">
        <v>0</v>
      </c>
      <c r="BX305" s="80">
        <v>0</v>
      </c>
      <c r="BY305" s="80">
        <v>0</v>
      </c>
      <c r="BZ305" s="80">
        <v>0</v>
      </c>
      <c r="CA305" s="80">
        <v>0</v>
      </c>
      <c r="CB305" s="80">
        <v>0</v>
      </c>
      <c r="CC305" s="80">
        <v>0</v>
      </c>
    </row>
    <row r="306" spans="1:81">
      <c r="A306" s="80" t="s">
        <v>2020</v>
      </c>
      <c r="B306" s="80">
        <v>268</v>
      </c>
      <c r="C306" s="80">
        <v>13</v>
      </c>
      <c r="D306" s="80">
        <v>16</v>
      </c>
      <c r="E306" s="80">
        <v>2016</v>
      </c>
      <c r="F306" s="80" t="s">
        <v>92</v>
      </c>
      <c r="G306" s="80" t="s">
        <v>2007</v>
      </c>
      <c r="H306" s="80" t="s">
        <v>2008</v>
      </c>
      <c r="I306" s="177"/>
      <c r="J306" s="81">
        <v>62.051122863828738</v>
      </c>
      <c r="K306" s="81">
        <v>4.5272700399434154</v>
      </c>
      <c r="L306" s="81">
        <v>2.9915741256200521</v>
      </c>
      <c r="M306" s="81">
        <v>70.998197204817856</v>
      </c>
      <c r="N306" s="81">
        <v>77.621495526807763</v>
      </c>
      <c r="O306" s="81">
        <v>59.158249157001606</v>
      </c>
      <c r="P306" s="81">
        <v>48.990493261134219</v>
      </c>
      <c r="Q306" s="81">
        <v>5.1023164279226485</v>
      </c>
      <c r="R306" s="81">
        <v>0</v>
      </c>
      <c r="S306" s="81">
        <v>5.4662248977981074</v>
      </c>
      <c r="T306" s="82"/>
      <c r="U306" s="81">
        <v>9773320</v>
      </c>
      <c r="V306" s="81">
        <v>2105</v>
      </c>
      <c r="W306" s="81">
        <v>24</v>
      </c>
      <c r="X306" s="81">
        <v>19391</v>
      </c>
      <c r="Y306" s="81">
        <v>30928</v>
      </c>
      <c r="Z306" s="81">
        <v>34793</v>
      </c>
      <c r="AA306" s="81">
        <v>10083</v>
      </c>
      <c r="AB306" s="81">
        <v>72238</v>
      </c>
      <c r="AC306" s="81">
        <v>0</v>
      </c>
      <c r="AD306" s="81">
        <v>5.4662248977981074</v>
      </c>
      <c r="AE306" s="82"/>
      <c r="AF306" s="81">
        <v>89284839.879800394</v>
      </c>
      <c r="AG306" s="81">
        <v>3581421.5053881062</v>
      </c>
      <c r="AH306" s="81">
        <v>464019.16306181659</v>
      </c>
      <c r="AI306" s="81">
        <v>109697321.78344651</v>
      </c>
      <c r="AJ306" s="81">
        <v>112036243.98847459</v>
      </c>
      <c r="AK306" s="81">
        <v>0</v>
      </c>
      <c r="AL306" s="81">
        <v>0</v>
      </c>
      <c r="AM306" s="81">
        <v>9907606.1354724355</v>
      </c>
      <c r="AN306" s="81">
        <v>0</v>
      </c>
      <c r="AO306" s="81">
        <v>0</v>
      </c>
      <c r="AP306" s="82"/>
      <c r="AQ306" s="81">
        <v>1486</v>
      </c>
      <c r="AR306" s="81">
        <v>89</v>
      </c>
      <c r="AS306" s="81">
        <v>0</v>
      </c>
      <c r="AT306" s="81">
        <v>0</v>
      </c>
      <c r="AU306" s="81">
        <v>0</v>
      </c>
      <c r="AV306" s="81">
        <v>0</v>
      </c>
      <c r="AW306" s="81" t="s">
        <v>564</v>
      </c>
      <c r="AX306" s="82"/>
      <c r="AY306" s="81">
        <v>5107.6000000000004</v>
      </c>
      <c r="AZ306" s="81">
        <v>2248.1</v>
      </c>
      <c r="BA306" s="81">
        <v>0</v>
      </c>
      <c r="BB306" s="81">
        <v>0</v>
      </c>
      <c r="BC306" s="81">
        <v>0</v>
      </c>
      <c r="BD306" s="81">
        <v>0</v>
      </c>
      <c r="BE306" s="81" t="s">
        <v>564</v>
      </c>
      <c r="BF306" s="82"/>
      <c r="BG306" s="81">
        <v>0</v>
      </c>
      <c r="BH306" s="81">
        <v>0</v>
      </c>
      <c r="BI306" s="81">
        <v>6.16</v>
      </c>
      <c r="BJ306" s="81">
        <v>0</v>
      </c>
      <c r="BK306" s="81">
        <v>15.912999999999998</v>
      </c>
      <c r="BL306" s="81">
        <v>0</v>
      </c>
      <c r="BM306" s="82"/>
      <c r="BN306" s="81">
        <v>0</v>
      </c>
      <c r="BO306" s="81">
        <v>0</v>
      </c>
      <c r="BP306" s="81">
        <v>1</v>
      </c>
      <c r="BQ306" s="81">
        <v>0</v>
      </c>
      <c r="BR306" s="81">
        <v>3</v>
      </c>
      <c r="BS306" s="81">
        <v>0</v>
      </c>
      <c r="BT306"/>
      <c r="BU306" s="80">
        <v>22.073</v>
      </c>
      <c r="BV306" s="80">
        <v>0</v>
      </c>
      <c r="BW306" s="80">
        <v>0</v>
      </c>
      <c r="BX306" s="80">
        <v>0</v>
      </c>
      <c r="BY306" s="80">
        <v>0</v>
      </c>
      <c r="BZ306" s="80">
        <v>0</v>
      </c>
      <c r="CA306" s="80">
        <v>0</v>
      </c>
      <c r="CB306" s="80">
        <v>0</v>
      </c>
      <c r="CC306" s="80">
        <v>0</v>
      </c>
    </row>
    <row r="307" spans="1:81">
      <c r="A307" s="80" t="s">
        <v>2021</v>
      </c>
      <c r="B307" s="80">
        <v>269</v>
      </c>
      <c r="C307" s="80">
        <v>14</v>
      </c>
      <c r="D307" s="80">
        <v>16</v>
      </c>
      <c r="E307" s="80">
        <v>2017</v>
      </c>
      <c r="F307" s="80" t="s">
        <v>71</v>
      </c>
      <c r="G307" s="80" t="s">
        <v>2007</v>
      </c>
      <c r="H307" s="80" t="s">
        <v>2008</v>
      </c>
      <c r="I307" s="177"/>
      <c r="J307" s="81">
        <v>58.160744331494605</v>
      </c>
      <c r="K307" s="81">
        <v>4.6314767405438451</v>
      </c>
      <c r="L307" s="81">
        <v>2.4638550243160067</v>
      </c>
      <c r="M307" s="81">
        <v>71.229138468069294</v>
      </c>
      <c r="N307" s="81">
        <v>80.341120688233588</v>
      </c>
      <c r="O307" s="81">
        <v>58.304988138170408</v>
      </c>
      <c r="P307" s="81">
        <v>47.898029106371432</v>
      </c>
      <c r="Q307" s="81">
        <v>4.951046460497583</v>
      </c>
      <c r="R307" s="81">
        <v>0</v>
      </c>
      <c r="S307" s="81">
        <v>5.3070536776375201</v>
      </c>
      <c r="T307" s="82"/>
      <c r="U307" s="81">
        <v>9895201</v>
      </c>
      <c r="V307" s="81">
        <v>2105</v>
      </c>
      <c r="W307" s="81">
        <v>24</v>
      </c>
      <c r="X307" s="81">
        <v>19391</v>
      </c>
      <c r="Y307" s="81">
        <v>31378</v>
      </c>
      <c r="Z307" s="81">
        <v>34860</v>
      </c>
      <c r="AA307" s="81">
        <v>9921</v>
      </c>
      <c r="AB307" s="81">
        <v>72489</v>
      </c>
      <c r="AC307" s="81">
        <v>0</v>
      </c>
      <c r="AD307" s="81">
        <v>5.3070536776375201</v>
      </c>
      <c r="AE307" s="82"/>
      <c r="AF307" s="81">
        <v>85997043.147238359</v>
      </c>
      <c r="AG307" s="81">
        <v>3745550.6347810752</v>
      </c>
      <c r="AH307" s="81">
        <v>519287.46419062722</v>
      </c>
      <c r="AI307" s="81">
        <v>114810026.1725398</v>
      </c>
      <c r="AJ307" s="81">
        <v>116021895.9100659</v>
      </c>
      <c r="AK307" s="81">
        <v>0</v>
      </c>
      <c r="AL307" s="81">
        <v>0</v>
      </c>
      <c r="AM307" s="81">
        <v>9957587.9220146798</v>
      </c>
      <c r="AN307" s="81">
        <v>0</v>
      </c>
      <c r="AO307" s="81">
        <v>0</v>
      </c>
      <c r="AP307" s="82"/>
      <c r="AQ307" s="81">
        <v>1592</v>
      </c>
      <c r="AR307" s="81">
        <v>96</v>
      </c>
      <c r="AS307" s="81">
        <v>0</v>
      </c>
      <c r="AT307" s="81">
        <v>0</v>
      </c>
      <c r="AU307" s="81">
        <v>0</v>
      </c>
      <c r="AV307" s="81">
        <v>0</v>
      </c>
      <c r="AW307" s="81" t="s">
        <v>564</v>
      </c>
      <c r="AX307" s="82"/>
      <c r="AY307" s="81">
        <v>5512.3</v>
      </c>
      <c r="AZ307" s="81">
        <v>2385.3000000000002</v>
      </c>
      <c r="BA307" s="81">
        <v>0</v>
      </c>
      <c r="BB307" s="81">
        <v>0</v>
      </c>
      <c r="BC307" s="81">
        <v>0</v>
      </c>
      <c r="BD307" s="81">
        <v>0</v>
      </c>
      <c r="BE307" s="81" t="s">
        <v>564</v>
      </c>
      <c r="BF307" s="82"/>
      <c r="BG307" s="81">
        <v>0</v>
      </c>
      <c r="BH307" s="81">
        <v>0</v>
      </c>
      <c r="BI307" s="81">
        <v>10.391</v>
      </c>
      <c r="BJ307" s="81">
        <v>0</v>
      </c>
      <c r="BK307" s="81">
        <v>16.447000000000003</v>
      </c>
      <c r="BL307" s="81">
        <v>0</v>
      </c>
      <c r="BM307" s="82"/>
      <c r="BN307" s="81">
        <v>0</v>
      </c>
      <c r="BO307" s="81">
        <v>0</v>
      </c>
      <c r="BP307" s="81">
        <v>1</v>
      </c>
      <c r="BQ307" s="81">
        <v>0</v>
      </c>
      <c r="BR307" s="81">
        <v>3</v>
      </c>
      <c r="BS307" s="81">
        <v>0</v>
      </c>
      <c r="BT307"/>
      <c r="BU307" s="80">
        <v>26.838000000000001</v>
      </c>
      <c r="BV307" s="80">
        <v>0</v>
      </c>
      <c r="BW307" s="80">
        <v>0</v>
      </c>
      <c r="BX307" s="80">
        <v>0</v>
      </c>
      <c r="BY307" s="80">
        <v>0</v>
      </c>
      <c r="BZ307" s="80">
        <v>0</v>
      </c>
      <c r="CA307" s="80">
        <v>0</v>
      </c>
      <c r="CB307" s="80">
        <v>0</v>
      </c>
      <c r="CC307" s="80">
        <v>0</v>
      </c>
    </row>
    <row r="308" spans="1:81">
      <c r="A308" s="80" t="s">
        <v>2022</v>
      </c>
      <c r="B308" s="80">
        <v>270</v>
      </c>
      <c r="C308" s="80">
        <v>15</v>
      </c>
      <c r="D308" s="80">
        <v>16</v>
      </c>
      <c r="E308" s="80">
        <v>2018</v>
      </c>
      <c r="F308" s="80" t="s">
        <v>93</v>
      </c>
      <c r="G308" s="80" t="s">
        <v>2007</v>
      </c>
      <c r="H308" s="80" t="s">
        <v>2008</v>
      </c>
      <c r="I308" s="177"/>
      <c r="J308" s="81">
        <v>56.704929310993791</v>
      </c>
      <c r="K308" s="81">
        <v>4.3541545263178438</v>
      </c>
      <c r="L308" s="81">
        <v>2.3025465327187975</v>
      </c>
      <c r="M308" s="81">
        <v>70.686017419352922</v>
      </c>
      <c r="N308" s="81">
        <v>77.074571312405155</v>
      </c>
      <c r="O308" s="81">
        <v>57.977610448989161</v>
      </c>
      <c r="P308" s="81">
        <v>48.472815492767538</v>
      </c>
      <c r="Q308" s="81">
        <v>4.5979338916026675</v>
      </c>
      <c r="R308" s="81">
        <v>0</v>
      </c>
      <c r="S308" s="81">
        <v>6.5248187230263168</v>
      </c>
      <c r="T308" s="82"/>
      <c r="U308" s="81">
        <v>9747008</v>
      </c>
      <c r="V308" s="81">
        <v>2105</v>
      </c>
      <c r="W308" s="81">
        <v>24</v>
      </c>
      <c r="X308" s="81">
        <v>19391</v>
      </c>
      <c r="Y308" s="81">
        <v>31640</v>
      </c>
      <c r="Z308" s="81">
        <v>35328</v>
      </c>
      <c r="AA308" s="81">
        <v>10141</v>
      </c>
      <c r="AB308" s="81">
        <v>72546</v>
      </c>
      <c r="AC308" s="81">
        <v>0</v>
      </c>
      <c r="AD308" s="81">
        <v>6.5248187230263168</v>
      </c>
      <c r="AE308" s="82"/>
      <c r="AF308" s="81">
        <v>82390977.939918295</v>
      </c>
      <c r="AG308" s="81">
        <v>3322034.122422813</v>
      </c>
      <c r="AH308" s="81">
        <v>494630.24876769813</v>
      </c>
      <c r="AI308" s="81">
        <v>109942799.84566841</v>
      </c>
      <c r="AJ308" s="81">
        <v>114438766.9864466</v>
      </c>
      <c r="AK308" s="81">
        <v>0</v>
      </c>
      <c r="AL308" s="81">
        <v>0</v>
      </c>
      <c r="AM308" s="81">
        <v>9986037.4776872806</v>
      </c>
      <c r="AN308" s="81">
        <v>0</v>
      </c>
      <c r="AO308" s="81">
        <v>0</v>
      </c>
      <c r="AP308" s="82"/>
      <c r="AQ308" s="81">
        <v>1693</v>
      </c>
      <c r="AR308" s="81">
        <v>99</v>
      </c>
      <c r="AS308" s="81">
        <v>0</v>
      </c>
      <c r="AT308" s="81">
        <v>0</v>
      </c>
      <c r="AU308" s="81">
        <v>0</v>
      </c>
      <c r="AV308" s="81">
        <v>0</v>
      </c>
      <c r="AW308" s="81" t="s">
        <v>564</v>
      </c>
      <c r="AX308" s="82"/>
      <c r="AY308" s="81">
        <v>5903.9000000000005</v>
      </c>
      <c r="AZ308" s="81">
        <v>2423.1999999999998</v>
      </c>
      <c r="BA308" s="81">
        <v>0</v>
      </c>
      <c r="BB308" s="81">
        <v>0</v>
      </c>
      <c r="BC308" s="81">
        <v>0</v>
      </c>
      <c r="BD308" s="81">
        <v>0</v>
      </c>
      <c r="BE308" s="81" t="s">
        <v>564</v>
      </c>
      <c r="BF308" s="82"/>
      <c r="BG308" s="81">
        <v>0</v>
      </c>
      <c r="BH308" s="81">
        <v>0</v>
      </c>
      <c r="BI308" s="81">
        <v>10.472</v>
      </c>
      <c r="BJ308" s="81">
        <v>0</v>
      </c>
      <c r="BK308" s="81">
        <v>16.181000000000001</v>
      </c>
      <c r="BL308" s="81">
        <v>0</v>
      </c>
      <c r="BM308" s="82"/>
      <c r="BN308" s="81">
        <v>0</v>
      </c>
      <c r="BO308" s="81">
        <v>0</v>
      </c>
      <c r="BP308" s="81">
        <v>1</v>
      </c>
      <c r="BQ308" s="81">
        <v>0</v>
      </c>
      <c r="BR308" s="81">
        <v>3</v>
      </c>
      <c r="BS308" s="81">
        <v>0</v>
      </c>
      <c r="BT308"/>
      <c r="BU308" s="80">
        <v>26.652999999999999</v>
      </c>
      <c r="BV308" s="80">
        <v>0</v>
      </c>
      <c r="BW308" s="80">
        <v>0</v>
      </c>
      <c r="BX308" s="80">
        <v>0</v>
      </c>
      <c r="BY308" s="80">
        <v>0</v>
      </c>
      <c r="BZ308" s="80">
        <v>0</v>
      </c>
      <c r="CA308" s="80">
        <v>0</v>
      </c>
      <c r="CB308" s="80">
        <v>0</v>
      </c>
      <c r="CC308" s="80">
        <v>0</v>
      </c>
    </row>
    <row r="309" spans="1:81">
      <c r="A309" s="80" t="s">
        <v>2023</v>
      </c>
      <c r="B309" s="80">
        <v>271</v>
      </c>
      <c r="C309" s="80">
        <v>16</v>
      </c>
      <c r="D309" s="80">
        <v>16</v>
      </c>
      <c r="E309" s="80">
        <v>2019</v>
      </c>
      <c r="F309" s="80" t="s">
        <v>73</v>
      </c>
      <c r="G309" s="80" t="s">
        <v>2007</v>
      </c>
      <c r="H309" s="80" t="s">
        <v>2008</v>
      </c>
      <c r="I309" s="177"/>
      <c r="J309" s="81">
        <v>52.90557577225573</v>
      </c>
      <c r="K309" s="81">
        <v>3.9429544032303423</v>
      </c>
      <c r="L309" s="81">
        <v>2.3346383235757036</v>
      </c>
      <c r="M309" s="81">
        <v>68.391872824591474</v>
      </c>
      <c r="N309" s="81">
        <v>72.869918547040299</v>
      </c>
      <c r="O309" s="81">
        <v>56.939454288808349</v>
      </c>
      <c r="P309" s="81">
        <v>48.173745249675726</v>
      </c>
      <c r="Q309" s="81">
        <v>4.4666056320467415</v>
      </c>
      <c r="R309" s="81">
        <v>0</v>
      </c>
      <c r="S309" s="81">
        <v>5.4132709805414407</v>
      </c>
      <c r="T309" s="82"/>
      <c r="U309" s="81">
        <v>9508947</v>
      </c>
      <c r="V309" s="81">
        <v>2105</v>
      </c>
      <c r="W309" s="81">
        <v>24</v>
      </c>
      <c r="X309" s="81">
        <v>19391</v>
      </c>
      <c r="Y309" s="81">
        <v>31938</v>
      </c>
      <c r="Z309" s="81">
        <v>35648</v>
      </c>
      <c r="AA309" s="81">
        <v>10003</v>
      </c>
      <c r="AB309" s="81">
        <v>72382</v>
      </c>
      <c r="AC309" s="81">
        <v>0</v>
      </c>
      <c r="AD309" s="81">
        <v>5.4132709805414407</v>
      </c>
      <c r="AE309" s="82"/>
      <c r="AF309" s="81">
        <v>80869280.696795732</v>
      </c>
      <c r="AG309" s="81">
        <v>3204210.3752469998</v>
      </c>
      <c r="AH309" s="81">
        <v>525779.88646374398</v>
      </c>
      <c r="AI309" s="81">
        <v>111006424.7361225</v>
      </c>
      <c r="AJ309" s="81">
        <v>108523839.81991552</v>
      </c>
      <c r="AK309" s="81">
        <v>0</v>
      </c>
      <c r="AL309" s="81">
        <v>0</v>
      </c>
      <c r="AM309" s="81">
        <v>9857883.508595733</v>
      </c>
      <c r="AN309" s="81">
        <v>0</v>
      </c>
      <c r="AO309" s="81">
        <v>0</v>
      </c>
      <c r="AP309" s="82"/>
      <c r="AQ309" s="81">
        <v>1780</v>
      </c>
      <c r="AR309" s="81">
        <v>105</v>
      </c>
      <c r="AS309" s="81">
        <v>0</v>
      </c>
      <c r="AT309" s="81">
        <v>0</v>
      </c>
      <c r="AU309" s="81">
        <v>0</v>
      </c>
      <c r="AV309" s="81">
        <v>0</v>
      </c>
      <c r="AW309" s="81" t="s">
        <v>564</v>
      </c>
      <c r="AX309" s="82"/>
      <c r="AY309" s="81">
        <v>6268.9999999999991</v>
      </c>
      <c r="AZ309" s="81">
        <v>2508.900000000001</v>
      </c>
      <c r="BA309" s="81">
        <v>0</v>
      </c>
      <c r="BB309" s="81">
        <v>0</v>
      </c>
      <c r="BC309" s="81">
        <v>0</v>
      </c>
      <c r="BD309" s="81">
        <v>0</v>
      </c>
      <c r="BE309" s="81" t="s">
        <v>564</v>
      </c>
      <c r="BF309" s="82"/>
      <c r="BG309" s="81">
        <v>0</v>
      </c>
      <c r="BH309" s="81">
        <v>0</v>
      </c>
      <c r="BI309" s="81">
        <v>10.532</v>
      </c>
      <c r="BJ309" s="81">
        <v>0</v>
      </c>
      <c r="BK309" s="81">
        <v>18.626000000000001</v>
      </c>
      <c r="BL309" s="81">
        <v>0</v>
      </c>
      <c r="BM309" s="82"/>
      <c r="BN309" s="81">
        <v>0</v>
      </c>
      <c r="BO309" s="81">
        <v>0</v>
      </c>
      <c r="BP309" s="81">
        <v>1</v>
      </c>
      <c r="BQ309" s="81">
        <v>0</v>
      </c>
      <c r="BR309" s="81">
        <v>4</v>
      </c>
      <c r="BS309" s="81">
        <v>0</v>
      </c>
      <c r="BT309"/>
      <c r="BU309" s="80">
        <v>29.158000000000001</v>
      </c>
      <c r="BV309" s="80">
        <v>0</v>
      </c>
      <c r="BW309" s="80">
        <v>0</v>
      </c>
      <c r="BX309" s="80">
        <v>0</v>
      </c>
      <c r="BY309" s="80">
        <v>0</v>
      </c>
      <c r="BZ309" s="80">
        <v>0</v>
      </c>
      <c r="CA309" s="80">
        <v>0</v>
      </c>
      <c r="CB309" s="80">
        <v>0</v>
      </c>
      <c r="CC309" s="80">
        <v>0</v>
      </c>
    </row>
    <row r="310" spans="1:81">
      <c r="A310" s="80" t="s">
        <v>2024</v>
      </c>
      <c r="B310" s="80">
        <v>272</v>
      </c>
      <c r="C310" s="80">
        <v>17</v>
      </c>
      <c r="D310" s="80">
        <v>16</v>
      </c>
      <c r="E310" s="80">
        <v>2020</v>
      </c>
      <c r="F310" s="80" t="s">
        <v>218</v>
      </c>
      <c r="G310" s="80" t="s">
        <v>2007</v>
      </c>
      <c r="H310" s="80" t="s">
        <v>2008</v>
      </c>
      <c r="I310" s="177"/>
      <c r="J310" s="81">
        <v>55.23857669080946</v>
      </c>
      <c r="K310" s="81">
        <v>3.8965126676495156</v>
      </c>
      <c r="L310" s="81">
        <v>0.79237278843525527</v>
      </c>
      <c r="M310" s="81">
        <v>60.549621807162282</v>
      </c>
      <c r="N310" s="81">
        <v>73.67056049172929</v>
      </c>
      <c r="O310" s="81">
        <v>50.148713111728014</v>
      </c>
      <c r="P310" s="81">
        <v>45.105995413372966</v>
      </c>
      <c r="Q310" s="81">
        <v>4.2467044686924593</v>
      </c>
      <c r="R310" s="81">
        <v>0</v>
      </c>
      <c r="S310" s="81">
        <v>6.357774168163238</v>
      </c>
      <c r="T310" s="82"/>
      <c r="U310" s="81">
        <v>10904160</v>
      </c>
      <c r="V310" s="81">
        <v>2062</v>
      </c>
      <c r="W310" s="81">
        <v>10</v>
      </c>
      <c r="X310" s="81">
        <v>19671</v>
      </c>
      <c r="Y310" s="81">
        <v>32128</v>
      </c>
      <c r="Z310" s="81">
        <v>35835</v>
      </c>
      <c r="AA310" s="81">
        <v>10176</v>
      </c>
      <c r="AB310" s="81">
        <v>72023</v>
      </c>
      <c r="AC310" s="81">
        <v>0</v>
      </c>
      <c r="AD310" s="81">
        <v>6.357774168163238</v>
      </c>
      <c r="AE310" s="82"/>
      <c r="AF310" s="81">
        <v>86872324.787795633</v>
      </c>
      <c r="AG310" s="81">
        <v>2981086.1506287302</v>
      </c>
      <c r="AH310" s="81">
        <v>185359.21276250287</v>
      </c>
      <c r="AI310" s="81">
        <v>99802714.458470955</v>
      </c>
      <c r="AJ310" s="81">
        <v>109418000.38205759</v>
      </c>
      <c r="AK310" s="81"/>
      <c r="AL310" s="81"/>
      <c r="AM310" s="81">
        <v>9399801.6922196466</v>
      </c>
      <c r="AN310" s="81"/>
      <c r="AO310" s="81"/>
      <c r="AP310" s="82"/>
      <c r="AQ310" s="81">
        <v>1856</v>
      </c>
      <c r="AR310" s="81">
        <v>105</v>
      </c>
      <c r="AS310" s="81">
        <v>0</v>
      </c>
      <c r="AT310" s="81">
        <v>0</v>
      </c>
      <c r="AU310" s="81">
        <v>0</v>
      </c>
      <c r="AV310" s="81">
        <v>0</v>
      </c>
      <c r="AW310" s="81">
        <v>0</v>
      </c>
      <c r="AX310" s="82"/>
      <c r="AY310" s="81">
        <v>6599.3000000000056</v>
      </c>
      <c r="AZ310" s="81">
        <v>2508.900000000001</v>
      </c>
      <c r="BA310" s="81">
        <v>0</v>
      </c>
      <c r="BB310" s="81">
        <v>0</v>
      </c>
      <c r="BC310" s="81">
        <v>0</v>
      </c>
      <c r="BD310" s="81">
        <v>0</v>
      </c>
      <c r="BE310" s="81">
        <v>0</v>
      </c>
      <c r="BF310" s="82"/>
      <c r="BG310" s="81">
        <v>0</v>
      </c>
      <c r="BH310" s="81">
        <v>0</v>
      </c>
      <c r="BI310" s="81">
        <v>0</v>
      </c>
      <c r="BJ310" s="81">
        <v>0</v>
      </c>
      <c r="BK310" s="81">
        <v>17.308</v>
      </c>
      <c r="BL310" s="81">
        <v>0</v>
      </c>
      <c r="BM310" s="82"/>
      <c r="BN310" s="81">
        <v>0</v>
      </c>
      <c r="BO310" s="81">
        <v>0</v>
      </c>
      <c r="BP310" s="81">
        <v>0</v>
      </c>
      <c r="BQ310" s="81">
        <v>0</v>
      </c>
      <c r="BR310" s="81">
        <v>4</v>
      </c>
      <c r="BS310" s="81">
        <v>0</v>
      </c>
      <c r="BT310"/>
      <c r="BU310" s="80">
        <v>17.308</v>
      </c>
      <c r="BV310" s="80">
        <v>0</v>
      </c>
      <c r="BW310" s="80">
        <v>0</v>
      </c>
      <c r="BX310" s="80">
        <v>0</v>
      </c>
      <c r="BY310" s="80">
        <v>0</v>
      </c>
      <c r="BZ310" s="80">
        <v>0</v>
      </c>
      <c r="CA310" s="80">
        <v>0</v>
      </c>
      <c r="CB310" s="80">
        <v>0</v>
      </c>
      <c r="CC310" s="80">
        <v>0</v>
      </c>
    </row>
    <row r="311" spans="1:81">
      <c r="A311" s="80" t="s">
        <v>2025</v>
      </c>
      <c r="B311" s="80">
        <v>272</v>
      </c>
      <c r="C311" s="80">
        <v>18</v>
      </c>
      <c r="D311" s="80">
        <v>16</v>
      </c>
      <c r="E311" s="80">
        <v>2021</v>
      </c>
      <c r="F311" s="80" t="s">
        <v>75</v>
      </c>
      <c r="G311" s="174" t="s">
        <v>2007</v>
      </c>
      <c r="H311" s="80" t="s">
        <v>2008</v>
      </c>
      <c r="I311" s="177"/>
      <c r="J311" s="81">
        <v>53.556337284613015</v>
      </c>
      <c r="K311" s="81">
        <v>4.4628556643889894</v>
      </c>
      <c r="L311" s="81">
        <v>0.85169095961813679</v>
      </c>
      <c r="M311" s="81">
        <v>66.004668674479888</v>
      </c>
      <c r="N311" s="81">
        <v>71.127442762026661</v>
      </c>
      <c r="O311" s="81">
        <v>48.455597346293921</v>
      </c>
      <c r="P311" s="81">
        <v>46.630149722957334</v>
      </c>
      <c r="Q311" s="81">
        <v>4.288658078645132</v>
      </c>
      <c r="R311" s="81">
        <v>0</v>
      </c>
      <c r="S311" s="81">
        <v>6.1068376137413143</v>
      </c>
      <c r="T311" s="82"/>
      <c r="U311" s="81">
        <v>10429548</v>
      </c>
      <c r="V311" s="81">
        <v>2062</v>
      </c>
      <c r="W311" s="81">
        <v>10</v>
      </c>
      <c r="X311" s="81">
        <v>19671</v>
      </c>
      <c r="Y311" s="81">
        <v>32373</v>
      </c>
      <c r="Z311" s="81">
        <v>35653</v>
      </c>
      <c r="AA311" s="81">
        <v>10259</v>
      </c>
      <c r="AB311" s="81">
        <v>71872</v>
      </c>
      <c r="AC311" s="81">
        <v>0</v>
      </c>
      <c r="AD311" s="81">
        <v>6.1068376137413143</v>
      </c>
      <c r="AE311" s="82"/>
      <c r="AF311" s="81">
        <v>82854236.697641775</v>
      </c>
      <c r="AG311" s="81">
        <v>3421657.7376287542</v>
      </c>
      <c r="AH311" s="81">
        <v>189568.59397711887</v>
      </c>
      <c r="AI311" s="81">
        <v>107532869.57905984</v>
      </c>
      <c r="AJ311" s="81">
        <v>102685061.43113388</v>
      </c>
      <c r="AK311" s="81">
        <v>0</v>
      </c>
      <c r="AL311" s="81">
        <v>0</v>
      </c>
      <c r="AM311" s="81">
        <v>9434198.1445224117</v>
      </c>
      <c r="AN311" s="81">
        <v>0</v>
      </c>
      <c r="AO311" s="81">
        <v>0</v>
      </c>
      <c r="AP311" s="82"/>
      <c r="AQ311" s="81">
        <v>1945</v>
      </c>
      <c r="AR311" s="81">
        <v>105</v>
      </c>
      <c r="AS311" s="81">
        <v>0</v>
      </c>
      <c r="AT311" s="81">
        <v>0</v>
      </c>
      <c r="AU311" s="81">
        <v>0</v>
      </c>
      <c r="AV311" s="81">
        <v>0</v>
      </c>
      <c r="AW311" s="81"/>
      <c r="AX311" s="82"/>
      <c r="AY311" s="81">
        <v>6995.2000000000062</v>
      </c>
      <c r="AZ311" s="81">
        <v>2508.900000000001</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2026</v>
      </c>
      <c r="B312" s="80">
        <v>272</v>
      </c>
      <c r="C312" s="80">
        <v>19</v>
      </c>
      <c r="D312" s="80">
        <v>16</v>
      </c>
      <c r="E312" s="80">
        <v>2022</v>
      </c>
      <c r="F312" s="80" t="s">
        <v>568</v>
      </c>
      <c r="G312" s="174" t="s">
        <v>2007</v>
      </c>
      <c r="H312" s="80" t="s">
        <v>2008</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2059</v>
      </c>
      <c r="AR312" s="81">
        <v>106</v>
      </c>
      <c r="AS312" s="81">
        <v>0</v>
      </c>
      <c r="AT312" s="81">
        <v>0</v>
      </c>
      <c r="AU312" s="81">
        <v>0</v>
      </c>
      <c r="AV312" s="81">
        <v>0</v>
      </c>
      <c r="AW312" s="81"/>
      <c r="AX312" s="82"/>
      <c r="AY312" s="81">
        <v>7509.0000000000073</v>
      </c>
      <c r="AZ312" s="81">
        <v>2522.4000000000005</v>
      </c>
      <c r="BA312" s="81">
        <v>0</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2027</v>
      </c>
      <c r="B313" s="80">
        <v>460</v>
      </c>
      <c r="C313" s="80">
        <v>1</v>
      </c>
      <c r="D313" s="80">
        <v>28</v>
      </c>
      <c r="E313" s="80">
        <v>1990</v>
      </c>
      <c r="F313" s="80" t="s">
        <v>562</v>
      </c>
      <c r="G313" s="80" t="s">
        <v>2028</v>
      </c>
      <c r="H313" s="80" t="s">
        <v>2029</v>
      </c>
      <c r="I313" s="177"/>
      <c r="J313" s="81">
        <v>224.08296966727755</v>
      </c>
      <c r="K313" s="81">
        <v>6.6136423726970204</v>
      </c>
      <c r="L313" s="81">
        <v>7.235776442447226</v>
      </c>
      <c r="M313" s="81">
        <v>45.306492747435918</v>
      </c>
      <c r="N313" s="81">
        <v>39.964429736799495</v>
      </c>
      <c r="O313" s="81">
        <v>39.062832991276622</v>
      </c>
      <c r="P313" s="81">
        <v>42.97579592922807</v>
      </c>
      <c r="Q313" s="81">
        <v>2.7745335306269912</v>
      </c>
      <c r="R313" s="81">
        <v>0</v>
      </c>
      <c r="S313" s="81">
        <v>2.3499508727015712</v>
      </c>
      <c r="T313" s="82"/>
      <c r="U313" s="81">
        <v>30560483</v>
      </c>
      <c r="V313" s="81">
        <v>2318</v>
      </c>
      <c r="W313" s="81">
        <v>78</v>
      </c>
      <c r="X313" s="81">
        <v>17727</v>
      </c>
      <c r="Y313" s="81">
        <v>13527</v>
      </c>
      <c r="Z313" s="81">
        <v>16067</v>
      </c>
      <c r="AA313" s="81">
        <v>10435</v>
      </c>
      <c r="AB313" s="81">
        <v>45049</v>
      </c>
      <c r="AC313" s="81">
        <v>0</v>
      </c>
      <c r="AD313" s="81">
        <v>2.3499508727015712</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2030</v>
      </c>
      <c r="B314" s="80">
        <v>461</v>
      </c>
      <c r="C314" s="80">
        <v>2</v>
      </c>
      <c r="D314" s="80">
        <v>28</v>
      </c>
      <c r="E314" s="80">
        <v>2005</v>
      </c>
      <c r="F314" s="80" t="s">
        <v>565</v>
      </c>
      <c r="G314" s="80" t="s">
        <v>2028</v>
      </c>
      <c r="H314" s="80" t="s">
        <v>2029</v>
      </c>
      <c r="I314" s="177"/>
      <c r="J314" s="81">
        <v>205.31481191804869</v>
      </c>
      <c r="K314" s="81">
        <v>4.9541954247547846</v>
      </c>
      <c r="L314" s="81">
        <v>21.918092086925036</v>
      </c>
      <c r="M314" s="81">
        <v>99.0691305920828</v>
      </c>
      <c r="N314" s="81">
        <v>75.498329944942228</v>
      </c>
      <c r="O314" s="81">
        <v>72.858136980534312</v>
      </c>
      <c r="P314" s="81">
        <v>53.957559441207188</v>
      </c>
      <c r="Q314" s="81">
        <v>3.5771890020915089</v>
      </c>
      <c r="R314" s="81">
        <v>0</v>
      </c>
      <c r="S314" s="81">
        <v>3.8237733449999998</v>
      </c>
      <c r="T314" s="82"/>
      <c r="U314" s="81">
        <v>31182169</v>
      </c>
      <c r="V314" s="81">
        <v>2361</v>
      </c>
      <c r="W314" s="81">
        <v>262</v>
      </c>
      <c r="X314" s="81">
        <v>20232</v>
      </c>
      <c r="Y314" s="81">
        <v>21595</v>
      </c>
      <c r="Z314" s="81">
        <v>34678</v>
      </c>
      <c r="AA314" s="81">
        <v>10730</v>
      </c>
      <c r="AB314" s="81">
        <v>60718</v>
      </c>
      <c r="AC314" s="81">
        <v>0</v>
      </c>
      <c r="AD314" s="81">
        <v>3.8237733449999998</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2031</v>
      </c>
      <c r="B315" s="80">
        <v>462</v>
      </c>
      <c r="C315" s="80">
        <v>3</v>
      </c>
      <c r="D315" s="80">
        <v>28</v>
      </c>
      <c r="E315" s="80">
        <v>2006</v>
      </c>
      <c r="F315" s="80" t="s">
        <v>566</v>
      </c>
      <c r="G315" s="80" t="s">
        <v>2028</v>
      </c>
      <c r="H315" s="80" t="s">
        <v>2029</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2032</v>
      </c>
      <c r="B316" s="80">
        <v>463</v>
      </c>
      <c r="C316" s="80">
        <v>4</v>
      </c>
      <c r="D316" s="80">
        <v>28</v>
      </c>
      <c r="E316" s="80">
        <v>2007</v>
      </c>
      <c r="F316" s="80" t="s">
        <v>567</v>
      </c>
      <c r="G316" s="80" t="s">
        <v>2028</v>
      </c>
      <c r="H316" s="80" t="s">
        <v>2029</v>
      </c>
      <c r="I316" s="177"/>
      <c r="J316" s="81">
        <v>213.1502015453184</v>
      </c>
      <c r="K316" s="81">
        <v>4.7235389605648717</v>
      </c>
      <c r="L316" s="81">
        <v>15.596663480375742</v>
      </c>
      <c r="M316" s="81">
        <v>93.488309269071976</v>
      </c>
      <c r="N316" s="81">
        <v>77.398868069518755</v>
      </c>
      <c r="O316" s="81">
        <v>71.894961458190394</v>
      </c>
      <c r="P316" s="81">
        <v>54.608926082686963</v>
      </c>
      <c r="Q316" s="81">
        <v>3.8926958215388829</v>
      </c>
      <c r="R316" s="81">
        <v>0</v>
      </c>
      <c r="S316" s="81">
        <v>6.4653173020700008</v>
      </c>
      <c r="T316" s="82"/>
      <c r="U316" s="81">
        <v>34731339</v>
      </c>
      <c r="V316" s="81">
        <v>2157</v>
      </c>
      <c r="W316" s="81">
        <v>176</v>
      </c>
      <c r="X316" s="81">
        <v>22427</v>
      </c>
      <c r="Y316" s="81">
        <v>22466</v>
      </c>
      <c r="Z316" s="81">
        <v>35573</v>
      </c>
      <c r="AA316" s="81">
        <v>10694</v>
      </c>
      <c r="AB316" s="81">
        <v>62579</v>
      </c>
      <c r="AC316" s="81">
        <v>0</v>
      </c>
      <c r="AD316" s="81">
        <v>6.4653173020700008</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2033</v>
      </c>
      <c r="B317" s="80">
        <v>464</v>
      </c>
      <c r="C317" s="80">
        <v>5</v>
      </c>
      <c r="D317" s="80">
        <v>28</v>
      </c>
      <c r="E317" s="80">
        <v>2008</v>
      </c>
      <c r="F317" s="80" t="s">
        <v>84</v>
      </c>
      <c r="G317" s="80" t="s">
        <v>2028</v>
      </c>
      <c r="H317" s="80" t="s">
        <v>2029</v>
      </c>
      <c r="I317" s="177"/>
      <c r="J317" s="81">
        <v>188.28911273842624</v>
      </c>
      <c r="K317" s="81">
        <v>3.5405292398947128</v>
      </c>
      <c r="L317" s="81">
        <v>13.383077384009924</v>
      </c>
      <c r="M317" s="81">
        <v>98.084247669402728</v>
      </c>
      <c r="N317" s="81">
        <v>78.900831843267454</v>
      </c>
      <c r="O317" s="81">
        <v>68.969006639306059</v>
      </c>
      <c r="P317" s="81">
        <v>52.34319659221029</v>
      </c>
      <c r="Q317" s="81">
        <v>3.8827627272428664</v>
      </c>
      <c r="R317" s="81">
        <v>0</v>
      </c>
      <c r="S317" s="81">
        <v>4.9879397120000002</v>
      </c>
      <c r="T317" s="82"/>
      <c r="U317" s="81">
        <v>35970891</v>
      </c>
      <c r="V317" s="81">
        <v>2157</v>
      </c>
      <c r="W317" s="81">
        <v>176</v>
      </c>
      <c r="X317" s="81">
        <v>22427</v>
      </c>
      <c r="Y317" s="81">
        <v>23091</v>
      </c>
      <c r="Z317" s="81">
        <v>35323</v>
      </c>
      <c r="AA317" s="81">
        <v>10262</v>
      </c>
      <c r="AB317" s="81">
        <v>63445</v>
      </c>
      <c r="AC317" s="81">
        <v>0</v>
      </c>
      <c r="AD317" s="81">
        <v>4.9879397120000002</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2034</v>
      </c>
      <c r="B318" s="80">
        <v>465</v>
      </c>
      <c r="C318" s="80">
        <v>6</v>
      </c>
      <c r="D318" s="80">
        <v>28</v>
      </c>
      <c r="E318" s="80">
        <v>2009</v>
      </c>
      <c r="F318" s="80" t="s">
        <v>85</v>
      </c>
      <c r="G318" s="80" t="s">
        <v>2028</v>
      </c>
      <c r="H318" s="80" t="s">
        <v>2029</v>
      </c>
      <c r="I318" s="177"/>
      <c r="J318" s="81">
        <v>154.70292760868651</v>
      </c>
      <c r="K318" s="81">
        <v>3.3593683185954868</v>
      </c>
      <c r="L318" s="81">
        <v>17.060528462201251</v>
      </c>
      <c r="M318" s="81">
        <v>89.940862546873063</v>
      </c>
      <c r="N318" s="81">
        <v>65.869476798095974</v>
      </c>
      <c r="O318" s="81">
        <v>70.973821027013571</v>
      </c>
      <c r="P318" s="81">
        <v>49.436145939870784</v>
      </c>
      <c r="Q318" s="81">
        <v>3.7024615052256835</v>
      </c>
      <c r="R318" s="81">
        <v>0</v>
      </c>
      <c r="S318" s="81">
        <v>6.0649030000000002</v>
      </c>
      <c r="T318" s="82"/>
      <c r="U318" s="81">
        <v>27835734</v>
      </c>
      <c r="V318" s="81">
        <v>2260</v>
      </c>
      <c r="W318" s="81">
        <v>305</v>
      </c>
      <c r="X318" s="81">
        <v>25395</v>
      </c>
      <c r="Y318" s="81">
        <v>23184</v>
      </c>
      <c r="Z318" s="81">
        <v>35879</v>
      </c>
      <c r="AA318" s="81">
        <v>9950</v>
      </c>
      <c r="AB318" s="81">
        <v>63509</v>
      </c>
      <c r="AC318" s="81">
        <v>0</v>
      </c>
      <c r="AD318" s="81">
        <v>6.0649030000000002</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88.96299999999998</v>
      </c>
      <c r="BJ318" s="81">
        <v>0</v>
      </c>
      <c r="BK318" s="81">
        <v>13.76</v>
      </c>
      <c r="BL318" s="81">
        <v>0</v>
      </c>
      <c r="BM318" s="82"/>
      <c r="BN318" s="81">
        <v>0</v>
      </c>
      <c r="BO318" s="81">
        <v>0</v>
      </c>
      <c r="BP318" s="81">
        <v>14</v>
      </c>
      <c r="BQ318" s="81">
        <v>0</v>
      </c>
      <c r="BR318" s="81">
        <v>4</v>
      </c>
      <c r="BS318" s="81">
        <v>0</v>
      </c>
      <c r="BT318"/>
      <c r="BU318" s="80"/>
      <c r="BV318" s="80"/>
      <c r="BW318" s="80"/>
      <c r="BX318" s="80"/>
      <c r="BY318" s="80"/>
      <c r="BZ318" s="80"/>
      <c r="CA318" s="80"/>
      <c r="CB318" s="80"/>
      <c r="CC318" s="80"/>
    </row>
    <row r="319" spans="1:81">
      <c r="A319" s="80" t="s">
        <v>2035</v>
      </c>
      <c r="B319" s="80">
        <v>466</v>
      </c>
      <c r="C319" s="80">
        <v>7</v>
      </c>
      <c r="D319" s="80">
        <v>28</v>
      </c>
      <c r="E319" s="80">
        <v>2010</v>
      </c>
      <c r="F319" s="80" t="s">
        <v>86</v>
      </c>
      <c r="G319" s="80" t="s">
        <v>2028</v>
      </c>
      <c r="H319" s="80" t="s">
        <v>2029</v>
      </c>
      <c r="I319" s="177"/>
      <c r="J319" s="81">
        <v>140.70693517381102</v>
      </c>
      <c r="K319" s="81">
        <v>3.8194716975733138</v>
      </c>
      <c r="L319" s="81">
        <v>16.334712509165833</v>
      </c>
      <c r="M319" s="81">
        <v>97.163463044235669</v>
      </c>
      <c r="N319" s="81">
        <v>75.484902415605319</v>
      </c>
      <c r="O319" s="81">
        <v>71.376042213333676</v>
      </c>
      <c r="P319" s="81">
        <v>50.427202568018011</v>
      </c>
      <c r="Q319" s="81">
        <v>3.883681016464247</v>
      </c>
      <c r="R319" s="81">
        <v>0</v>
      </c>
      <c r="S319" s="81">
        <v>4.0271991946999997</v>
      </c>
      <c r="T319" s="82"/>
      <c r="U319" s="81">
        <v>25915859</v>
      </c>
      <c r="V319" s="81">
        <v>2260</v>
      </c>
      <c r="W319" s="81">
        <v>305</v>
      </c>
      <c r="X319" s="81">
        <v>25395</v>
      </c>
      <c r="Y319" s="81">
        <v>23524</v>
      </c>
      <c r="Z319" s="81">
        <v>36250</v>
      </c>
      <c r="AA319" s="81">
        <v>9896</v>
      </c>
      <c r="AB319" s="81">
        <v>63833</v>
      </c>
      <c r="AC319" s="81">
        <v>0</v>
      </c>
      <c r="AD319" s="81">
        <v>4.0271991946999997</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84.203000000000003</v>
      </c>
      <c r="BJ319" s="81">
        <v>0</v>
      </c>
      <c r="BK319" s="81">
        <v>12.114999999999998</v>
      </c>
      <c r="BL319" s="81">
        <v>0</v>
      </c>
      <c r="BM319" s="82"/>
      <c r="BN319" s="81">
        <v>0</v>
      </c>
      <c r="BO319" s="81">
        <v>0</v>
      </c>
      <c r="BP319" s="81">
        <v>14</v>
      </c>
      <c r="BQ319" s="81">
        <v>0</v>
      </c>
      <c r="BR319" s="81">
        <v>4</v>
      </c>
      <c r="BS319" s="81">
        <v>0</v>
      </c>
      <c r="BT319"/>
      <c r="BU319" s="80">
        <v>96.317999999999998</v>
      </c>
      <c r="BV319" s="80">
        <v>0</v>
      </c>
      <c r="BW319" s="80">
        <v>0</v>
      </c>
      <c r="BX319" s="80">
        <v>0</v>
      </c>
      <c r="BY319" s="80">
        <v>0</v>
      </c>
      <c r="BZ319" s="80">
        <v>0</v>
      </c>
      <c r="CA319" s="80">
        <v>0</v>
      </c>
      <c r="CB319" s="80">
        <v>0</v>
      </c>
      <c r="CC319" s="80">
        <v>0</v>
      </c>
    </row>
    <row r="320" spans="1:81">
      <c r="A320" s="80" t="s">
        <v>2036</v>
      </c>
      <c r="B320" s="80">
        <v>467</v>
      </c>
      <c r="C320" s="80">
        <v>8</v>
      </c>
      <c r="D320" s="80">
        <v>28</v>
      </c>
      <c r="E320" s="80">
        <v>2011</v>
      </c>
      <c r="F320" s="80" t="s">
        <v>87</v>
      </c>
      <c r="G320" s="80" t="s">
        <v>2028</v>
      </c>
      <c r="H320" s="80" t="s">
        <v>2029</v>
      </c>
      <c r="I320" s="177"/>
      <c r="J320" s="81">
        <v>228.75140069485116</v>
      </c>
      <c r="K320" s="81">
        <v>5.3830664385230325</v>
      </c>
      <c r="L320" s="81">
        <v>13.110635307628474</v>
      </c>
      <c r="M320" s="81">
        <v>122.89992471463451</v>
      </c>
      <c r="N320" s="81">
        <v>85.688625686160762</v>
      </c>
      <c r="O320" s="81">
        <v>71.656378761146343</v>
      </c>
      <c r="P320" s="81">
        <v>48.841275361917702</v>
      </c>
      <c r="Q320" s="81">
        <v>4.5606782070160214</v>
      </c>
      <c r="R320" s="81">
        <v>0</v>
      </c>
      <c r="S320" s="81">
        <v>4.4553467412000014</v>
      </c>
      <c r="T320" s="82"/>
      <c r="U320" s="81">
        <v>34357526</v>
      </c>
      <c r="V320" s="81">
        <v>2260</v>
      </c>
      <c r="W320" s="81">
        <v>305</v>
      </c>
      <c r="X320" s="81">
        <v>25395</v>
      </c>
      <c r="Y320" s="81">
        <v>24259</v>
      </c>
      <c r="Z320" s="81">
        <v>37183</v>
      </c>
      <c r="AA320" s="81">
        <v>9870</v>
      </c>
      <c r="AB320" s="81">
        <v>64987</v>
      </c>
      <c r="AC320" s="81">
        <v>0</v>
      </c>
      <c r="AD320" s="81">
        <v>4.4553467412000014</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83.747</v>
      </c>
      <c r="BJ320" s="81">
        <v>0</v>
      </c>
      <c r="BK320" s="81">
        <v>11.831</v>
      </c>
      <c r="BL320" s="81">
        <v>0</v>
      </c>
      <c r="BM320" s="82"/>
      <c r="BN320" s="81">
        <v>0</v>
      </c>
      <c r="BO320" s="81">
        <v>0</v>
      </c>
      <c r="BP320" s="81">
        <v>14</v>
      </c>
      <c r="BQ320" s="81">
        <v>0</v>
      </c>
      <c r="BR320" s="81">
        <v>4</v>
      </c>
      <c r="BS320" s="81">
        <v>0</v>
      </c>
      <c r="BT320"/>
      <c r="BU320" s="80">
        <v>95.578000000000003</v>
      </c>
      <c r="BV320" s="80">
        <v>0</v>
      </c>
      <c r="BW320" s="80">
        <v>0</v>
      </c>
      <c r="BX320" s="80">
        <v>0</v>
      </c>
      <c r="BY320" s="80">
        <v>0</v>
      </c>
      <c r="BZ320" s="80">
        <v>0</v>
      </c>
      <c r="CA320" s="80">
        <v>0</v>
      </c>
      <c r="CB320" s="80">
        <v>0</v>
      </c>
      <c r="CC320" s="80">
        <v>0</v>
      </c>
    </row>
    <row r="321" spans="1:81">
      <c r="A321" s="80" t="s">
        <v>2037</v>
      </c>
      <c r="B321" s="80">
        <v>468</v>
      </c>
      <c r="C321" s="80">
        <v>9</v>
      </c>
      <c r="D321" s="80">
        <v>28</v>
      </c>
      <c r="E321" s="80">
        <v>2012</v>
      </c>
      <c r="F321" s="80" t="s">
        <v>88</v>
      </c>
      <c r="G321" s="80" t="s">
        <v>2028</v>
      </c>
      <c r="H321" s="80" t="s">
        <v>2029</v>
      </c>
      <c r="I321" s="177"/>
      <c r="J321" s="81">
        <v>256.82716364916223</v>
      </c>
      <c r="K321" s="81">
        <v>5.2315220220934657</v>
      </c>
      <c r="L321" s="81">
        <v>12.976900297623375</v>
      </c>
      <c r="M321" s="81">
        <v>126.16786435318073</v>
      </c>
      <c r="N321" s="81">
        <v>102.26954435340765</v>
      </c>
      <c r="O321" s="81">
        <v>72.346748337927679</v>
      </c>
      <c r="P321" s="81">
        <v>48.327882531713996</v>
      </c>
      <c r="Q321" s="81">
        <v>5.0624999743663928</v>
      </c>
      <c r="R321" s="81">
        <v>0</v>
      </c>
      <c r="S321" s="81">
        <v>7.6530747087200002</v>
      </c>
      <c r="T321" s="82"/>
      <c r="U321" s="81">
        <v>31671535</v>
      </c>
      <c r="V321" s="81">
        <v>2260</v>
      </c>
      <c r="W321" s="81">
        <v>305</v>
      </c>
      <c r="X321" s="81">
        <v>25395</v>
      </c>
      <c r="Y321" s="81">
        <v>25195</v>
      </c>
      <c r="Z321" s="81">
        <v>37839</v>
      </c>
      <c r="AA321" s="81">
        <v>9711</v>
      </c>
      <c r="AB321" s="81">
        <v>66396</v>
      </c>
      <c r="AC321" s="81">
        <v>0</v>
      </c>
      <c r="AD321" s="81">
        <v>7.6530747087200002</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120.152</v>
      </c>
      <c r="BJ321" s="81">
        <v>0</v>
      </c>
      <c r="BK321" s="81">
        <v>14.958</v>
      </c>
      <c r="BL321" s="81">
        <v>0</v>
      </c>
      <c r="BM321" s="82"/>
      <c r="BN321" s="81">
        <v>0</v>
      </c>
      <c r="BO321" s="81">
        <v>0</v>
      </c>
      <c r="BP321" s="81">
        <v>16</v>
      </c>
      <c r="BQ321" s="81">
        <v>0</v>
      </c>
      <c r="BR321" s="81">
        <v>4</v>
      </c>
      <c r="BS321" s="81">
        <v>0</v>
      </c>
      <c r="BT321"/>
      <c r="BU321" s="80">
        <v>135.11000000000001</v>
      </c>
      <c r="BV321" s="80">
        <v>0</v>
      </c>
      <c r="BW321" s="80">
        <v>0</v>
      </c>
      <c r="BX321" s="80">
        <v>0</v>
      </c>
      <c r="BY321" s="80">
        <v>0</v>
      </c>
      <c r="BZ321" s="80">
        <v>0</v>
      </c>
      <c r="CA321" s="80">
        <v>0</v>
      </c>
      <c r="CB321" s="80">
        <v>0</v>
      </c>
      <c r="CC321" s="80">
        <v>0</v>
      </c>
    </row>
    <row r="322" spans="1:81">
      <c r="A322" s="80" t="s">
        <v>2038</v>
      </c>
      <c r="B322" s="80">
        <v>469</v>
      </c>
      <c r="C322" s="80">
        <v>10</v>
      </c>
      <c r="D322" s="80">
        <v>28</v>
      </c>
      <c r="E322" s="80">
        <v>2013</v>
      </c>
      <c r="F322" s="80" t="s">
        <v>89</v>
      </c>
      <c r="G322" s="80" t="s">
        <v>2028</v>
      </c>
      <c r="H322" s="80" t="s">
        <v>2029</v>
      </c>
      <c r="I322" s="177"/>
      <c r="J322" s="81">
        <v>235.30495917318558</v>
      </c>
      <c r="K322" s="81">
        <v>4.2620126301423236</v>
      </c>
      <c r="L322" s="81">
        <v>13.429404002168638</v>
      </c>
      <c r="M322" s="81">
        <v>129.16930491172835</v>
      </c>
      <c r="N322" s="81">
        <v>110.85848219821227</v>
      </c>
      <c r="O322" s="81">
        <v>71.410684411731324</v>
      </c>
      <c r="P322" s="81">
        <v>48.629865523635509</v>
      </c>
      <c r="Q322" s="81">
        <v>5.1681687662958957</v>
      </c>
      <c r="R322" s="81">
        <v>0</v>
      </c>
      <c r="S322" s="81">
        <v>4.763637647775</v>
      </c>
      <c r="T322" s="82"/>
      <c r="U322" s="81">
        <v>30302630</v>
      </c>
      <c r="V322" s="81">
        <v>2260</v>
      </c>
      <c r="W322" s="81">
        <v>305</v>
      </c>
      <c r="X322" s="81">
        <v>25395</v>
      </c>
      <c r="Y322" s="81">
        <v>25414</v>
      </c>
      <c r="Z322" s="81">
        <v>39017</v>
      </c>
      <c r="AA322" s="81">
        <v>9735</v>
      </c>
      <c r="AB322" s="81">
        <v>66810</v>
      </c>
      <c r="AC322" s="81">
        <v>0</v>
      </c>
      <c r="AD322" s="81">
        <v>4.763637647775</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152.62690000000001</v>
      </c>
      <c r="BJ322" s="81">
        <v>0</v>
      </c>
      <c r="BK322" s="81">
        <v>13.796999999999999</v>
      </c>
      <c r="BL322" s="81">
        <v>0</v>
      </c>
      <c r="BM322" s="82"/>
      <c r="BN322" s="81">
        <v>0</v>
      </c>
      <c r="BO322" s="81">
        <v>0</v>
      </c>
      <c r="BP322" s="81">
        <v>18</v>
      </c>
      <c r="BQ322" s="81">
        <v>0</v>
      </c>
      <c r="BR322" s="81">
        <v>3</v>
      </c>
      <c r="BS322" s="81">
        <v>0</v>
      </c>
      <c r="BT322"/>
      <c r="BU322" s="80">
        <v>166.4239</v>
      </c>
      <c r="BV322" s="80">
        <v>0</v>
      </c>
      <c r="BW322" s="80">
        <v>0</v>
      </c>
      <c r="BX322" s="80">
        <v>0</v>
      </c>
      <c r="BY322" s="80">
        <v>0</v>
      </c>
      <c r="BZ322" s="80">
        <v>0</v>
      </c>
      <c r="CA322" s="80">
        <v>0</v>
      </c>
      <c r="CB322" s="80">
        <v>0</v>
      </c>
      <c r="CC322" s="80">
        <v>0</v>
      </c>
    </row>
    <row r="323" spans="1:81">
      <c r="A323" s="80" t="s">
        <v>2039</v>
      </c>
      <c r="B323" s="80">
        <v>470</v>
      </c>
      <c r="C323" s="80">
        <v>11</v>
      </c>
      <c r="D323" s="80">
        <v>28</v>
      </c>
      <c r="E323" s="80">
        <v>2014</v>
      </c>
      <c r="F323" s="80" t="s">
        <v>90</v>
      </c>
      <c r="G323" s="80" t="s">
        <v>2028</v>
      </c>
      <c r="H323" s="80" t="s">
        <v>2029</v>
      </c>
      <c r="I323" s="177"/>
      <c r="J323" s="81">
        <v>262.41897835754816</v>
      </c>
      <c r="K323" s="81">
        <v>4.8756249275790129</v>
      </c>
      <c r="L323" s="81">
        <v>10.632631868420461</v>
      </c>
      <c r="M323" s="81">
        <v>120.2362929068875</v>
      </c>
      <c r="N323" s="81">
        <v>112.31141182805581</v>
      </c>
      <c r="O323" s="81">
        <v>69.036635001705704</v>
      </c>
      <c r="P323" s="81">
        <v>48.812494751377237</v>
      </c>
      <c r="Q323" s="81">
        <v>4.9938047418529905</v>
      </c>
      <c r="R323" s="81">
        <v>0</v>
      </c>
      <c r="S323" s="81">
        <v>3.9041982588000006</v>
      </c>
      <c r="T323" s="82"/>
      <c r="U323" s="81">
        <v>33891235</v>
      </c>
      <c r="V323" s="81">
        <v>2182</v>
      </c>
      <c r="W323" s="81">
        <v>268</v>
      </c>
      <c r="X323" s="81">
        <v>24457</v>
      </c>
      <c r="Y323" s="81">
        <v>25985</v>
      </c>
      <c r="Z323" s="81">
        <v>39727</v>
      </c>
      <c r="AA323" s="81">
        <v>9721</v>
      </c>
      <c r="AB323" s="81">
        <v>67284</v>
      </c>
      <c r="AC323" s="81">
        <v>0</v>
      </c>
      <c r="AD323" s="81">
        <v>3.9041982588000006</v>
      </c>
      <c r="AE323" s="82"/>
      <c r="AF323" s="81">
        <v>314076974.76490813</v>
      </c>
      <c r="AG323" s="81">
        <v>4082083.8431626698</v>
      </c>
      <c r="AH323" s="81">
        <v>2622086.2546321675</v>
      </c>
      <c r="AI323" s="81">
        <v>159006728.14034566</v>
      </c>
      <c r="AJ323" s="81">
        <v>158627123.5694156</v>
      </c>
      <c r="AK323" s="81">
        <v>0</v>
      </c>
      <c r="AL323" s="81">
        <v>0</v>
      </c>
      <c r="AM323" s="81">
        <v>9237087.7607241254</v>
      </c>
      <c r="AN323" s="81">
        <v>0</v>
      </c>
      <c r="AO323" s="81">
        <v>0</v>
      </c>
      <c r="AP323" s="82"/>
      <c r="AQ323" s="81">
        <v>1851</v>
      </c>
      <c r="AR323" s="81">
        <v>232</v>
      </c>
      <c r="AS323" s="81">
        <v>0</v>
      </c>
      <c r="AT323" s="81">
        <v>0</v>
      </c>
      <c r="AU323" s="81">
        <v>0</v>
      </c>
      <c r="AV323" s="81">
        <v>0</v>
      </c>
      <c r="AW323" s="81" t="s">
        <v>564</v>
      </c>
      <c r="AX323" s="82"/>
      <c r="AY323" s="81">
        <v>7158.5</v>
      </c>
      <c r="AZ323" s="81">
        <v>8555.4</v>
      </c>
      <c r="BA323" s="81">
        <v>0</v>
      </c>
      <c r="BB323" s="81">
        <v>0</v>
      </c>
      <c r="BC323" s="81">
        <v>0</v>
      </c>
      <c r="BD323" s="81">
        <v>0</v>
      </c>
      <c r="BE323" s="81" t="s">
        <v>564</v>
      </c>
      <c r="BF323" s="82"/>
      <c r="BG323" s="81">
        <v>0</v>
      </c>
      <c r="BH323" s="81">
        <v>0</v>
      </c>
      <c r="BI323" s="81">
        <v>144.059</v>
      </c>
      <c r="BJ323" s="81">
        <v>0</v>
      </c>
      <c r="BK323" s="81">
        <v>13.705</v>
      </c>
      <c r="BL323" s="81">
        <v>0</v>
      </c>
      <c r="BM323" s="82"/>
      <c r="BN323" s="81">
        <v>0</v>
      </c>
      <c r="BO323" s="81">
        <v>0</v>
      </c>
      <c r="BP323" s="81">
        <v>17</v>
      </c>
      <c r="BQ323" s="81">
        <v>0</v>
      </c>
      <c r="BR323" s="81">
        <v>3</v>
      </c>
      <c r="BS323" s="81">
        <v>0</v>
      </c>
      <c r="BT323"/>
      <c r="BU323" s="80">
        <v>157.76400000000001</v>
      </c>
      <c r="BV323" s="80">
        <v>0</v>
      </c>
      <c r="BW323" s="80">
        <v>0</v>
      </c>
      <c r="BX323" s="80">
        <v>0</v>
      </c>
      <c r="BY323" s="80">
        <v>0</v>
      </c>
      <c r="BZ323" s="80">
        <v>0</v>
      </c>
      <c r="CA323" s="80">
        <v>0</v>
      </c>
      <c r="CB323" s="80">
        <v>0</v>
      </c>
      <c r="CC323" s="80">
        <v>0</v>
      </c>
    </row>
    <row r="324" spans="1:81">
      <c r="A324" s="80" t="s">
        <v>2040</v>
      </c>
      <c r="B324" s="80">
        <v>471</v>
      </c>
      <c r="C324" s="80">
        <v>12</v>
      </c>
      <c r="D324" s="80">
        <v>28</v>
      </c>
      <c r="E324" s="80">
        <v>2015</v>
      </c>
      <c r="F324" s="80" t="s">
        <v>91</v>
      </c>
      <c r="G324" s="80" t="s">
        <v>2028</v>
      </c>
      <c r="H324" s="80" t="s">
        <v>2029</v>
      </c>
      <c r="I324" s="177"/>
      <c r="J324" s="81">
        <v>218.06487389601665</v>
      </c>
      <c r="K324" s="81">
        <v>4.6721809359403981</v>
      </c>
      <c r="L324" s="81">
        <v>10.924173941732482</v>
      </c>
      <c r="M324" s="81">
        <v>119.78221849322318</v>
      </c>
      <c r="N324" s="81">
        <v>96.940327373093368</v>
      </c>
      <c r="O324" s="81">
        <v>69.174743281652567</v>
      </c>
      <c r="P324" s="81">
        <v>48.584560559819082</v>
      </c>
      <c r="Q324" s="81">
        <v>4.9190577657033421</v>
      </c>
      <c r="R324" s="81">
        <v>0</v>
      </c>
      <c r="S324" s="81">
        <v>3.2564931626099995</v>
      </c>
      <c r="T324" s="82"/>
      <c r="U324" s="81">
        <v>36291918</v>
      </c>
      <c r="V324" s="81">
        <v>2182</v>
      </c>
      <c r="W324" s="81">
        <v>268</v>
      </c>
      <c r="X324" s="81">
        <v>24457</v>
      </c>
      <c r="Y324" s="81">
        <v>26334</v>
      </c>
      <c r="Z324" s="81">
        <v>40190</v>
      </c>
      <c r="AA324" s="81">
        <v>9668</v>
      </c>
      <c r="AB324" s="81">
        <v>67702</v>
      </c>
      <c r="AC324" s="81">
        <v>0</v>
      </c>
      <c r="AD324" s="81">
        <v>3.2564931626099995</v>
      </c>
      <c r="AE324" s="82"/>
      <c r="AF324" s="81">
        <v>265122213.3384178</v>
      </c>
      <c r="AG324" s="81">
        <v>3616769.2477112305</v>
      </c>
      <c r="AH324" s="81">
        <v>2178054.9584735604</v>
      </c>
      <c r="AI324" s="81">
        <v>164692598.53632319</v>
      </c>
      <c r="AJ324" s="81">
        <v>145048540.29889265</v>
      </c>
      <c r="AK324" s="81">
        <v>0</v>
      </c>
      <c r="AL324" s="81">
        <v>0</v>
      </c>
      <c r="AM324" s="81">
        <v>9278275.1007914152</v>
      </c>
      <c r="AN324" s="81">
        <v>0</v>
      </c>
      <c r="AO324" s="81">
        <v>0</v>
      </c>
      <c r="AP324" s="82"/>
      <c r="AQ324" s="81">
        <v>2057</v>
      </c>
      <c r="AR324" s="81">
        <v>311</v>
      </c>
      <c r="AS324" s="81">
        <v>0</v>
      </c>
      <c r="AT324" s="81">
        <v>0</v>
      </c>
      <c r="AU324" s="81">
        <v>0</v>
      </c>
      <c r="AV324" s="81">
        <v>0</v>
      </c>
      <c r="AW324" s="81" t="s">
        <v>564</v>
      </c>
      <c r="AX324" s="82"/>
      <c r="AY324" s="81">
        <v>8121.1</v>
      </c>
      <c r="AZ324" s="81">
        <v>10984.7</v>
      </c>
      <c r="BA324" s="81">
        <v>0</v>
      </c>
      <c r="BB324" s="81">
        <v>0</v>
      </c>
      <c r="BC324" s="81">
        <v>0</v>
      </c>
      <c r="BD324" s="81">
        <v>0</v>
      </c>
      <c r="BE324" s="81" t="s">
        <v>564</v>
      </c>
      <c r="BF324" s="82"/>
      <c r="BG324" s="81">
        <v>0</v>
      </c>
      <c r="BH324" s="81">
        <v>0</v>
      </c>
      <c r="BI324" s="81">
        <v>137.44399999999999</v>
      </c>
      <c r="BJ324" s="81">
        <v>0</v>
      </c>
      <c r="BK324" s="81">
        <v>13.804</v>
      </c>
      <c r="BL324" s="81">
        <v>0</v>
      </c>
      <c r="BM324" s="82"/>
      <c r="BN324" s="81">
        <v>0</v>
      </c>
      <c r="BO324" s="81">
        <v>0</v>
      </c>
      <c r="BP324" s="81">
        <v>16</v>
      </c>
      <c r="BQ324" s="81">
        <v>0</v>
      </c>
      <c r="BR324" s="81">
        <v>3</v>
      </c>
      <c r="BS324" s="81">
        <v>0</v>
      </c>
      <c r="BT324"/>
      <c r="BU324" s="80">
        <v>151.24799999999999</v>
      </c>
      <c r="BV324" s="80">
        <v>0</v>
      </c>
      <c r="BW324" s="80">
        <v>0</v>
      </c>
      <c r="BX324" s="80">
        <v>0</v>
      </c>
      <c r="BY324" s="80">
        <v>0</v>
      </c>
      <c r="BZ324" s="80">
        <v>0</v>
      </c>
      <c r="CA324" s="80">
        <v>0</v>
      </c>
      <c r="CB324" s="80">
        <v>0</v>
      </c>
      <c r="CC324" s="80">
        <v>0</v>
      </c>
    </row>
    <row r="325" spans="1:81">
      <c r="A325" s="80" t="s">
        <v>2041</v>
      </c>
      <c r="B325" s="80">
        <v>472</v>
      </c>
      <c r="C325" s="80">
        <v>13</v>
      </c>
      <c r="D325" s="80">
        <v>28</v>
      </c>
      <c r="E325" s="80">
        <v>2016</v>
      </c>
      <c r="F325" s="80" t="s">
        <v>92</v>
      </c>
      <c r="G325" s="80" t="s">
        <v>2028</v>
      </c>
      <c r="H325" s="80" t="s">
        <v>2029</v>
      </c>
      <c r="I325" s="177"/>
      <c r="J325" s="81">
        <v>210.93484910064973</v>
      </c>
      <c r="K325" s="81">
        <v>4.5822933018754819</v>
      </c>
      <c r="L325" s="81">
        <v>12.307700301428477</v>
      </c>
      <c r="M325" s="81">
        <v>112.49316734454221</v>
      </c>
      <c r="N325" s="81">
        <v>105.04819851939324</v>
      </c>
      <c r="O325" s="81">
        <v>70.196542880660203</v>
      </c>
      <c r="P325" s="81">
        <v>47.469713295773218</v>
      </c>
      <c r="Q325" s="81">
        <v>4.8221898054643688</v>
      </c>
      <c r="R325" s="81">
        <v>0</v>
      </c>
      <c r="S325" s="81">
        <v>5.4536566297199993</v>
      </c>
      <c r="T325" s="82"/>
      <c r="U325" s="81">
        <v>34996648</v>
      </c>
      <c r="V325" s="81">
        <v>2182</v>
      </c>
      <c r="W325" s="81">
        <v>268</v>
      </c>
      <c r="X325" s="81">
        <v>24457</v>
      </c>
      <c r="Y325" s="81">
        <v>26824</v>
      </c>
      <c r="Z325" s="81">
        <v>41285</v>
      </c>
      <c r="AA325" s="81">
        <v>9770</v>
      </c>
      <c r="AB325" s="81">
        <v>68272</v>
      </c>
      <c r="AC325" s="81">
        <v>0</v>
      </c>
      <c r="AD325" s="81">
        <v>5.4536566297199993</v>
      </c>
      <c r="AE325" s="82"/>
      <c r="AF325" s="81">
        <v>256476501.80547091</v>
      </c>
      <c r="AG325" s="81">
        <v>3369545.1408011881</v>
      </c>
      <c r="AH325" s="81">
        <v>2316533.4587859018</v>
      </c>
      <c r="AI325" s="81">
        <v>172130931.0606024</v>
      </c>
      <c r="AJ325" s="81">
        <v>148901953.81980771</v>
      </c>
      <c r="AK325" s="81">
        <v>0</v>
      </c>
      <c r="AL325" s="81">
        <v>0</v>
      </c>
      <c r="AM325" s="81">
        <v>9363660.207660431</v>
      </c>
      <c r="AN325" s="81">
        <v>0</v>
      </c>
      <c r="AO325" s="81">
        <v>0</v>
      </c>
      <c r="AP325" s="82"/>
      <c r="AQ325" s="81">
        <v>2233</v>
      </c>
      <c r="AR325" s="81">
        <v>355</v>
      </c>
      <c r="AS325" s="81">
        <v>0</v>
      </c>
      <c r="AT325" s="81">
        <v>0</v>
      </c>
      <c r="AU325" s="81">
        <v>0</v>
      </c>
      <c r="AV325" s="81">
        <v>0</v>
      </c>
      <c r="AW325" s="81" t="s">
        <v>564</v>
      </c>
      <c r="AX325" s="82"/>
      <c r="AY325" s="81">
        <v>8920.4</v>
      </c>
      <c r="AZ325" s="81">
        <v>13529.6</v>
      </c>
      <c r="BA325" s="81">
        <v>0</v>
      </c>
      <c r="BB325" s="81">
        <v>0</v>
      </c>
      <c r="BC325" s="81">
        <v>0</v>
      </c>
      <c r="BD325" s="81">
        <v>0</v>
      </c>
      <c r="BE325" s="81" t="s">
        <v>564</v>
      </c>
      <c r="BF325" s="82"/>
      <c r="BG325" s="81">
        <v>0</v>
      </c>
      <c r="BH325" s="81">
        <v>0</v>
      </c>
      <c r="BI325" s="81">
        <v>136.06</v>
      </c>
      <c r="BJ325" s="81">
        <v>0</v>
      </c>
      <c r="BK325" s="81">
        <v>12.707000000000001</v>
      </c>
      <c r="BL325" s="81">
        <v>0</v>
      </c>
      <c r="BM325" s="82"/>
      <c r="BN325" s="81">
        <v>0</v>
      </c>
      <c r="BO325" s="81">
        <v>0</v>
      </c>
      <c r="BP325" s="81">
        <v>15</v>
      </c>
      <c r="BQ325" s="81">
        <v>0</v>
      </c>
      <c r="BR325" s="81">
        <v>3</v>
      </c>
      <c r="BS325" s="81">
        <v>0</v>
      </c>
      <c r="BT325"/>
      <c r="BU325" s="80">
        <v>148.767</v>
      </c>
      <c r="BV325" s="80">
        <v>0</v>
      </c>
      <c r="BW325" s="80">
        <v>0</v>
      </c>
      <c r="BX325" s="80">
        <v>0</v>
      </c>
      <c r="BY325" s="80">
        <v>0</v>
      </c>
      <c r="BZ325" s="80">
        <v>0</v>
      </c>
      <c r="CA325" s="80">
        <v>0</v>
      </c>
      <c r="CB325" s="80">
        <v>0</v>
      </c>
      <c r="CC325" s="80">
        <v>0</v>
      </c>
    </row>
    <row r="326" spans="1:81">
      <c r="A326" s="80" t="s">
        <v>2042</v>
      </c>
      <c r="B326" s="80">
        <v>473</v>
      </c>
      <c r="C326" s="80">
        <v>14</v>
      </c>
      <c r="D326" s="80">
        <v>28</v>
      </c>
      <c r="E326" s="80">
        <v>2017</v>
      </c>
      <c r="F326" s="80" t="s">
        <v>71</v>
      </c>
      <c r="G326" s="80" t="s">
        <v>2028</v>
      </c>
      <c r="H326" s="80" t="s">
        <v>2029</v>
      </c>
      <c r="I326" s="177"/>
      <c r="J326" s="81">
        <v>201.42617922625953</v>
      </c>
      <c r="K326" s="81">
        <v>4.4719474291695356</v>
      </c>
      <c r="L326" s="81">
        <v>9.7796866587789726</v>
      </c>
      <c r="M326" s="81">
        <v>90.422499146955303</v>
      </c>
      <c r="N326" s="81">
        <v>98.866364446206845</v>
      </c>
      <c r="O326" s="81">
        <v>70.335618651017782</v>
      </c>
      <c r="P326" s="81">
        <v>47.555245106114164</v>
      </c>
      <c r="Q326" s="81">
        <v>4.704685983969906</v>
      </c>
      <c r="R326" s="81">
        <v>0</v>
      </c>
      <c r="S326" s="81">
        <v>2.548827384</v>
      </c>
      <c r="T326" s="82"/>
      <c r="U326" s="81">
        <v>38528163</v>
      </c>
      <c r="V326" s="81">
        <v>2182</v>
      </c>
      <c r="W326" s="81">
        <v>268</v>
      </c>
      <c r="X326" s="81">
        <v>24457</v>
      </c>
      <c r="Y326" s="81">
        <v>27425</v>
      </c>
      <c r="Z326" s="81">
        <v>42053</v>
      </c>
      <c r="AA326" s="81">
        <v>9850</v>
      </c>
      <c r="AB326" s="81">
        <v>68882</v>
      </c>
      <c r="AC326" s="81">
        <v>0</v>
      </c>
      <c r="AD326" s="81">
        <v>2.548827384</v>
      </c>
      <c r="AE326" s="82"/>
      <c r="AF326" s="81">
        <v>272900484.03138602</v>
      </c>
      <c r="AG326" s="81">
        <v>3486603.2762239431</v>
      </c>
      <c r="AH326" s="81">
        <v>2463309.6426276099</v>
      </c>
      <c r="AI326" s="81">
        <v>157634152.23126739</v>
      </c>
      <c r="AJ326" s="81">
        <v>166366062.7612792</v>
      </c>
      <c r="AK326" s="81">
        <v>0</v>
      </c>
      <c r="AL326" s="81">
        <v>0</v>
      </c>
      <c r="AM326" s="81">
        <v>9462105.5780079067</v>
      </c>
      <c r="AN326" s="81">
        <v>0</v>
      </c>
      <c r="AO326" s="81">
        <v>0</v>
      </c>
      <c r="AP326" s="82"/>
      <c r="AQ326" s="81">
        <v>2359</v>
      </c>
      <c r="AR326" s="81">
        <v>395</v>
      </c>
      <c r="AS326" s="81">
        <v>0</v>
      </c>
      <c r="AT326" s="81">
        <v>0</v>
      </c>
      <c r="AU326" s="81">
        <v>0</v>
      </c>
      <c r="AV326" s="81">
        <v>0</v>
      </c>
      <c r="AW326" s="81" t="s">
        <v>564</v>
      </c>
      <c r="AX326" s="82"/>
      <c r="AY326" s="81">
        <v>9608.7000000000007</v>
      </c>
      <c r="AZ326" s="81">
        <v>14510.900000000011</v>
      </c>
      <c r="BA326" s="81">
        <v>0</v>
      </c>
      <c r="BB326" s="81">
        <v>0</v>
      </c>
      <c r="BC326" s="81">
        <v>0</v>
      </c>
      <c r="BD326" s="81">
        <v>0</v>
      </c>
      <c r="BE326" s="81" t="s">
        <v>564</v>
      </c>
      <c r="BF326" s="82"/>
      <c r="BG326" s="81">
        <v>0</v>
      </c>
      <c r="BH326" s="81">
        <v>0</v>
      </c>
      <c r="BI326" s="81">
        <v>136.21700000000001</v>
      </c>
      <c r="BJ326" s="81">
        <v>0</v>
      </c>
      <c r="BK326" s="81">
        <v>11.964</v>
      </c>
      <c r="BL326" s="81">
        <v>0</v>
      </c>
      <c r="BM326" s="82"/>
      <c r="BN326" s="81">
        <v>0</v>
      </c>
      <c r="BO326" s="81">
        <v>0</v>
      </c>
      <c r="BP326" s="81">
        <v>14</v>
      </c>
      <c r="BQ326" s="81">
        <v>0</v>
      </c>
      <c r="BR326" s="81">
        <v>3</v>
      </c>
      <c r="BS326" s="81">
        <v>0</v>
      </c>
      <c r="BT326"/>
      <c r="BU326" s="80">
        <v>148.18100000000001</v>
      </c>
      <c r="BV326" s="80">
        <v>0</v>
      </c>
      <c r="BW326" s="80">
        <v>0</v>
      </c>
      <c r="BX326" s="80">
        <v>0</v>
      </c>
      <c r="BY326" s="80">
        <v>0</v>
      </c>
      <c r="BZ326" s="80">
        <v>0</v>
      </c>
      <c r="CA326" s="80">
        <v>0</v>
      </c>
      <c r="CB326" s="80">
        <v>0</v>
      </c>
      <c r="CC326" s="80">
        <v>0</v>
      </c>
    </row>
    <row r="327" spans="1:81">
      <c r="A327" s="80" t="s">
        <v>2043</v>
      </c>
      <c r="B327" s="80">
        <v>474</v>
      </c>
      <c r="C327" s="80">
        <v>15</v>
      </c>
      <c r="D327" s="80">
        <v>28</v>
      </c>
      <c r="E327" s="80">
        <v>2018</v>
      </c>
      <c r="F327" s="80" t="s">
        <v>93</v>
      </c>
      <c r="G327" s="80" t="s">
        <v>2028</v>
      </c>
      <c r="H327" s="80" t="s">
        <v>2029</v>
      </c>
      <c r="I327" s="177"/>
      <c r="J327" s="81">
        <v>150.66982571040282</v>
      </c>
      <c r="K327" s="81">
        <v>4.3261575326470281</v>
      </c>
      <c r="L327" s="81">
        <v>8.8305452636584985</v>
      </c>
      <c r="M327" s="81">
        <v>84.765303078298189</v>
      </c>
      <c r="N327" s="81">
        <v>72.989393826752718</v>
      </c>
      <c r="O327" s="81">
        <v>70.517434991582178</v>
      </c>
      <c r="P327" s="81">
        <v>47.402121215045419</v>
      </c>
      <c r="Q327" s="81">
        <v>4.4069712635404885</v>
      </c>
      <c r="R327" s="81">
        <v>0</v>
      </c>
      <c r="S327" s="81">
        <v>4.0024656195999997</v>
      </c>
      <c r="T327" s="82"/>
      <c r="U327" s="81">
        <v>36811189</v>
      </c>
      <c r="V327" s="81">
        <v>2182</v>
      </c>
      <c r="W327" s="81">
        <v>268</v>
      </c>
      <c r="X327" s="81">
        <v>24457</v>
      </c>
      <c r="Y327" s="81">
        <v>27970</v>
      </c>
      <c r="Z327" s="81">
        <v>42969</v>
      </c>
      <c r="AA327" s="81">
        <v>9917</v>
      </c>
      <c r="AB327" s="81">
        <v>69533</v>
      </c>
      <c r="AC327" s="81">
        <v>0</v>
      </c>
      <c r="AD327" s="81">
        <v>4.0024656195999997</v>
      </c>
      <c r="AE327" s="82"/>
      <c r="AF327" s="81">
        <v>228225074.55831769</v>
      </c>
      <c r="AG327" s="81">
        <v>3471280.5179844401</v>
      </c>
      <c r="AH327" s="81">
        <v>2324226.3311592401</v>
      </c>
      <c r="AI327" s="81">
        <v>165889465.17844361</v>
      </c>
      <c r="AJ327" s="81">
        <v>145073753.06249079</v>
      </c>
      <c r="AK327" s="81">
        <v>0</v>
      </c>
      <c r="AL327" s="81">
        <v>0</v>
      </c>
      <c r="AM327" s="81">
        <v>9571294.6811130792</v>
      </c>
      <c r="AN327" s="81">
        <v>0</v>
      </c>
      <c r="AO327" s="81">
        <v>0</v>
      </c>
      <c r="AP327" s="82"/>
      <c r="AQ327" s="81">
        <v>2550</v>
      </c>
      <c r="AR327" s="81">
        <v>432</v>
      </c>
      <c r="AS327" s="81">
        <v>0</v>
      </c>
      <c r="AT327" s="81">
        <v>0</v>
      </c>
      <c r="AU327" s="81">
        <v>0</v>
      </c>
      <c r="AV327" s="81">
        <v>0</v>
      </c>
      <c r="AW327" s="81" t="s">
        <v>564</v>
      </c>
      <c r="AX327" s="82"/>
      <c r="AY327" s="81">
        <v>10597.4</v>
      </c>
      <c r="AZ327" s="81">
        <v>15336.5</v>
      </c>
      <c r="BA327" s="81">
        <v>0</v>
      </c>
      <c r="BB327" s="81">
        <v>0</v>
      </c>
      <c r="BC327" s="81">
        <v>0</v>
      </c>
      <c r="BD327" s="81">
        <v>0</v>
      </c>
      <c r="BE327" s="81" t="s">
        <v>564</v>
      </c>
      <c r="BF327" s="82"/>
      <c r="BG327" s="81">
        <v>0</v>
      </c>
      <c r="BH327" s="81">
        <v>0</v>
      </c>
      <c r="BI327" s="81">
        <v>130.077</v>
      </c>
      <c r="BJ327" s="81">
        <v>0</v>
      </c>
      <c r="BK327" s="81">
        <v>10.535</v>
      </c>
      <c r="BL327" s="81">
        <v>0</v>
      </c>
      <c r="BM327" s="82"/>
      <c r="BN327" s="81">
        <v>0</v>
      </c>
      <c r="BO327" s="81">
        <v>0</v>
      </c>
      <c r="BP327" s="81">
        <v>16</v>
      </c>
      <c r="BQ327" s="81">
        <v>0</v>
      </c>
      <c r="BR327" s="81">
        <v>3</v>
      </c>
      <c r="BS327" s="81">
        <v>0</v>
      </c>
      <c r="BT327"/>
      <c r="BU327" s="80">
        <v>140.61199999999999</v>
      </c>
      <c r="BV327" s="80">
        <v>0</v>
      </c>
      <c r="BW327" s="80">
        <v>0</v>
      </c>
      <c r="BX327" s="80">
        <v>0</v>
      </c>
      <c r="BY327" s="80">
        <v>0</v>
      </c>
      <c r="BZ327" s="80">
        <v>0</v>
      </c>
      <c r="CA327" s="80">
        <v>0</v>
      </c>
      <c r="CB327" s="80">
        <v>0</v>
      </c>
      <c r="CC327" s="80">
        <v>0</v>
      </c>
    </row>
    <row r="328" spans="1:81">
      <c r="A328" s="80" t="s">
        <v>2044</v>
      </c>
      <c r="B328" s="80">
        <v>475</v>
      </c>
      <c r="C328" s="80">
        <v>16</v>
      </c>
      <c r="D328" s="80">
        <v>28</v>
      </c>
      <c r="E328" s="80">
        <v>2019</v>
      </c>
      <c r="F328" s="80" t="s">
        <v>73</v>
      </c>
      <c r="G328" s="80" t="s">
        <v>2028</v>
      </c>
      <c r="H328" s="80" t="s">
        <v>2029</v>
      </c>
      <c r="I328" s="177"/>
      <c r="J328" s="81">
        <v>184.03049142263924</v>
      </c>
      <c r="K328" s="81">
        <v>3.9662082778255683</v>
      </c>
      <c r="L328" s="81">
        <v>8.8993330928877814</v>
      </c>
      <c r="M328" s="81">
        <v>76.448987617628518</v>
      </c>
      <c r="N328" s="81">
        <v>69.090244495581871</v>
      </c>
      <c r="O328" s="81">
        <v>68.839110214852496</v>
      </c>
      <c r="P328" s="81">
        <v>47.706600064309484</v>
      </c>
      <c r="Q328" s="81">
        <v>4.3252307943382071</v>
      </c>
      <c r="R328" s="81">
        <v>0</v>
      </c>
      <c r="S328" s="81">
        <v>7.2702479449600013</v>
      </c>
      <c r="T328" s="82"/>
      <c r="U328" s="81">
        <v>46410297</v>
      </c>
      <c r="V328" s="81">
        <v>2182</v>
      </c>
      <c r="W328" s="81">
        <v>268</v>
      </c>
      <c r="X328" s="81">
        <v>24457</v>
      </c>
      <c r="Y328" s="81">
        <v>28393</v>
      </c>
      <c r="Z328" s="81">
        <v>43098</v>
      </c>
      <c r="AA328" s="81">
        <v>9906</v>
      </c>
      <c r="AB328" s="81">
        <v>70091</v>
      </c>
      <c r="AC328" s="81">
        <v>0</v>
      </c>
      <c r="AD328" s="81">
        <v>7.2702479449600013</v>
      </c>
      <c r="AE328" s="82"/>
      <c r="AF328" s="81">
        <v>294983171.49327922</v>
      </c>
      <c r="AG328" s="81">
        <v>3350244.8248846862</v>
      </c>
      <c r="AH328" s="81">
        <v>2489229.863688306</v>
      </c>
      <c r="AI328" s="81">
        <v>158732824.15755951</v>
      </c>
      <c r="AJ328" s="81">
        <v>131695371.05627592</v>
      </c>
      <c r="AK328" s="81">
        <v>0</v>
      </c>
      <c r="AL328" s="81">
        <v>0</v>
      </c>
      <c r="AM328" s="81">
        <v>9545866.5552344993</v>
      </c>
      <c r="AN328" s="81">
        <v>0</v>
      </c>
      <c r="AO328" s="81">
        <v>0</v>
      </c>
      <c r="AP328" s="82"/>
      <c r="AQ328" s="81">
        <v>2725</v>
      </c>
      <c r="AR328" s="81">
        <v>451</v>
      </c>
      <c r="AS328" s="81">
        <v>0</v>
      </c>
      <c r="AT328" s="81">
        <v>0</v>
      </c>
      <c r="AU328" s="81">
        <v>0</v>
      </c>
      <c r="AV328" s="81">
        <v>1</v>
      </c>
      <c r="AW328" s="81" t="s">
        <v>564</v>
      </c>
      <c r="AX328" s="82"/>
      <c r="AY328" s="81">
        <v>11572.9</v>
      </c>
      <c r="AZ328" s="81">
        <v>15892.6</v>
      </c>
      <c r="BA328" s="81">
        <v>0</v>
      </c>
      <c r="BB328" s="81">
        <v>0</v>
      </c>
      <c r="BC328" s="81">
        <v>0</v>
      </c>
      <c r="BD328" s="81">
        <v>620</v>
      </c>
      <c r="BE328" s="81" t="s">
        <v>564</v>
      </c>
      <c r="BF328" s="82"/>
      <c r="BG328" s="81">
        <v>0</v>
      </c>
      <c r="BH328" s="81">
        <v>0</v>
      </c>
      <c r="BI328" s="81">
        <v>91.856999999999999</v>
      </c>
      <c r="BJ328" s="81">
        <v>0</v>
      </c>
      <c r="BK328" s="81">
        <v>7.4849999999999994</v>
      </c>
      <c r="BL328" s="81">
        <v>0</v>
      </c>
      <c r="BM328" s="82"/>
      <c r="BN328" s="81">
        <v>0</v>
      </c>
      <c r="BO328" s="81">
        <v>0</v>
      </c>
      <c r="BP328" s="81">
        <v>16</v>
      </c>
      <c r="BQ328" s="81">
        <v>0</v>
      </c>
      <c r="BR328" s="81">
        <v>2</v>
      </c>
      <c r="BS328" s="81">
        <v>0</v>
      </c>
      <c r="BT328"/>
      <c r="BU328" s="80">
        <v>99.341999999999999</v>
      </c>
      <c r="BV328" s="80">
        <v>0</v>
      </c>
      <c r="BW328" s="80">
        <v>0</v>
      </c>
      <c r="BX328" s="80">
        <v>0</v>
      </c>
      <c r="BY328" s="80">
        <v>0</v>
      </c>
      <c r="BZ328" s="80">
        <v>0</v>
      </c>
      <c r="CA328" s="80">
        <v>0</v>
      </c>
      <c r="CB328" s="80">
        <v>0</v>
      </c>
      <c r="CC328" s="80">
        <v>0</v>
      </c>
    </row>
    <row r="329" spans="1:81">
      <c r="A329" s="80" t="s">
        <v>2045</v>
      </c>
      <c r="B329" s="80">
        <v>476</v>
      </c>
      <c r="C329" s="80">
        <v>17</v>
      </c>
      <c r="D329" s="80">
        <v>28</v>
      </c>
      <c r="E329" s="80">
        <v>2020</v>
      </c>
      <c r="F329" s="80" t="s">
        <v>218</v>
      </c>
      <c r="G329" s="174" t="s">
        <v>2028</v>
      </c>
      <c r="H329" s="80" t="s">
        <v>2029</v>
      </c>
      <c r="I329" s="177"/>
      <c r="J329" s="81">
        <v>157.9199836664709</v>
      </c>
      <c r="K329" s="81">
        <v>4.5850598526806889</v>
      </c>
      <c r="L329" s="81">
        <v>3.6816226370343852</v>
      </c>
      <c r="M329" s="81">
        <v>84.646487532655044</v>
      </c>
      <c r="N329" s="81">
        <v>66.636075438403992</v>
      </c>
      <c r="O329" s="81">
        <v>60.904761918111198</v>
      </c>
      <c r="P329" s="81">
        <v>45.243405580217953</v>
      </c>
      <c r="Q329" s="81">
        <v>4.1491793837721245</v>
      </c>
      <c r="R329" s="81">
        <v>0</v>
      </c>
      <c r="S329" s="81">
        <v>7.8497754554000014</v>
      </c>
      <c r="T329" s="82"/>
      <c r="U329" s="81">
        <v>35678860</v>
      </c>
      <c r="V329" s="81">
        <v>2163</v>
      </c>
      <c r="W329" s="81">
        <v>169</v>
      </c>
      <c r="X329" s="81">
        <v>25320</v>
      </c>
      <c r="Y329" s="81">
        <v>28789</v>
      </c>
      <c r="Z329" s="81">
        <v>43521</v>
      </c>
      <c r="AA329" s="81">
        <v>10207</v>
      </c>
      <c r="AB329" s="81">
        <v>70369</v>
      </c>
      <c r="AC329" s="81">
        <v>0</v>
      </c>
      <c r="AD329" s="81">
        <v>7.8497754554000014</v>
      </c>
      <c r="AE329" s="82"/>
      <c r="AF329" s="81">
        <v>247487916.72570479</v>
      </c>
      <c r="AG329" s="81">
        <v>3681815.9693511049</v>
      </c>
      <c r="AH329" s="81">
        <v>1098518.2316515651</v>
      </c>
      <c r="AI329" s="81">
        <v>167122392.15461737</v>
      </c>
      <c r="AJ329" s="81">
        <v>127258235.55571187</v>
      </c>
      <c r="AK329" s="81"/>
      <c r="AL329" s="81"/>
      <c r="AM329" s="81">
        <v>9183936.3158963695</v>
      </c>
      <c r="AN329" s="81"/>
      <c r="AO329" s="81"/>
      <c r="AP329" s="82"/>
      <c r="AQ329" s="81">
        <v>2876</v>
      </c>
      <c r="AR329" s="81">
        <v>461</v>
      </c>
      <c r="AS329" s="81">
        <v>0</v>
      </c>
      <c r="AT329" s="81">
        <v>0</v>
      </c>
      <c r="AU329" s="81">
        <v>0</v>
      </c>
      <c r="AV329" s="81">
        <v>1</v>
      </c>
      <c r="AW329" s="81">
        <v>0</v>
      </c>
      <c r="AX329" s="82"/>
      <c r="AY329" s="81">
        <v>12436</v>
      </c>
      <c r="AZ329" s="81">
        <v>16074.000000000009</v>
      </c>
      <c r="BA329" s="81">
        <v>0</v>
      </c>
      <c r="BB329" s="81">
        <v>0</v>
      </c>
      <c r="BC329" s="81">
        <v>0</v>
      </c>
      <c r="BD329" s="81">
        <v>620</v>
      </c>
      <c r="BE329" s="81">
        <v>0</v>
      </c>
      <c r="BF329" s="82"/>
      <c r="BG329" s="81">
        <v>0</v>
      </c>
      <c r="BH329" s="81">
        <v>0</v>
      </c>
      <c r="BI329" s="81">
        <v>102.86499999999999</v>
      </c>
      <c r="BJ329" s="81">
        <v>0</v>
      </c>
      <c r="BK329" s="81">
        <v>7.2520000000000007</v>
      </c>
      <c r="BL329" s="81">
        <v>0</v>
      </c>
      <c r="BM329" s="82"/>
      <c r="BN329" s="81">
        <v>0</v>
      </c>
      <c r="BO329" s="81">
        <v>0</v>
      </c>
      <c r="BP329" s="81">
        <v>17</v>
      </c>
      <c r="BQ329" s="81">
        <v>0</v>
      </c>
      <c r="BR329" s="81">
        <v>2</v>
      </c>
      <c r="BS329" s="81">
        <v>0</v>
      </c>
      <c r="BT329"/>
      <c r="BU329" s="80">
        <v>110.117</v>
      </c>
      <c r="BV329" s="80">
        <v>0</v>
      </c>
      <c r="BW329" s="80">
        <v>0</v>
      </c>
      <c r="BX329" s="80">
        <v>0</v>
      </c>
      <c r="BY329" s="80">
        <v>0</v>
      </c>
      <c r="BZ329" s="80">
        <v>0</v>
      </c>
      <c r="CA329" s="80">
        <v>0</v>
      </c>
      <c r="CB329" s="80">
        <v>0</v>
      </c>
      <c r="CC329" s="80">
        <v>0</v>
      </c>
    </row>
    <row r="330" spans="1:81">
      <c r="A330" s="80" t="s">
        <v>2046</v>
      </c>
      <c r="B330" s="80">
        <v>476</v>
      </c>
      <c r="C330" s="80">
        <v>18</v>
      </c>
      <c r="D330" s="80">
        <v>28</v>
      </c>
      <c r="E330" s="80">
        <v>2021</v>
      </c>
      <c r="F330" s="80" t="s">
        <v>75</v>
      </c>
      <c r="G330" s="174" t="s">
        <v>2028</v>
      </c>
      <c r="H330" s="80" t="s">
        <v>2029</v>
      </c>
      <c r="I330" s="177"/>
      <c r="J330" s="81">
        <v>128.53098557002673</v>
      </c>
      <c r="K330" s="81">
        <v>4.6830393216898525</v>
      </c>
      <c r="L330" s="81">
        <v>3.2902956467171545</v>
      </c>
      <c r="M330" s="81">
        <v>76.468973980685334</v>
      </c>
      <c r="N330" s="81">
        <v>65.210325626114312</v>
      </c>
      <c r="O330" s="81">
        <v>59.438394927294141</v>
      </c>
      <c r="P330" s="81">
        <v>46.248345202367759</v>
      </c>
      <c r="Q330" s="81">
        <v>4.1986745470529003</v>
      </c>
      <c r="R330" s="81">
        <v>0</v>
      </c>
      <c r="S330" s="81">
        <v>6.5928513484000018</v>
      </c>
      <c r="T330" s="82"/>
      <c r="U330" s="81">
        <v>36979332</v>
      </c>
      <c r="V330" s="81">
        <v>2163</v>
      </c>
      <c r="W330" s="81">
        <v>169</v>
      </c>
      <c r="X330" s="81">
        <v>25320</v>
      </c>
      <c r="Y330" s="81">
        <v>29108</v>
      </c>
      <c r="Z330" s="81">
        <v>43734</v>
      </c>
      <c r="AA330" s="81">
        <v>10175</v>
      </c>
      <c r="AB330" s="81">
        <v>70364</v>
      </c>
      <c r="AC330" s="81">
        <v>0</v>
      </c>
      <c r="AD330" s="81">
        <v>6.5928513484000018</v>
      </c>
      <c r="AE330" s="82"/>
      <c r="AF330" s="81">
        <v>225668191.15088522</v>
      </c>
      <c r="AG330" s="81">
        <v>3893208.0653439625</v>
      </c>
      <c r="AH330" s="81">
        <v>921526.38991305721</v>
      </c>
      <c r="AI330" s="81">
        <v>173009952.39750257</v>
      </c>
      <c r="AJ330" s="81">
        <v>142362208.96589363</v>
      </c>
      <c r="AK330" s="81">
        <v>0</v>
      </c>
      <c r="AL330" s="81">
        <v>0</v>
      </c>
      <c r="AM330" s="81">
        <v>9236252.201708246</v>
      </c>
      <c r="AN330" s="81">
        <v>0</v>
      </c>
      <c r="AO330" s="81">
        <v>0</v>
      </c>
      <c r="AP330" s="82"/>
      <c r="AQ330" s="81">
        <v>2999</v>
      </c>
      <c r="AR330" s="81">
        <v>465</v>
      </c>
      <c r="AS330" s="81">
        <v>0</v>
      </c>
      <c r="AT330" s="81">
        <v>0</v>
      </c>
      <c r="AU330" s="81">
        <v>0</v>
      </c>
      <c r="AV330" s="81">
        <v>1</v>
      </c>
      <c r="AW330" s="81"/>
      <c r="AX330" s="82"/>
      <c r="AY330" s="81">
        <v>13237.09999999998</v>
      </c>
      <c r="AZ330" s="81">
        <v>16209.7</v>
      </c>
      <c r="BA330" s="81">
        <v>0</v>
      </c>
      <c r="BB330" s="81">
        <v>0</v>
      </c>
      <c r="BC330" s="81">
        <v>0</v>
      </c>
      <c r="BD330" s="81">
        <v>620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2047</v>
      </c>
      <c r="B331" s="80">
        <v>476</v>
      </c>
      <c r="C331" s="80">
        <v>19</v>
      </c>
      <c r="D331" s="80">
        <v>28</v>
      </c>
      <c r="E331" s="80">
        <v>2022</v>
      </c>
      <c r="F331" s="80" t="s">
        <v>568</v>
      </c>
      <c r="G331" s="80" t="s">
        <v>2028</v>
      </c>
      <c r="H331" s="80" t="s">
        <v>2029</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3181</v>
      </c>
      <c r="AR331" s="81">
        <v>466</v>
      </c>
      <c r="AS331" s="81">
        <v>0</v>
      </c>
      <c r="AT331" s="81">
        <v>0</v>
      </c>
      <c r="AU331" s="81">
        <v>0</v>
      </c>
      <c r="AV331" s="81">
        <v>1</v>
      </c>
      <c r="AW331" s="81"/>
      <c r="AX331" s="82"/>
      <c r="AY331" s="81">
        <v>14278.099999999969</v>
      </c>
      <c r="AZ331" s="81">
        <v>17959.700000000004</v>
      </c>
      <c r="BA331" s="81">
        <v>0</v>
      </c>
      <c r="BB331" s="81">
        <v>0</v>
      </c>
      <c r="BC331" s="81">
        <v>0</v>
      </c>
      <c r="BD331" s="81">
        <v>620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2048</v>
      </c>
      <c r="B332" s="80">
        <v>154</v>
      </c>
      <c r="C332" s="80">
        <v>1</v>
      </c>
      <c r="D332" s="80">
        <v>10</v>
      </c>
      <c r="E332" s="80">
        <v>1990</v>
      </c>
      <c r="F332" s="80" t="s">
        <v>562</v>
      </c>
      <c r="G332" s="80" t="s">
        <v>2049</v>
      </c>
      <c r="H332" s="80" t="s">
        <v>2050</v>
      </c>
      <c r="I332" s="177"/>
      <c r="J332" s="81">
        <v>116.49657191263817</v>
      </c>
      <c r="K332" s="81">
        <v>2.3774948999490451</v>
      </c>
      <c r="L332" s="81">
        <v>1.8838355320075686</v>
      </c>
      <c r="M332" s="81">
        <v>17.100755182524988</v>
      </c>
      <c r="N332" s="81">
        <v>31.157887264448593</v>
      </c>
      <c r="O332" s="81">
        <v>26.045940737881775</v>
      </c>
      <c r="P332" s="81">
        <v>17.836911563918232</v>
      </c>
      <c r="Q332" s="81">
        <v>2.2435111305500541</v>
      </c>
      <c r="R332" s="81">
        <v>0</v>
      </c>
      <c r="S332" s="81">
        <v>2.1869117366806989</v>
      </c>
      <c r="T332" s="82"/>
      <c r="U332" s="81">
        <v>4915363</v>
      </c>
      <c r="V332" s="81">
        <v>841</v>
      </c>
      <c r="W332" s="81">
        <v>20</v>
      </c>
      <c r="X332" s="81">
        <v>6115</v>
      </c>
      <c r="Y332" s="81">
        <v>10276</v>
      </c>
      <c r="Z332" s="81">
        <v>10713</v>
      </c>
      <c r="AA332" s="81">
        <v>4331</v>
      </c>
      <c r="AB332" s="81">
        <v>36427</v>
      </c>
      <c r="AC332" s="81">
        <v>0</v>
      </c>
      <c r="AD332" s="81">
        <v>2.1869117366806989</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2051</v>
      </c>
      <c r="B333" s="80">
        <v>155</v>
      </c>
      <c r="C333" s="80">
        <v>2</v>
      </c>
      <c r="D333" s="80">
        <v>10</v>
      </c>
      <c r="E333" s="80">
        <v>2005</v>
      </c>
      <c r="F333" s="80" t="s">
        <v>565</v>
      </c>
      <c r="G333" s="80" t="s">
        <v>2049</v>
      </c>
      <c r="H333" s="80" t="s">
        <v>2050</v>
      </c>
      <c r="I333" s="177"/>
      <c r="J333" s="81">
        <v>465.9080698604634</v>
      </c>
      <c r="K333" s="81">
        <v>2.2897106441998032</v>
      </c>
      <c r="L333" s="81">
        <v>4.6730228519159915</v>
      </c>
      <c r="M333" s="81">
        <v>70.116583377790406</v>
      </c>
      <c r="N333" s="81">
        <v>70.62181885442206</v>
      </c>
      <c r="O333" s="81">
        <v>58.81091672988974</v>
      </c>
      <c r="P333" s="81">
        <v>26.34013945508325</v>
      </c>
      <c r="Q333" s="81">
        <v>3.2299451538368338</v>
      </c>
      <c r="R333" s="81">
        <v>0</v>
      </c>
      <c r="S333" s="81">
        <v>3.1392930394645999</v>
      </c>
      <c r="T333" s="82"/>
      <c r="U333" s="81">
        <v>20567091</v>
      </c>
      <c r="V333" s="81">
        <v>1039</v>
      </c>
      <c r="W333" s="81">
        <v>56</v>
      </c>
      <c r="X333" s="81">
        <v>11793</v>
      </c>
      <c r="Y333" s="81">
        <v>19070</v>
      </c>
      <c r="Z333" s="81">
        <v>27992</v>
      </c>
      <c r="AA333" s="81">
        <v>5238</v>
      </c>
      <c r="AB333" s="81">
        <v>54824</v>
      </c>
      <c r="AC333" s="81">
        <v>0</v>
      </c>
      <c r="AD333" s="81">
        <v>3.1392930394645999</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2052</v>
      </c>
      <c r="B334" s="80">
        <v>156</v>
      </c>
      <c r="C334" s="80">
        <v>3</v>
      </c>
      <c r="D334" s="80">
        <v>10</v>
      </c>
      <c r="E334" s="80">
        <v>2006</v>
      </c>
      <c r="F334" s="80" t="s">
        <v>566</v>
      </c>
      <c r="G334" s="80" t="s">
        <v>2049</v>
      </c>
      <c r="H334" s="80" t="s">
        <v>2050</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2053</v>
      </c>
      <c r="B335" s="80">
        <v>157</v>
      </c>
      <c r="C335" s="80">
        <v>4</v>
      </c>
      <c r="D335" s="80">
        <v>10</v>
      </c>
      <c r="E335" s="80">
        <v>2007</v>
      </c>
      <c r="F335" s="80" t="s">
        <v>567</v>
      </c>
      <c r="G335" s="80" t="s">
        <v>2049</v>
      </c>
      <c r="H335" s="80" t="s">
        <v>2050</v>
      </c>
      <c r="I335" s="177"/>
      <c r="J335" s="81">
        <v>438.27233050545698</v>
      </c>
      <c r="K335" s="81">
        <v>2.500094728616193</v>
      </c>
      <c r="L335" s="81">
        <v>2.3876710920364395</v>
      </c>
      <c r="M335" s="81">
        <v>70.813459385182782</v>
      </c>
      <c r="N335" s="81">
        <v>78.250325503993039</v>
      </c>
      <c r="O335" s="81">
        <v>59.245183149731332</v>
      </c>
      <c r="P335" s="81">
        <v>26.109541711312744</v>
      </c>
      <c r="Q335" s="81">
        <v>3.6173786751138666</v>
      </c>
      <c r="R335" s="81">
        <v>0</v>
      </c>
      <c r="S335" s="81">
        <v>4.022926452591344</v>
      </c>
      <c r="T335" s="82"/>
      <c r="U335" s="81">
        <v>21514545</v>
      </c>
      <c r="V335" s="81">
        <v>1056</v>
      </c>
      <c r="W335" s="81">
        <v>28</v>
      </c>
      <c r="X335" s="81">
        <v>14395</v>
      </c>
      <c r="Y335" s="81">
        <v>20760</v>
      </c>
      <c r="Z335" s="81">
        <v>29314</v>
      </c>
      <c r="AA335" s="81">
        <v>5113</v>
      </c>
      <c r="AB335" s="81">
        <v>58153</v>
      </c>
      <c r="AC335" s="81">
        <v>0</v>
      </c>
      <c r="AD335" s="81">
        <v>4.022926452591344</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2054</v>
      </c>
      <c r="B336" s="80">
        <v>158</v>
      </c>
      <c r="C336" s="80">
        <v>5</v>
      </c>
      <c r="D336" s="80">
        <v>10</v>
      </c>
      <c r="E336" s="80">
        <v>2008</v>
      </c>
      <c r="F336" s="80" t="s">
        <v>84</v>
      </c>
      <c r="G336" s="80" t="s">
        <v>2049</v>
      </c>
      <c r="H336" s="80" t="s">
        <v>2050</v>
      </c>
      <c r="I336" s="177"/>
      <c r="J336" s="81">
        <v>416.33523636889845</v>
      </c>
      <c r="K336" s="81">
        <v>1.876187389928843</v>
      </c>
      <c r="L336" s="81">
        <v>2.13389957925249</v>
      </c>
      <c r="M336" s="81">
        <v>73.024583709558257</v>
      </c>
      <c r="N336" s="81">
        <v>79.67867617738807</v>
      </c>
      <c r="O336" s="81">
        <v>58.64796456769912</v>
      </c>
      <c r="P336" s="81">
        <v>25.789047161393025</v>
      </c>
      <c r="Q336" s="81">
        <v>3.66324235680201</v>
      </c>
      <c r="R336" s="81">
        <v>0</v>
      </c>
      <c r="S336" s="81">
        <v>3.205893782656676</v>
      </c>
      <c r="T336" s="82"/>
      <c r="U336" s="81">
        <v>21424034</v>
      </c>
      <c r="V336" s="81">
        <v>1056</v>
      </c>
      <c r="W336" s="81">
        <v>28</v>
      </c>
      <c r="X336" s="81">
        <v>14395</v>
      </c>
      <c r="Y336" s="81">
        <v>21735</v>
      </c>
      <c r="Z336" s="81">
        <v>30037</v>
      </c>
      <c r="AA336" s="81">
        <v>5056</v>
      </c>
      <c r="AB336" s="81">
        <v>59858</v>
      </c>
      <c r="AC336" s="81">
        <v>0</v>
      </c>
      <c r="AD336" s="81">
        <v>3.205893782656676</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2055</v>
      </c>
      <c r="B337" s="80">
        <v>159</v>
      </c>
      <c r="C337" s="80">
        <v>6</v>
      </c>
      <c r="D337" s="80">
        <v>10</v>
      </c>
      <c r="E337" s="80">
        <v>2009</v>
      </c>
      <c r="F337" s="80" t="s">
        <v>85</v>
      </c>
      <c r="G337" s="80" t="s">
        <v>2049</v>
      </c>
      <c r="H337" s="80" t="s">
        <v>2050</v>
      </c>
      <c r="I337" s="177"/>
      <c r="J337" s="81">
        <v>483.27876387454205</v>
      </c>
      <c r="K337" s="81">
        <v>2.1149549406590653</v>
      </c>
      <c r="L337" s="81">
        <v>1.3228086700868393</v>
      </c>
      <c r="M337" s="81">
        <v>77.130833258226161</v>
      </c>
      <c r="N337" s="81">
        <v>71.494863681889854</v>
      </c>
      <c r="O337" s="81">
        <v>61.476752693149962</v>
      </c>
      <c r="P337" s="81">
        <v>24.911842788192168</v>
      </c>
      <c r="Q337" s="81">
        <v>3.5883135950518206</v>
      </c>
      <c r="R337" s="81">
        <v>0</v>
      </c>
      <c r="S337" s="81">
        <v>4.4309754884225248</v>
      </c>
      <c r="T337" s="82"/>
      <c r="U337" s="81">
        <v>21702679</v>
      </c>
      <c r="V337" s="81">
        <v>1310</v>
      </c>
      <c r="W337" s="81">
        <v>27</v>
      </c>
      <c r="X337" s="81">
        <v>16470</v>
      </c>
      <c r="Y337" s="81">
        <v>22595</v>
      </c>
      <c r="Z337" s="81">
        <v>31078</v>
      </c>
      <c r="AA337" s="81">
        <v>5014</v>
      </c>
      <c r="AB337" s="81">
        <v>61551</v>
      </c>
      <c r="AC337" s="81">
        <v>0</v>
      </c>
      <c r="AD337" s="81">
        <v>4.4309754884225248</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95.13300000000001</v>
      </c>
      <c r="BJ337" s="81">
        <v>0</v>
      </c>
      <c r="BK337" s="81">
        <v>12.158999999999999</v>
      </c>
      <c r="BL337" s="81">
        <v>0</v>
      </c>
      <c r="BM337" s="82"/>
      <c r="BN337" s="81">
        <v>0</v>
      </c>
      <c r="BO337" s="81">
        <v>0</v>
      </c>
      <c r="BP337" s="81">
        <v>6</v>
      </c>
      <c r="BQ337" s="81">
        <v>0</v>
      </c>
      <c r="BR337" s="81">
        <v>3</v>
      </c>
      <c r="BS337" s="81">
        <v>0</v>
      </c>
      <c r="BT337"/>
      <c r="BU337" s="80"/>
      <c r="BV337" s="80"/>
      <c r="BW337" s="80"/>
      <c r="BX337" s="80"/>
      <c r="BY337" s="80"/>
      <c r="BZ337" s="80"/>
      <c r="CA337" s="80"/>
      <c r="CB337" s="80"/>
      <c r="CC337" s="80"/>
    </row>
    <row r="338" spans="1:81">
      <c r="A338" s="80" t="s">
        <v>2056</v>
      </c>
      <c r="B338" s="80">
        <v>160</v>
      </c>
      <c r="C338" s="80">
        <v>7</v>
      </c>
      <c r="D338" s="80">
        <v>10</v>
      </c>
      <c r="E338" s="80">
        <v>2010</v>
      </c>
      <c r="F338" s="80" t="s">
        <v>86</v>
      </c>
      <c r="G338" s="80" t="s">
        <v>2049</v>
      </c>
      <c r="H338" s="80" t="s">
        <v>2050</v>
      </c>
      <c r="I338" s="177"/>
      <c r="J338" s="81">
        <v>455.21514328317176</v>
      </c>
      <c r="K338" s="81">
        <v>2.2647200888653773</v>
      </c>
      <c r="L338" s="81">
        <v>1.2704262643698572</v>
      </c>
      <c r="M338" s="81">
        <v>73.790772735807678</v>
      </c>
      <c r="N338" s="81">
        <v>81.711955668704931</v>
      </c>
      <c r="O338" s="81">
        <v>62.482095104985305</v>
      </c>
      <c r="P338" s="81">
        <v>25.320611313710739</v>
      </c>
      <c r="Q338" s="81">
        <v>3.8129226152901219</v>
      </c>
      <c r="R338" s="81">
        <v>0</v>
      </c>
      <c r="S338" s="81">
        <v>5.3141038662255138</v>
      </c>
      <c r="T338" s="82"/>
      <c r="U338" s="81">
        <v>22328276</v>
      </c>
      <c r="V338" s="81">
        <v>1310</v>
      </c>
      <c r="W338" s="81">
        <v>27</v>
      </c>
      <c r="X338" s="81">
        <v>16470</v>
      </c>
      <c r="Y338" s="81">
        <v>23211</v>
      </c>
      <c r="Z338" s="81">
        <v>31733</v>
      </c>
      <c r="AA338" s="81">
        <v>4969</v>
      </c>
      <c r="AB338" s="81">
        <v>62670</v>
      </c>
      <c r="AC338" s="81">
        <v>0</v>
      </c>
      <c r="AD338" s="81">
        <v>5.3141038662255138</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34.966000000000001</v>
      </c>
      <c r="BJ338" s="81">
        <v>0</v>
      </c>
      <c r="BK338" s="81">
        <v>13.058999999999999</v>
      </c>
      <c r="BL338" s="81">
        <v>0</v>
      </c>
      <c r="BM338" s="82"/>
      <c r="BN338" s="81">
        <v>0</v>
      </c>
      <c r="BO338" s="81">
        <v>0</v>
      </c>
      <c r="BP338" s="81">
        <v>5</v>
      </c>
      <c r="BQ338" s="81">
        <v>0</v>
      </c>
      <c r="BR338" s="81">
        <v>3</v>
      </c>
      <c r="BS338" s="81">
        <v>0</v>
      </c>
      <c r="BT338"/>
      <c r="BU338" s="80">
        <v>48.024999999999999</v>
      </c>
      <c r="BV338" s="80">
        <v>0</v>
      </c>
      <c r="BW338" s="80">
        <v>0</v>
      </c>
      <c r="BX338" s="80">
        <v>0</v>
      </c>
      <c r="BY338" s="80">
        <v>0</v>
      </c>
      <c r="BZ338" s="80">
        <v>0</v>
      </c>
      <c r="CA338" s="80">
        <v>0</v>
      </c>
      <c r="CB338" s="80">
        <v>0</v>
      </c>
      <c r="CC338" s="80">
        <v>0</v>
      </c>
    </row>
    <row r="339" spans="1:81">
      <c r="A339" s="80" t="s">
        <v>2057</v>
      </c>
      <c r="B339" s="80">
        <v>161</v>
      </c>
      <c r="C339" s="80">
        <v>8</v>
      </c>
      <c r="D339" s="80">
        <v>10</v>
      </c>
      <c r="E339" s="80">
        <v>2011</v>
      </c>
      <c r="F339" s="80" t="s">
        <v>87</v>
      </c>
      <c r="G339" s="80" t="s">
        <v>2049</v>
      </c>
      <c r="H339" s="80" t="s">
        <v>2050</v>
      </c>
      <c r="I339" s="177"/>
      <c r="J339" s="81">
        <v>553.3054596151951</v>
      </c>
      <c r="K339" s="81">
        <v>3.252211185890403</v>
      </c>
      <c r="L339" s="81">
        <v>1.3536115069549324</v>
      </c>
      <c r="M339" s="81">
        <v>89.836121724057591</v>
      </c>
      <c r="N339" s="81">
        <v>88.755462296898429</v>
      </c>
      <c r="O339" s="81">
        <v>62.367624609283247</v>
      </c>
      <c r="P339" s="81">
        <v>24.430534595925806</v>
      </c>
      <c r="Q339" s="81">
        <v>4.4083912617927501</v>
      </c>
      <c r="R339" s="81">
        <v>0</v>
      </c>
      <c r="S339" s="81">
        <v>6.4907107252169887</v>
      </c>
      <c r="T339" s="82"/>
      <c r="U339" s="81">
        <v>25173137</v>
      </c>
      <c r="V339" s="81">
        <v>1310</v>
      </c>
      <c r="W339" s="81">
        <v>27</v>
      </c>
      <c r="X339" s="81">
        <v>16470</v>
      </c>
      <c r="Y339" s="81">
        <v>23584</v>
      </c>
      <c r="Z339" s="81">
        <v>32363</v>
      </c>
      <c r="AA339" s="81">
        <v>4937</v>
      </c>
      <c r="AB339" s="81">
        <v>62817</v>
      </c>
      <c r="AC339" s="81">
        <v>0</v>
      </c>
      <c r="AD339" s="81">
        <v>6.4907107252169887</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83.738</v>
      </c>
      <c r="BJ339" s="81">
        <v>0</v>
      </c>
      <c r="BK339" s="81">
        <v>12.54</v>
      </c>
      <c r="BL339" s="81">
        <v>0</v>
      </c>
      <c r="BM339" s="82"/>
      <c r="BN339" s="81">
        <v>0</v>
      </c>
      <c r="BO339" s="81">
        <v>0</v>
      </c>
      <c r="BP339" s="81">
        <v>6</v>
      </c>
      <c r="BQ339" s="81">
        <v>0</v>
      </c>
      <c r="BR339" s="81">
        <v>3</v>
      </c>
      <c r="BS339" s="81">
        <v>0</v>
      </c>
      <c r="BT339"/>
      <c r="BU339" s="80">
        <v>96.278000000000006</v>
      </c>
      <c r="BV339" s="80">
        <v>0</v>
      </c>
      <c r="BW339" s="80">
        <v>0</v>
      </c>
      <c r="BX339" s="80">
        <v>0</v>
      </c>
      <c r="BY339" s="80">
        <v>0</v>
      </c>
      <c r="BZ339" s="80">
        <v>0</v>
      </c>
      <c r="CA339" s="80">
        <v>0</v>
      </c>
      <c r="CB339" s="80">
        <v>0</v>
      </c>
      <c r="CC339" s="80">
        <v>0</v>
      </c>
    </row>
    <row r="340" spans="1:81">
      <c r="A340" s="80" t="s">
        <v>2058</v>
      </c>
      <c r="B340" s="80">
        <v>162</v>
      </c>
      <c r="C340" s="80">
        <v>9</v>
      </c>
      <c r="D340" s="80">
        <v>10</v>
      </c>
      <c r="E340" s="80">
        <v>2012</v>
      </c>
      <c r="F340" s="80" t="s">
        <v>88</v>
      </c>
      <c r="G340" s="80" t="s">
        <v>2049</v>
      </c>
      <c r="H340" s="80" t="s">
        <v>2050</v>
      </c>
      <c r="I340" s="177"/>
      <c r="J340" s="81">
        <v>553.2458565237356</v>
      </c>
      <c r="K340" s="81">
        <v>3.0816512963215836</v>
      </c>
      <c r="L340" s="81">
        <v>1.3563202556705412</v>
      </c>
      <c r="M340" s="81">
        <v>98.210402232689248</v>
      </c>
      <c r="N340" s="81">
        <v>99.671617241623565</v>
      </c>
      <c r="O340" s="81">
        <v>63.173152351633725</v>
      </c>
      <c r="P340" s="81">
        <v>24.693950481141474</v>
      </c>
      <c r="Q340" s="81">
        <v>4.8737122471459102</v>
      </c>
      <c r="R340" s="81">
        <v>0</v>
      </c>
      <c r="S340" s="81">
        <v>6.7021457311497112</v>
      </c>
      <c r="T340" s="82"/>
      <c r="U340" s="81">
        <v>24690350</v>
      </c>
      <c r="V340" s="81">
        <v>1310</v>
      </c>
      <c r="W340" s="81">
        <v>27</v>
      </c>
      <c r="X340" s="81">
        <v>16470</v>
      </c>
      <c r="Y340" s="81">
        <v>24253</v>
      </c>
      <c r="Z340" s="81">
        <v>33041</v>
      </c>
      <c r="AA340" s="81">
        <v>4962</v>
      </c>
      <c r="AB340" s="81">
        <v>63920</v>
      </c>
      <c r="AC340" s="81">
        <v>0</v>
      </c>
      <c r="AD340" s="81">
        <v>6.7021457311497112</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107.405</v>
      </c>
      <c r="BJ340" s="81">
        <v>0</v>
      </c>
      <c r="BK340" s="81">
        <v>13.509</v>
      </c>
      <c r="BL340" s="81">
        <v>0</v>
      </c>
      <c r="BM340" s="82"/>
      <c r="BN340" s="81">
        <v>0</v>
      </c>
      <c r="BO340" s="81">
        <v>0</v>
      </c>
      <c r="BP340" s="81">
        <v>6</v>
      </c>
      <c r="BQ340" s="81">
        <v>0</v>
      </c>
      <c r="BR340" s="81">
        <v>3</v>
      </c>
      <c r="BS340" s="81">
        <v>0</v>
      </c>
      <c r="BT340"/>
      <c r="BU340" s="80">
        <v>120.914</v>
      </c>
      <c r="BV340" s="80">
        <v>0</v>
      </c>
      <c r="BW340" s="80">
        <v>0</v>
      </c>
      <c r="BX340" s="80">
        <v>0</v>
      </c>
      <c r="BY340" s="80">
        <v>0</v>
      </c>
      <c r="BZ340" s="80">
        <v>0</v>
      </c>
      <c r="CA340" s="80">
        <v>0</v>
      </c>
      <c r="CB340" s="80">
        <v>0</v>
      </c>
      <c r="CC340" s="80">
        <v>0</v>
      </c>
    </row>
    <row r="341" spans="1:81">
      <c r="A341" s="80" t="s">
        <v>2059</v>
      </c>
      <c r="B341" s="80">
        <v>163</v>
      </c>
      <c r="C341" s="80">
        <v>10</v>
      </c>
      <c r="D341" s="80">
        <v>10</v>
      </c>
      <c r="E341" s="80">
        <v>2013</v>
      </c>
      <c r="F341" s="80" t="s">
        <v>89</v>
      </c>
      <c r="G341" s="80" t="s">
        <v>2049</v>
      </c>
      <c r="H341" s="80" t="s">
        <v>2050</v>
      </c>
      <c r="I341" s="177"/>
      <c r="J341" s="81">
        <v>575.22914610363114</v>
      </c>
      <c r="K341" s="81">
        <v>2.7475844836590553</v>
      </c>
      <c r="L341" s="81">
        <v>1.3014626235251587</v>
      </c>
      <c r="M341" s="81">
        <v>95.853111917065675</v>
      </c>
      <c r="N341" s="81">
        <v>99.765441706080864</v>
      </c>
      <c r="O341" s="81">
        <v>61.377279179521992</v>
      </c>
      <c r="P341" s="81">
        <v>24.767013175776562</v>
      </c>
      <c r="Q341" s="81">
        <v>4.9776404071971561</v>
      </c>
      <c r="R341" s="81">
        <v>0</v>
      </c>
      <c r="S341" s="81">
        <v>7.6774194012731112</v>
      </c>
      <c r="T341" s="82"/>
      <c r="U341" s="81">
        <v>24055838</v>
      </c>
      <c r="V341" s="81">
        <v>1310</v>
      </c>
      <c r="W341" s="81">
        <v>27</v>
      </c>
      <c r="X341" s="81">
        <v>16470</v>
      </c>
      <c r="Y341" s="81">
        <v>24561</v>
      </c>
      <c r="Z341" s="81">
        <v>33535</v>
      </c>
      <c r="AA341" s="81">
        <v>4958</v>
      </c>
      <c r="AB341" s="81">
        <v>64347</v>
      </c>
      <c r="AC341" s="81">
        <v>0</v>
      </c>
      <c r="AD341" s="81">
        <v>7.6774194012731112</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107.44199999999999</v>
      </c>
      <c r="BJ341" s="81">
        <v>0</v>
      </c>
      <c r="BK341" s="81">
        <v>14.823</v>
      </c>
      <c r="BL341" s="81">
        <v>0</v>
      </c>
      <c r="BM341" s="82"/>
      <c r="BN341" s="81">
        <v>0</v>
      </c>
      <c r="BO341" s="81">
        <v>0</v>
      </c>
      <c r="BP341" s="81">
        <v>6</v>
      </c>
      <c r="BQ341" s="81">
        <v>0</v>
      </c>
      <c r="BR341" s="81">
        <v>3</v>
      </c>
      <c r="BS341" s="81">
        <v>0</v>
      </c>
      <c r="BT341"/>
      <c r="BU341" s="80">
        <v>122.265</v>
      </c>
      <c r="BV341" s="80">
        <v>0</v>
      </c>
      <c r="BW341" s="80">
        <v>0</v>
      </c>
      <c r="BX341" s="80">
        <v>0</v>
      </c>
      <c r="BY341" s="80">
        <v>0</v>
      </c>
      <c r="BZ341" s="80">
        <v>0</v>
      </c>
      <c r="CA341" s="80">
        <v>0</v>
      </c>
      <c r="CB341" s="80">
        <v>0</v>
      </c>
      <c r="CC341" s="80">
        <v>0</v>
      </c>
    </row>
    <row r="342" spans="1:81">
      <c r="A342" s="80" t="s">
        <v>2060</v>
      </c>
      <c r="B342" s="80">
        <v>164</v>
      </c>
      <c r="C342" s="80">
        <v>11</v>
      </c>
      <c r="D342" s="80">
        <v>10</v>
      </c>
      <c r="E342" s="80">
        <v>2014</v>
      </c>
      <c r="F342" s="80" t="s">
        <v>90</v>
      </c>
      <c r="G342" s="80" t="s">
        <v>2049</v>
      </c>
      <c r="H342" s="80" t="s">
        <v>2050</v>
      </c>
      <c r="I342" s="177"/>
      <c r="J342" s="81">
        <v>565.664864956109</v>
      </c>
      <c r="K342" s="81">
        <v>2.9434953683720235</v>
      </c>
      <c r="L342" s="81">
        <v>1.2520140114344978</v>
      </c>
      <c r="M342" s="81">
        <v>104.37841041426594</v>
      </c>
      <c r="N342" s="81">
        <v>98.502954085415041</v>
      </c>
      <c r="O342" s="81">
        <v>59.511883662708328</v>
      </c>
      <c r="P342" s="81">
        <v>25.33770687331031</v>
      </c>
      <c r="Q342" s="81">
        <v>4.8164194298467393</v>
      </c>
      <c r="R342" s="81">
        <v>0</v>
      </c>
      <c r="S342" s="81">
        <v>7.808700243755994</v>
      </c>
      <c r="T342" s="82"/>
      <c r="U342" s="81">
        <v>26294847</v>
      </c>
      <c r="V342" s="81">
        <v>1215</v>
      </c>
      <c r="W342" s="81">
        <v>22</v>
      </c>
      <c r="X342" s="81">
        <v>18515</v>
      </c>
      <c r="Y342" s="81">
        <v>24974</v>
      </c>
      <c r="Z342" s="81">
        <v>34246</v>
      </c>
      <c r="AA342" s="81">
        <v>5046</v>
      </c>
      <c r="AB342" s="81">
        <v>64894</v>
      </c>
      <c r="AC342" s="81">
        <v>0</v>
      </c>
      <c r="AD342" s="81">
        <v>7.808700243755994</v>
      </c>
      <c r="AE342" s="82"/>
      <c r="AF342" s="81">
        <v>319844600.06395686</v>
      </c>
      <c r="AG342" s="81">
        <v>2501355.7339759553</v>
      </c>
      <c r="AH342" s="81">
        <v>267824.2606707018</v>
      </c>
      <c r="AI342" s="81">
        <v>133973527.83306302</v>
      </c>
      <c r="AJ342" s="81">
        <v>140417948.78739169</v>
      </c>
      <c r="AK342" s="81">
        <v>0</v>
      </c>
      <c r="AL342" s="81">
        <v>0</v>
      </c>
      <c r="AM342" s="81">
        <v>8908976.4750078972</v>
      </c>
      <c r="AN342" s="81">
        <v>0</v>
      </c>
      <c r="AO342" s="81">
        <v>0</v>
      </c>
      <c r="AP342" s="82"/>
      <c r="AQ342" s="81">
        <v>1536</v>
      </c>
      <c r="AR342" s="81">
        <v>78</v>
      </c>
      <c r="AS342" s="81">
        <v>0</v>
      </c>
      <c r="AT342" s="81">
        <v>0</v>
      </c>
      <c r="AU342" s="81">
        <v>0</v>
      </c>
      <c r="AV342" s="81">
        <v>1</v>
      </c>
      <c r="AW342" s="81" t="s">
        <v>564</v>
      </c>
      <c r="AX342" s="82"/>
      <c r="AY342" s="81">
        <v>5800.6</v>
      </c>
      <c r="AZ342" s="81">
        <v>1967</v>
      </c>
      <c r="BA342" s="81">
        <v>0</v>
      </c>
      <c r="BB342" s="81">
        <v>0</v>
      </c>
      <c r="BC342" s="81">
        <v>0</v>
      </c>
      <c r="BD342" s="81">
        <v>1740</v>
      </c>
      <c r="BE342" s="81" t="s">
        <v>564</v>
      </c>
      <c r="BF342" s="82"/>
      <c r="BG342" s="81">
        <v>0</v>
      </c>
      <c r="BH342" s="81">
        <v>0</v>
      </c>
      <c r="BI342" s="81">
        <v>108.157</v>
      </c>
      <c r="BJ342" s="81">
        <v>0</v>
      </c>
      <c r="BK342" s="81">
        <v>13.847000000000001</v>
      </c>
      <c r="BL342" s="81">
        <v>0</v>
      </c>
      <c r="BM342" s="82"/>
      <c r="BN342" s="81">
        <v>0</v>
      </c>
      <c r="BO342" s="81">
        <v>0</v>
      </c>
      <c r="BP342" s="81">
        <v>6</v>
      </c>
      <c r="BQ342" s="81">
        <v>0</v>
      </c>
      <c r="BR342" s="81">
        <v>3</v>
      </c>
      <c r="BS342" s="81">
        <v>0</v>
      </c>
      <c r="BT342"/>
      <c r="BU342" s="80">
        <v>122.004</v>
      </c>
      <c r="BV342" s="80">
        <v>0</v>
      </c>
      <c r="BW342" s="80">
        <v>0</v>
      </c>
      <c r="BX342" s="80">
        <v>0</v>
      </c>
      <c r="BY342" s="80">
        <v>0</v>
      </c>
      <c r="BZ342" s="80">
        <v>0</v>
      </c>
      <c r="CA342" s="80">
        <v>0</v>
      </c>
      <c r="CB342" s="80">
        <v>0</v>
      </c>
      <c r="CC342" s="80">
        <v>0</v>
      </c>
    </row>
    <row r="343" spans="1:81">
      <c r="A343" s="80" t="s">
        <v>2061</v>
      </c>
      <c r="B343" s="80">
        <v>165</v>
      </c>
      <c r="C343" s="80">
        <v>12</v>
      </c>
      <c r="D343" s="80">
        <v>10</v>
      </c>
      <c r="E343" s="80">
        <v>2015</v>
      </c>
      <c r="F343" s="80" t="s">
        <v>91</v>
      </c>
      <c r="G343" s="80" t="s">
        <v>2049</v>
      </c>
      <c r="H343" s="80" t="s">
        <v>2050</v>
      </c>
      <c r="I343" s="177"/>
      <c r="J343" s="81">
        <v>571.08843448120649</v>
      </c>
      <c r="K343" s="81">
        <v>2.816372176356428</v>
      </c>
      <c r="L343" s="81">
        <v>1.260744638711043</v>
      </c>
      <c r="M343" s="81">
        <v>116.14073044555077</v>
      </c>
      <c r="N343" s="81">
        <v>94.556527668752253</v>
      </c>
      <c r="O343" s="81">
        <v>60.159134789259028</v>
      </c>
      <c r="P343" s="81">
        <v>24.990796407114221</v>
      </c>
      <c r="Q343" s="81">
        <v>4.7527447583225415</v>
      </c>
      <c r="R343" s="81">
        <v>0</v>
      </c>
      <c r="S343" s="81">
        <v>7.6727743189785622</v>
      </c>
      <c r="T343" s="82"/>
      <c r="U343" s="81">
        <v>29660526</v>
      </c>
      <c r="V343" s="81">
        <v>1215</v>
      </c>
      <c r="W343" s="81">
        <v>22</v>
      </c>
      <c r="X343" s="81">
        <v>18515</v>
      </c>
      <c r="Y343" s="81">
        <v>25418</v>
      </c>
      <c r="Z343" s="81">
        <v>34952</v>
      </c>
      <c r="AA343" s="81">
        <v>4973</v>
      </c>
      <c r="AB343" s="81">
        <v>65413</v>
      </c>
      <c r="AC343" s="81">
        <v>0</v>
      </c>
      <c r="AD343" s="81">
        <v>7.6727743189785622</v>
      </c>
      <c r="AE343" s="82"/>
      <c r="AF343" s="81">
        <v>320482947.51556993</v>
      </c>
      <c r="AG343" s="81">
        <v>2206441.5852338611</v>
      </c>
      <c r="AH343" s="81">
        <v>241314.06792950002</v>
      </c>
      <c r="AI343" s="81">
        <v>142003916.5588581</v>
      </c>
      <c r="AJ343" s="81">
        <v>137040912.33843553</v>
      </c>
      <c r="AK343" s="81">
        <v>0</v>
      </c>
      <c r="AL343" s="81">
        <v>0</v>
      </c>
      <c r="AM343" s="81">
        <v>8964577.2527852766</v>
      </c>
      <c r="AN343" s="81">
        <v>0</v>
      </c>
      <c r="AO343" s="81">
        <v>0</v>
      </c>
      <c r="AP343" s="82"/>
      <c r="AQ343" s="81">
        <v>1742</v>
      </c>
      <c r="AR343" s="81">
        <v>130</v>
      </c>
      <c r="AS343" s="81">
        <v>0</v>
      </c>
      <c r="AT343" s="81">
        <v>0</v>
      </c>
      <c r="AU343" s="81">
        <v>0</v>
      </c>
      <c r="AV343" s="81">
        <v>2</v>
      </c>
      <c r="AW343" s="81" t="s">
        <v>564</v>
      </c>
      <c r="AX343" s="82"/>
      <c r="AY343" s="81">
        <v>6676.6</v>
      </c>
      <c r="AZ343" s="81">
        <v>3775.2000000000003</v>
      </c>
      <c r="BA343" s="81">
        <v>0</v>
      </c>
      <c r="BB343" s="81">
        <v>0</v>
      </c>
      <c r="BC343" s="81">
        <v>0</v>
      </c>
      <c r="BD343" s="81">
        <v>1915</v>
      </c>
      <c r="BE343" s="81" t="s">
        <v>564</v>
      </c>
      <c r="BF343" s="82"/>
      <c r="BG343" s="81">
        <v>0</v>
      </c>
      <c r="BH343" s="81">
        <v>0</v>
      </c>
      <c r="BI343" s="81">
        <v>105.54300000000001</v>
      </c>
      <c r="BJ343" s="81">
        <v>0</v>
      </c>
      <c r="BK343" s="81">
        <v>11.585000000000001</v>
      </c>
      <c r="BL343" s="81">
        <v>0</v>
      </c>
      <c r="BM343" s="82"/>
      <c r="BN343" s="81">
        <v>0</v>
      </c>
      <c r="BO343" s="81">
        <v>0</v>
      </c>
      <c r="BP343" s="81">
        <v>6</v>
      </c>
      <c r="BQ343" s="81">
        <v>0</v>
      </c>
      <c r="BR343" s="81">
        <v>2</v>
      </c>
      <c r="BS343" s="81">
        <v>0</v>
      </c>
      <c r="BT343"/>
      <c r="BU343" s="80">
        <v>117.128</v>
      </c>
      <c r="BV343" s="80">
        <v>0</v>
      </c>
      <c r="BW343" s="80">
        <v>0</v>
      </c>
      <c r="BX343" s="80">
        <v>0</v>
      </c>
      <c r="BY343" s="80">
        <v>0</v>
      </c>
      <c r="BZ343" s="80">
        <v>0</v>
      </c>
      <c r="CA343" s="80">
        <v>0</v>
      </c>
      <c r="CB343" s="80">
        <v>0</v>
      </c>
      <c r="CC343" s="80">
        <v>0</v>
      </c>
    </row>
    <row r="344" spans="1:81">
      <c r="A344" s="80" t="s">
        <v>2062</v>
      </c>
      <c r="B344" s="80">
        <v>166</v>
      </c>
      <c r="C344" s="80">
        <v>13</v>
      </c>
      <c r="D344" s="80">
        <v>10</v>
      </c>
      <c r="E344" s="80">
        <v>2016</v>
      </c>
      <c r="F344" s="80" t="s">
        <v>92</v>
      </c>
      <c r="G344" s="80" t="s">
        <v>2049</v>
      </c>
      <c r="H344" s="80" t="s">
        <v>2050</v>
      </c>
      <c r="I344" s="177"/>
      <c r="J344" s="81">
        <v>618.37119279301407</v>
      </c>
      <c r="K344" s="81">
        <v>2.6164135253048628</v>
      </c>
      <c r="L344" s="81">
        <v>1.2518712643832297</v>
      </c>
      <c r="M344" s="81">
        <v>84.953945992282243</v>
      </c>
      <c r="N344" s="81">
        <v>85.4299272200156</v>
      </c>
      <c r="O344" s="81">
        <v>60.518482517896075</v>
      </c>
      <c r="P344" s="81">
        <v>23.934064247183098</v>
      </c>
      <c r="Q344" s="81">
        <v>4.6794424771768792</v>
      </c>
      <c r="R344" s="81">
        <v>0</v>
      </c>
      <c r="S344" s="81">
        <v>7.4391099990205074</v>
      </c>
      <c r="T344" s="82"/>
      <c r="U344" s="81">
        <v>28940727</v>
      </c>
      <c r="V344" s="81">
        <v>1215</v>
      </c>
      <c r="W344" s="81">
        <v>22</v>
      </c>
      <c r="X344" s="81">
        <v>18515</v>
      </c>
      <c r="Y344" s="81">
        <v>26083</v>
      </c>
      <c r="Z344" s="81">
        <v>35593</v>
      </c>
      <c r="AA344" s="81">
        <v>4926</v>
      </c>
      <c r="AB344" s="81">
        <v>66251</v>
      </c>
      <c r="AC344" s="81">
        <v>0</v>
      </c>
      <c r="AD344" s="81">
        <v>7.4391099990205074</v>
      </c>
      <c r="AE344" s="82"/>
      <c r="AF344" s="81">
        <v>347593689.9291895</v>
      </c>
      <c r="AG344" s="81">
        <v>1967174.0936061861</v>
      </c>
      <c r="AH344" s="81">
        <v>216386.90379621621</v>
      </c>
      <c r="AI344" s="81">
        <v>132155111.737352</v>
      </c>
      <c r="AJ344" s="81">
        <v>123072825.3863619</v>
      </c>
      <c r="AK344" s="81">
        <v>0</v>
      </c>
      <c r="AL344" s="81">
        <v>0</v>
      </c>
      <c r="AM344" s="81">
        <v>9086475.4572549686</v>
      </c>
      <c r="AN344" s="81">
        <v>0</v>
      </c>
      <c r="AO344" s="81">
        <v>0</v>
      </c>
      <c r="AP344" s="82"/>
      <c r="AQ344" s="81">
        <v>1923</v>
      </c>
      <c r="AR344" s="81">
        <v>165</v>
      </c>
      <c r="AS344" s="81">
        <v>0</v>
      </c>
      <c r="AT344" s="81">
        <v>0</v>
      </c>
      <c r="AU344" s="81">
        <v>0</v>
      </c>
      <c r="AV344" s="81">
        <v>2</v>
      </c>
      <c r="AW344" s="81" t="s">
        <v>564</v>
      </c>
      <c r="AX344" s="82"/>
      <c r="AY344" s="81">
        <v>7461.5999999999995</v>
      </c>
      <c r="AZ344" s="81">
        <v>4626</v>
      </c>
      <c r="BA344" s="81">
        <v>0</v>
      </c>
      <c r="BB344" s="81">
        <v>0</v>
      </c>
      <c r="BC344" s="81">
        <v>0</v>
      </c>
      <c r="BD344" s="81">
        <v>1915</v>
      </c>
      <c r="BE344" s="81" t="s">
        <v>564</v>
      </c>
      <c r="BF344" s="82"/>
      <c r="BG344" s="81">
        <v>0</v>
      </c>
      <c r="BH344" s="81">
        <v>0</v>
      </c>
      <c r="BI344" s="81">
        <v>106.699</v>
      </c>
      <c r="BJ344" s="81">
        <v>0</v>
      </c>
      <c r="BK344" s="81">
        <v>40.340000000000003</v>
      </c>
      <c r="BL344" s="81">
        <v>0</v>
      </c>
      <c r="BM344" s="82"/>
      <c r="BN344" s="81">
        <v>0</v>
      </c>
      <c r="BO344" s="81">
        <v>0</v>
      </c>
      <c r="BP344" s="81">
        <v>6</v>
      </c>
      <c r="BQ344" s="81">
        <v>0</v>
      </c>
      <c r="BR344" s="81">
        <v>3</v>
      </c>
      <c r="BS344" s="81">
        <v>0</v>
      </c>
      <c r="BT344"/>
      <c r="BU344" s="80">
        <v>122.125</v>
      </c>
      <c r="BV344" s="80">
        <v>23.834</v>
      </c>
      <c r="BW344" s="80">
        <v>0</v>
      </c>
      <c r="BX344" s="80">
        <v>2E-3</v>
      </c>
      <c r="BY344" s="80">
        <v>1.0780000000000001</v>
      </c>
      <c r="BZ344" s="80">
        <v>0</v>
      </c>
      <c r="CA344" s="80">
        <v>0</v>
      </c>
      <c r="CB344" s="80">
        <v>0</v>
      </c>
      <c r="CC344" s="80">
        <v>0</v>
      </c>
    </row>
    <row r="345" spans="1:81">
      <c r="A345" s="80" t="s">
        <v>2063</v>
      </c>
      <c r="B345" s="80">
        <v>167</v>
      </c>
      <c r="C345" s="80">
        <v>14</v>
      </c>
      <c r="D345" s="80">
        <v>10</v>
      </c>
      <c r="E345" s="80">
        <v>2017</v>
      </c>
      <c r="F345" s="80" t="s">
        <v>71</v>
      </c>
      <c r="G345" s="80" t="s">
        <v>2049</v>
      </c>
      <c r="H345" s="80" t="s">
        <v>2050</v>
      </c>
      <c r="I345" s="177"/>
      <c r="J345" s="81">
        <v>523.92482928162281</v>
      </c>
      <c r="K345" s="81">
        <v>2.6050146372306835</v>
      </c>
      <c r="L345" s="81">
        <v>1.2466047280431038</v>
      </c>
      <c r="M345" s="81">
        <v>77.262779260209257</v>
      </c>
      <c r="N345" s="81">
        <v>94.110738394867198</v>
      </c>
      <c r="O345" s="81">
        <v>60.832206642954553</v>
      </c>
      <c r="P345" s="81">
        <v>23.598988637430054</v>
      </c>
      <c r="Q345" s="81">
        <v>4.570816692593624</v>
      </c>
      <c r="R345" s="81">
        <v>0</v>
      </c>
      <c r="S345" s="81">
        <v>5.1395112645045495</v>
      </c>
      <c r="T345" s="82"/>
      <c r="U345" s="81">
        <v>28930149</v>
      </c>
      <c r="V345" s="81">
        <v>1215</v>
      </c>
      <c r="W345" s="81">
        <v>22</v>
      </c>
      <c r="X345" s="81">
        <v>18515</v>
      </c>
      <c r="Y345" s="81">
        <v>26663</v>
      </c>
      <c r="Z345" s="81">
        <v>36371</v>
      </c>
      <c r="AA345" s="81">
        <v>4888</v>
      </c>
      <c r="AB345" s="81">
        <v>66922</v>
      </c>
      <c r="AC345" s="81">
        <v>0</v>
      </c>
      <c r="AD345" s="81">
        <v>5.1395112645045504</v>
      </c>
      <c r="AE345" s="82"/>
      <c r="AF345" s="81">
        <v>324135491.80639052</v>
      </c>
      <c r="AG345" s="81">
        <v>1982303.173927834</v>
      </c>
      <c r="AH345" s="81">
        <v>259006.67621720259</v>
      </c>
      <c r="AI345" s="81">
        <v>125056922.70326629</v>
      </c>
      <c r="AJ345" s="81">
        <v>136169459.21697229</v>
      </c>
      <c r="AK345" s="81">
        <v>0</v>
      </c>
      <c r="AL345" s="81">
        <v>0</v>
      </c>
      <c r="AM345" s="81">
        <v>9192866.4889440667</v>
      </c>
      <c r="AN345" s="81">
        <v>0</v>
      </c>
      <c r="AO345" s="81">
        <v>0</v>
      </c>
      <c r="AP345" s="82"/>
      <c r="AQ345" s="81">
        <v>2083</v>
      </c>
      <c r="AR345" s="81">
        <v>183</v>
      </c>
      <c r="AS345" s="81">
        <v>0</v>
      </c>
      <c r="AT345" s="81">
        <v>0</v>
      </c>
      <c r="AU345" s="81">
        <v>0</v>
      </c>
      <c r="AV345" s="81">
        <v>2</v>
      </c>
      <c r="AW345" s="81" t="s">
        <v>564</v>
      </c>
      <c r="AX345" s="82"/>
      <c r="AY345" s="81">
        <v>8107.5999999999995</v>
      </c>
      <c r="AZ345" s="81">
        <v>5228.5000000000009</v>
      </c>
      <c r="BA345" s="81">
        <v>0</v>
      </c>
      <c r="BB345" s="81">
        <v>0</v>
      </c>
      <c r="BC345" s="81">
        <v>0</v>
      </c>
      <c r="BD345" s="81">
        <v>1915</v>
      </c>
      <c r="BE345" s="81" t="s">
        <v>564</v>
      </c>
      <c r="BF345" s="82"/>
      <c r="BG345" s="81">
        <v>0</v>
      </c>
      <c r="BH345" s="81">
        <v>0</v>
      </c>
      <c r="BI345" s="81">
        <v>102.29300000000001</v>
      </c>
      <c r="BJ345" s="81">
        <v>0</v>
      </c>
      <c r="BK345" s="81">
        <v>51.451000000000001</v>
      </c>
      <c r="BL345" s="81">
        <v>0</v>
      </c>
      <c r="BM345" s="82"/>
      <c r="BN345" s="81">
        <v>0</v>
      </c>
      <c r="BO345" s="81">
        <v>0</v>
      </c>
      <c r="BP345" s="81">
        <v>6</v>
      </c>
      <c r="BQ345" s="81">
        <v>0</v>
      </c>
      <c r="BR345" s="81">
        <v>3</v>
      </c>
      <c r="BS345" s="81">
        <v>0</v>
      </c>
      <c r="BT345"/>
      <c r="BU345" s="80">
        <v>118.197</v>
      </c>
      <c r="BV345" s="80">
        <v>34.442</v>
      </c>
      <c r="BW345" s="80">
        <v>0</v>
      </c>
      <c r="BX345" s="80">
        <v>2E-3</v>
      </c>
      <c r="BY345" s="80">
        <v>1.103</v>
      </c>
      <c r="BZ345" s="80">
        <v>0</v>
      </c>
      <c r="CA345" s="80">
        <v>0</v>
      </c>
      <c r="CB345" s="80">
        <v>0</v>
      </c>
      <c r="CC345" s="80">
        <v>0</v>
      </c>
    </row>
    <row r="346" spans="1:81">
      <c r="A346" s="80" t="s">
        <v>2064</v>
      </c>
      <c r="B346" s="80">
        <v>168</v>
      </c>
      <c r="C346" s="80">
        <v>15</v>
      </c>
      <c r="D346" s="80">
        <v>10</v>
      </c>
      <c r="E346" s="80">
        <v>2018</v>
      </c>
      <c r="F346" s="80" t="s">
        <v>93</v>
      </c>
      <c r="G346" s="80" t="s">
        <v>2049</v>
      </c>
      <c r="H346" s="80" t="s">
        <v>2050</v>
      </c>
      <c r="I346" s="177"/>
      <c r="J346" s="81">
        <v>535.2763304174548</v>
      </c>
      <c r="K346" s="81">
        <v>2.4580244721103446</v>
      </c>
      <c r="L346" s="81">
        <v>1.1692810228220962</v>
      </c>
      <c r="M346" s="81">
        <v>81.997240267982448</v>
      </c>
      <c r="N346" s="81">
        <v>91.095857409778944</v>
      </c>
      <c r="O346" s="81">
        <v>60.651000604712763</v>
      </c>
      <c r="P346" s="81">
        <v>23.392758014160766</v>
      </c>
      <c r="Q346" s="81">
        <v>4.2866134704140109</v>
      </c>
      <c r="R346" s="81">
        <v>0</v>
      </c>
      <c r="S346" s="81">
        <v>4.4291333512930482</v>
      </c>
      <c r="T346" s="82"/>
      <c r="U346" s="81">
        <v>29452676</v>
      </c>
      <c r="V346" s="81">
        <v>1215</v>
      </c>
      <c r="W346" s="81">
        <v>22</v>
      </c>
      <c r="X346" s="81">
        <v>18515</v>
      </c>
      <c r="Y346" s="81">
        <v>27175</v>
      </c>
      <c r="Z346" s="81">
        <v>36957</v>
      </c>
      <c r="AA346" s="81">
        <v>4894</v>
      </c>
      <c r="AB346" s="81">
        <v>67634</v>
      </c>
      <c r="AC346" s="81">
        <v>0</v>
      </c>
      <c r="AD346" s="81">
        <v>4.4291333512930482</v>
      </c>
      <c r="AE346" s="82"/>
      <c r="AF346" s="81">
        <v>325738823.46248478</v>
      </c>
      <c r="AG346" s="81">
        <v>1760295.730147541</v>
      </c>
      <c r="AH346" s="81">
        <v>248821.8312820227</v>
      </c>
      <c r="AI346" s="81">
        <v>129591625.7809464</v>
      </c>
      <c r="AJ346" s="81">
        <v>137358507.71050921</v>
      </c>
      <c r="AK346" s="81">
        <v>0</v>
      </c>
      <c r="AL346" s="81">
        <v>0</v>
      </c>
      <c r="AM346" s="81">
        <v>9309895.2218716592</v>
      </c>
      <c r="AN346" s="81">
        <v>0</v>
      </c>
      <c r="AO346" s="81">
        <v>0</v>
      </c>
      <c r="AP346" s="82"/>
      <c r="AQ346" s="81">
        <v>2322</v>
      </c>
      <c r="AR346" s="81">
        <v>202</v>
      </c>
      <c r="AS346" s="81">
        <v>0</v>
      </c>
      <c r="AT346" s="81">
        <v>0</v>
      </c>
      <c r="AU346" s="81">
        <v>0</v>
      </c>
      <c r="AV346" s="81">
        <v>2</v>
      </c>
      <c r="AW346" s="81" t="s">
        <v>564</v>
      </c>
      <c r="AX346" s="82"/>
      <c r="AY346" s="81">
        <v>8972.6999999999971</v>
      </c>
      <c r="AZ346" s="81">
        <v>7169.8</v>
      </c>
      <c r="BA346" s="81">
        <v>0</v>
      </c>
      <c r="BB346" s="81">
        <v>0</v>
      </c>
      <c r="BC346" s="81">
        <v>0</v>
      </c>
      <c r="BD346" s="81">
        <v>1915</v>
      </c>
      <c r="BE346" s="81" t="s">
        <v>564</v>
      </c>
      <c r="BF346" s="82"/>
      <c r="BG346" s="81">
        <v>0</v>
      </c>
      <c r="BH346" s="81">
        <v>0</v>
      </c>
      <c r="BI346" s="81">
        <v>108.613</v>
      </c>
      <c r="BJ346" s="81">
        <v>0</v>
      </c>
      <c r="BK346" s="81">
        <v>44.296999999999997</v>
      </c>
      <c r="BL346" s="81">
        <v>0</v>
      </c>
      <c r="BM346" s="82"/>
      <c r="BN346" s="81">
        <v>0</v>
      </c>
      <c r="BO346" s="81">
        <v>0</v>
      </c>
      <c r="BP346" s="81">
        <v>7</v>
      </c>
      <c r="BQ346" s="81">
        <v>0</v>
      </c>
      <c r="BR346" s="81">
        <v>2</v>
      </c>
      <c r="BS346" s="81">
        <v>0</v>
      </c>
      <c r="BT346"/>
      <c r="BU346" s="80">
        <v>118.76900000000001</v>
      </c>
      <c r="BV346" s="80">
        <v>33.151000000000003</v>
      </c>
      <c r="BW346" s="80">
        <v>0</v>
      </c>
      <c r="BX346" s="80">
        <v>1E-3</v>
      </c>
      <c r="BY346" s="80">
        <v>0.98899999999999999</v>
      </c>
      <c r="BZ346" s="80">
        <v>0</v>
      </c>
      <c r="CA346" s="80">
        <v>0</v>
      </c>
      <c r="CB346" s="80">
        <v>0</v>
      </c>
      <c r="CC346" s="80">
        <v>0</v>
      </c>
    </row>
    <row r="347" spans="1:81">
      <c r="A347" s="80" t="s">
        <v>2065</v>
      </c>
      <c r="B347" s="80">
        <v>169</v>
      </c>
      <c r="C347" s="80">
        <v>16</v>
      </c>
      <c r="D347" s="80">
        <v>10</v>
      </c>
      <c r="E347" s="80">
        <v>2019</v>
      </c>
      <c r="F347" s="80" t="s">
        <v>73</v>
      </c>
      <c r="G347" s="80" t="s">
        <v>2049</v>
      </c>
      <c r="H347" s="80" t="s">
        <v>2050</v>
      </c>
      <c r="I347" s="177"/>
      <c r="J347" s="81">
        <v>495.84418503481754</v>
      </c>
      <c r="K347" s="81">
        <v>2.244630728441718</v>
      </c>
      <c r="L347" s="81">
        <v>1.1793414595070382</v>
      </c>
      <c r="M347" s="81">
        <v>80.152110691778262</v>
      </c>
      <c r="N347" s="81">
        <v>89.24211189177818</v>
      </c>
      <c r="O347" s="81">
        <v>59.765023595274393</v>
      </c>
      <c r="P347" s="81">
        <v>23.569160177138158</v>
      </c>
      <c r="Q347" s="81">
        <v>4.2269286919943863</v>
      </c>
      <c r="R347" s="81">
        <v>0</v>
      </c>
      <c r="S347" s="81">
        <v>6.3780580033416854</v>
      </c>
      <c r="T347" s="82"/>
      <c r="U347" s="81">
        <v>27365617</v>
      </c>
      <c r="V347" s="81">
        <v>1215</v>
      </c>
      <c r="W347" s="81">
        <v>22</v>
      </c>
      <c r="X347" s="81">
        <v>18515</v>
      </c>
      <c r="Y347" s="81">
        <v>27920</v>
      </c>
      <c r="Z347" s="81">
        <v>37417</v>
      </c>
      <c r="AA347" s="81">
        <v>4894</v>
      </c>
      <c r="AB347" s="81">
        <v>68498</v>
      </c>
      <c r="AC347" s="81">
        <v>0</v>
      </c>
      <c r="AD347" s="81">
        <v>6.3780580033416854</v>
      </c>
      <c r="AE347" s="82"/>
      <c r="AF347" s="81">
        <v>299805362.00171429</v>
      </c>
      <c r="AG347" s="81">
        <v>1699731.9613868799</v>
      </c>
      <c r="AH347" s="81">
        <v>263378.26101508382</v>
      </c>
      <c r="AI347" s="81">
        <v>131857753.9348004</v>
      </c>
      <c r="AJ347" s="81">
        <v>133789161.241616</v>
      </c>
      <c r="AK347" s="81">
        <v>0</v>
      </c>
      <c r="AL347" s="81">
        <v>0</v>
      </c>
      <c r="AM347" s="81">
        <v>9328911.9473320786</v>
      </c>
      <c r="AN347" s="81">
        <v>0</v>
      </c>
      <c r="AO347" s="81">
        <v>0</v>
      </c>
      <c r="AP347" s="82"/>
      <c r="AQ347" s="81">
        <v>2649</v>
      </c>
      <c r="AR347" s="81">
        <v>207</v>
      </c>
      <c r="AS347" s="81">
        <v>0</v>
      </c>
      <c r="AT347" s="81">
        <v>0</v>
      </c>
      <c r="AU347" s="81">
        <v>0</v>
      </c>
      <c r="AV347" s="81">
        <v>2</v>
      </c>
      <c r="AW347" s="81" t="s">
        <v>564</v>
      </c>
      <c r="AX347" s="82"/>
      <c r="AY347" s="81">
        <v>9905.2000000000098</v>
      </c>
      <c r="AZ347" s="81">
        <v>7292.9000000000005</v>
      </c>
      <c r="BA347" s="81">
        <v>0</v>
      </c>
      <c r="BB347" s="81">
        <v>0</v>
      </c>
      <c r="BC347" s="81">
        <v>0</v>
      </c>
      <c r="BD347" s="81">
        <v>1915</v>
      </c>
      <c r="BE347" s="81" t="s">
        <v>564</v>
      </c>
      <c r="BF347" s="82"/>
      <c r="BG347" s="81">
        <v>0</v>
      </c>
      <c r="BH347" s="81">
        <v>0</v>
      </c>
      <c r="BI347" s="81">
        <v>90.498999999999995</v>
      </c>
      <c r="BJ347" s="81">
        <v>0</v>
      </c>
      <c r="BK347" s="81">
        <v>56.805999999999997</v>
      </c>
      <c r="BL347" s="81">
        <v>0</v>
      </c>
      <c r="BM347" s="82"/>
      <c r="BN347" s="81">
        <v>0</v>
      </c>
      <c r="BO347" s="81">
        <v>0</v>
      </c>
      <c r="BP347" s="81">
        <v>5</v>
      </c>
      <c r="BQ347" s="81">
        <v>0</v>
      </c>
      <c r="BR347" s="81">
        <v>3</v>
      </c>
      <c r="BS347" s="81">
        <v>0</v>
      </c>
      <c r="BT347"/>
      <c r="BU347" s="80">
        <v>106.616</v>
      </c>
      <c r="BV347" s="80">
        <v>39.508000000000003</v>
      </c>
      <c r="BW347" s="80">
        <v>0</v>
      </c>
      <c r="BX347" s="80">
        <v>2E-3</v>
      </c>
      <c r="BY347" s="80">
        <v>1.179</v>
      </c>
      <c r="BZ347" s="80">
        <v>0</v>
      </c>
      <c r="CA347" s="80">
        <v>0</v>
      </c>
      <c r="CB347" s="80">
        <v>0</v>
      </c>
      <c r="CC347" s="80">
        <v>0</v>
      </c>
    </row>
    <row r="348" spans="1:81">
      <c r="A348" s="80" t="s">
        <v>2066</v>
      </c>
      <c r="B348" s="80">
        <v>170</v>
      </c>
      <c r="C348" s="80">
        <v>17</v>
      </c>
      <c r="D348" s="80">
        <v>10</v>
      </c>
      <c r="E348" s="80">
        <v>2020</v>
      </c>
      <c r="F348" s="80" t="s">
        <v>218</v>
      </c>
      <c r="G348" s="80" t="s">
        <v>2049</v>
      </c>
      <c r="H348" s="80" t="s">
        <v>2050</v>
      </c>
      <c r="I348" s="177"/>
      <c r="J348" s="81">
        <v>364.48426592457878</v>
      </c>
      <c r="K348" s="81">
        <v>2.6593206538406347</v>
      </c>
      <c r="L348" s="81">
        <v>1.6809357225005754</v>
      </c>
      <c r="M348" s="81">
        <v>77.137032385300017</v>
      </c>
      <c r="N348" s="81">
        <v>87.350387103947739</v>
      </c>
      <c r="O348" s="81">
        <v>53.300238210866048</v>
      </c>
      <c r="P348" s="81">
        <v>21.994491867252034</v>
      </c>
      <c r="Q348" s="81">
        <v>4.0915723656541267</v>
      </c>
      <c r="R348" s="81">
        <v>0</v>
      </c>
      <c r="S348" s="81">
        <v>4.6921749439880527</v>
      </c>
      <c r="T348" s="82"/>
      <c r="U348" s="81">
        <v>24373098</v>
      </c>
      <c r="V348" s="81">
        <v>1225</v>
      </c>
      <c r="W348" s="81">
        <v>34</v>
      </c>
      <c r="X348" s="81">
        <v>19817</v>
      </c>
      <c r="Y348" s="81">
        <v>28641</v>
      </c>
      <c r="Z348" s="81">
        <v>38087</v>
      </c>
      <c r="AA348" s="81">
        <v>4962</v>
      </c>
      <c r="AB348" s="81">
        <v>69392</v>
      </c>
      <c r="AC348" s="81">
        <v>0</v>
      </c>
      <c r="AD348" s="81">
        <v>4.6921749439880527</v>
      </c>
      <c r="AE348" s="82"/>
      <c r="AF348" s="81">
        <v>261753393.2623055</v>
      </c>
      <c r="AG348" s="81">
        <v>1899588.5089637323</v>
      </c>
      <c r="AH348" s="81">
        <v>304324.84128294326</v>
      </c>
      <c r="AI348" s="81">
        <v>128907265.23302448</v>
      </c>
      <c r="AJ348" s="81">
        <v>136015904.24262589</v>
      </c>
      <c r="AK348" s="81"/>
      <c r="AL348" s="81"/>
      <c r="AM348" s="81">
        <v>9056426.9611999728</v>
      </c>
      <c r="AN348" s="81"/>
      <c r="AO348" s="81"/>
      <c r="AP348" s="82"/>
      <c r="AQ348" s="81">
        <v>2874</v>
      </c>
      <c r="AR348" s="81">
        <v>211</v>
      </c>
      <c r="AS348" s="81">
        <v>0</v>
      </c>
      <c r="AT348" s="81">
        <v>0</v>
      </c>
      <c r="AU348" s="81">
        <v>0</v>
      </c>
      <c r="AV348" s="81">
        <v>2</v>
      </c>
      <c r="AW348" s="81">
        <v>0</v>
      </c>
      <c r="AX348" s="82"/>
      <c r="AY348" s="81">
        <v>10799.900000000111</v>
      </c>
      <c r="AZ348" s="81">
        <v>7691.3999999999978</v>
      </c>
      <c r="BA348" s="81">
        <v>0</v>
      </c>
      <c r="BB348" s="81">
        <v>0</v>
      </c>
      <c r="BC348" s="81">
        <v>0</v>
      </c>
      <c r="BD348" s="81">
        <v>1915</v>
      </c>
      <c r="BE348" s="81">
        <v>0</v>
      </c>
      <c r="BF348" s="82"/>
      <c r="BG348" s="81">
        <v>0</v>
      </c>
      <c r="BH348" s="81">
        <v>0</v>
      </c>
      <c r="BI348" s="81">
        <v>101.453</v>
      </c>
      <c r="BJ348" s="81">
        <v>0</v>
      </c>
      <c r="BK348" s="81">
        <v>49.852000000000004</v>
      </c>
      <c r="BL348" s="81">
        <v>0</v>
      </c>
      <c r="BM348" s="82"/>
      <c r="BN348" s="81">
        <v>0</v>
      </c>
      <c r="BO348" s="81">
        <v>0</v>
      </c>
      <c r="BP348" s="81">
        <v>7</v>
      </c>
      <c r="BQ348" s="81">
        <v>0</v>
      </c>
      <c r="BR348" s="81">
        <v>2</v>
      </c>
      <c r="BS348" s="81">
        <v>0</v>
      </c>
      <c r="BT348"/>
      <c r="BU348" s="80">
        <v>111.892</v>
      </c>
      <c r="BV348" s="80">
        <v>39.412999999999997</v>
      </c>
      <c r="BW348" s="80">
        <v>0</v>
      </c>
      <c r="BX348" s="80">
        <v>0</v>
      </c>
      <c r="BY348" s="80">
        <v>0</v>
      </c>
      <c r="BZ348" s="80">
        <v>0</v>
      </c>
      <c r="CA348" s="80">
        <v>0</v>
      </c>
      <c r="CB348" s="80">
        <v>0</v>
      </c>
      <c r="CC348" s="80">
        <v>0</v>
      </c>
    </row>
    <row r="349" spans="1:81">
      <c r="A349" s="80" t="s">
        <v>2067</v>
      </c>
      <c r="B349" s="80">
        <v>170</v>
      </c>
      <c r="C349" s="80">
        <v>18</v>
      </c>
      <c r="D349" s="80">
        <v>10</v>
      </c>
      <c r="E349" s="80">
        <v>2021</v>
      </c>
      <c r="F349" s="80" t="s">
        <v>75</v>
      </c>
      <c r="G349" s="174" t="s">
        <v>2049</v>
      </c>
      <c r="H349" s="80" t="s">
        <v>2050</v>
      </c>
      <c r="I349" s="177"/>
      <c r="J349" s="81">
        <v>391.17887036896872</v>
      </c>
      <c r="K349" s="81">
        <v>2.8319622256272203</v>
      </c>
      <c r="L349" s="81">
        <v>1.3925355627744505</v>
      </c>
      <c r="M349" s="81">
        <v>81.666905059681781</v>
      </c>
      <c r="N349" s="81">
        <v>91.138456985567217</v>
      </c>
      <c r="O349" s="81">
        <v>52.352105286490385</v>
      </c>
      <c r="P349" s="81">
        <v>22.74918601846198</v>
      </c>
      <c r="Q349" s="81">
        <v>4.1749255778395664</v>
      </c>
      <c r="R349" s="81">
        <v>0</v>
      </c>
      <c r="S349" s="81">
        <v>4.2140805231835774</v>
      </c>
      <c r="T349" s="82"/>
      <c r="U349" s="81">
        <v>23667563</v>
      </c>
      <c r="V349" s="81">
        <v>1225</v>
      </c>
      <c r="W349" s="81">
        <v>34</v>
      </c>
      <c r="X349" s="81">
        <v>19817</v>
      </c>
      <c r="Y349" s="81">
        <v>29180</v>
      </c>
      <c r="Z349" s="81">
        <v>38520</v>
      </c>
      <c r="AA349" s="81">
        <v>5005</v>
      </c>
      <c r="AB349" s="81">
        <v>69966</v>
      </c>
      <c r="AC349" s="81">
        <v>0</v>
      </c>
      <c r="AD349" s="81">
        <v>4.2140805231835774</v>
      </c>
      <c r="AE349" s="82"/>
      <c r="AF349" s="81">
        <v>239413591.1935547</v>
      </c>
      <c r="AG349" s="81">
        <v>2013113.7047367301</v>
      </c>
      <c r="AH349" s="81">
        <v>242814.41548742648</v>
      </c>
      <c r="AI349" s="81">
        <v>134874340.82058632</v>
      </c>
      <c r="AJ349" s="81">
        <v>132069803.95050229</v>
      </c>
      <c r="AK349" s="81">
        <v>0</v>
      </c>
      <c r="AL349" s="81">
        <v>0</v>
      </c>
      <c r="AM349" s="81">
        <v>9184009.1743607391</v>
      </c>
      <c r="AN349" s="81">
        <v>0</v>
      </c>
      <c r="AO349" s="81">
        <v>0</v>
      </c>
      <c r="AP349" s="82"/>
      <c r="AQ349" s="81">
        <v>3033</v>
      </c>
      <c r="AR349" s="81">
        <v>217</v>
      </c>
      <c r="AS349" s="81">
        <v>0</v>
      </c>
      <c r="AT349" s="81">
        <v>0</v>
      </c>
      <c r="AU349" s="81">
        <v>0</v>
      </c>
      <c r="AV349" s="81">
        <v>2</v>
      </c>
      <c r="AW349" s="81"/>
      <c r="AX349" s="82"/>
      <c r="AY349" s="81">
        <v>11589.4000000001</v>
      </c>
      <c r="AZ349" s="81">
        <v>8840.7999999999938</v>
      </c>
      <c r="BA349" s="81">
        <v>0</v>
      </c>
      <c r="BB349" s="81">
        <v>0</v>
      </c>
      <c r="BC349" s="81">
        <v>0</v>
      </c>
      <c r="BD349" s="81">
        <v>1915</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2068</v>
      </c>
      <c r="B350" s="80">
        <v>170</v>
      </c>
      <c r="C350" s="80">
        <v>19</v>
      </c>
      <c r="D350" s="80">
        <v>10</v>
      </c>
      <c r="E350" s="80">
        <v>2022</v>
      </c>
      <c r="F350" s="80" t="s">
        <v>568</v>
      </c>
      <c r="G350" s="174" t="s">
        <v>2049</v>
      </c>
      <c r="H350" s="80" t="s">
        <v>2050</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3197</v>
      </c>
      <c r="AR350" s="81">
        <v>221</v>
      </c>
      <c r="AS350" s="81">
        <v>0</v>
      </c>
      <c r="AT350" s="81">
        <v>0</v>
      </c>
      <c r="AU350" s="81">
        <v>0</v>
      </c>
      <c r="AV350" s="81">
        <v>2</v>
      </c>
      <c r="AW350" s="81"/>
      <c r="AX350" s="82"/>
      <c r="AY350" s="81">
        <v>12546.000000000091</v>
      </c>
      <c r="AZ350" s="81">
        <v>11510.699999999993</v>
      </c>
      <c r="BA350" s="81">
        <v>0</v>
      </c>
      <c r="BB350" s="81">
        <v>0</v>
      </c>
      <c r="BC350" s="81">
        <v>0</v>
      </c>
      <c r="BD350" s="81">
        <v>1915</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2069</v>
      </c>
      <c r="B351" s="80">
        <v>392</v>
      </c>
      <c r="C351" s="80">
        <v>1</v>
      </c>
      <c r="D351" s="80">
        <v>24</v>
      </c>
      <c r="E351" s="80">
        <v>1990</v>
      </c>
      <c r="F351" s="80" t="s">
        <v>562</v>
      </c>
      <c r="G351" s="80" t="s">
        <v>2070</v>
      </c>
      <c r="H351" s="80" t="s">
        <v>2071</v>
      </c>
      <c r="I351" s="177"/>
      <c r="J351" s="81">
        <v>64.856818993194452</v>
      </c>
      <c r="K351" s="81">
        <v>3.1795842144737736</v>
      </c>
      <c r="L351" s="81">
        <v>0</v>
      </c>
      <c r="M351" s="81">
        <v>33.696618653890219</v>
      </c>
      <c r="N351" s="81">
        <v>52.912503523856145</v>
      </c>
      <c r="O351" s="81">
        <v>43.842663056680863</v>
      </c>
      <c r="P351" s="81">
        <v>22.573103736281652</v>
      </c>
      <c r="Q351" s="81">
        <v>3.8840636323883002</v>
      </c>
      <c r="R351" s="81">
        <v>0</v>
      </c>
      <c r="S351" s="81">
        <v>4.4995991638574138</v>
      </c>
      <c r="T351" s="82"/>
      <c r="U351" s="81">
        <v>10723731</v>
      </c>
      <c r="V351" s="81">
        <v>1142</v>
      </c>
      <c r="W351" s="81">
        <v>0</v>
      </c>
      <c r="X351" s="81">
        <v>11548</v>
      </c>
      <c r="Y351" s="81">
        <v>20585</v>
      </c>
      <c r="Z351" s="81">
        <v>18033</v>
      </c>
      <c r="AA351" s="81">
        <v>5481</v>
      </c>
      <c r="AB351" s="81">
        <v>63064</v>
      </c>
      <c r="AC351" s="81">
        <v>0</v>
      </c>
      <c r="AD351" s="81">
        <v>4.4995991638574138</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2072</v>
      </c>
      <c r="B352" s="80">
        <v>393</v>
      </c>
      <c r="C352" s="80">
        <v>2</v>
      </c>
      <c r="D352" s="80">
        <v>24</v>
      </c>
      <c r="E352" s="80">
        <v>2005</v>
      </c>
      <c r="F352" s="80" t="s">
        <v>565</v>
      </c>
      <c r="G352" s="80" t="s">
        <v>2070</v>
      </c>
      <c r="H352" s="80" t="s">
        <v>2071</v>
      </c>
      <c r="I352" s="177"/>
      <c r="J352" s="81">
        <v>60.694096464448904</v>
      </c>
      <c r="K352" s="81">
        <v>2.9289976441449808</v>
      </c>
      <c r="L352" s="81">
        <v>3.1413980678182276</v>
      </c>
      <c r="M352" s="81">
        <v>86.26846719769793</v>
      </c>
      <c r="N352" s="81">
        <v>78.746689041307206</v>
      </c>
      <c r="O352" s="81">
        <v>68.519592287506939</v>
      </c>
      <c r="P352" s="81">
        <v>26.90334976798308</v>
      </c>
      <c r="Q352" s="81">
        <v>4.0664764401225701</v>
      </c>
      <c r="R352" s="81">
        <v>0</v>
      </c>
      <c r="S352" s="81">
        <v>7.2009718368889919</v>
      </c>
      <c r="T352" s="82"/>
      <c r="U352" s="81">
        <v>9196063</v>
      </c>
      <c r="V352" s="81">
        <v>1241</v>
      </c>
      <c r="W352" s="81">
        <v>42</v>
      </c>
      <c r="X352" s="81">
        <v>15969</v>
      </c>
      <c r="Y352" s="81">
        <v>26422</v>
      </c>
      <c r="Z352" s="81">
        <v>32613</v>
      </c>
      <c r="AA352" s="81">
        <v>5350</v>
      </c>
      <c r="AB352" s="81">
        <v>69023</v>
      </c>
      <c r="AC352" s="81">
        <v>0</v>
      </c>
      <c r="AD352" s="81">
        <v>7.2009718368889919</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2073</v>
      </c>
      <c r="B353" s="80">
        <v>394</v>
      </c>
      <c r="C353" s="80">
        <v>3</v>
      </c>
      <c r="D353" s="80">
        <v>24</v>
      </c>
      <c r="E353" s="80">
        <v>2006</v>
      </c>
      <c r="F353" s="80" t="s">
        <v>566</v>
      </c>
      <c r="G353" s="80" t="s">
        <v>2070</v>
      </c>
      <c r="H353" s="80" t="s">
        <v>2071</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2074</v>
      </c>
      <c r="B354" s="80">
        <v>395</v>
      </c>
      <c r="C354" s="80">
        <v>4</v>
      </c>
      <c r="D354" s="80">
        <v>24</v>
      </c>
      <c r="E354" s="80">
        <v>2007</v>
      </c>
      <c r="F354" s="80" t="s">
        <v>567</v>
      </c>
      <c r="G354" s="80" t="s">
        <v>2070</v>
      </c>
      <c r="H354" s="80" t="s">
        <v>2071</v>
      </c>
      <c r="I354" s="177"/>
      <c r="J354" s="81">
        <v>57.631355854947273</v>
      </c>
      <c r="K354" s="81">
        <v>2.4618873412233713</v>
      </c>
      <c r="L354" s="81">
        <v>6.9207934972285479</v>
      </c>
      <c r="M354" s="81">
        <v>85.482967925882548</v>
      </c>
      <c r="N354" s="81">
        <v>85.269228037938674</v>
      </c>
      <c r="O354" s="81">
        <v>66.868599634714158</v>
      </c>
      <c r="P354" s="81">
        <v>26.819345407356646</v>
      </c>
      <c r="Q354" s="81">
        <v>4.2973983417921939</v>
      </c>
      <c r="R354" s="81">
        <v>0</v>
      </c>
      <c r="S354" s="81">
        <v>6.2640806964072082</v>
      </c>
      <c r="T354" s="82"/>
      <c r="U354" s="81">
        <v>8952706</v>
      </c>
      <c r="V354" s="81">
        <v>1070</v>
      </c>
      <c r="W354" s="81">
        <v>88</v>
      </c>
      <c r="X354" s="81">
        <v>19943</v>
      </c>
      <c r="Y354" s="81">
        <v>27052</v>
      </c>
      <c r="Z354" s="81">
        <v>33086</v>
      </c>
      <c r="AA354" s="81">
        <v>5252</v>
      </c>
      <c r="AB354" s="81">
        <v>69085</v>
      </c>
      <c r="AC354" s="81">
        <v>0</v>
      </c>
      <c r="AD354" s="81">
        <v>6.2640806964072082</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2075</v>
      </c>
      <c r="B355" s="80">
        <v>396</v>
      </c>
      <c r="C355" s="80">
        <v>5</v>
      </c>
      <c r="D355" s="80">
        <v>24</v>
      </c>
      <c r="E355" s="80">
        <v>2008</v>
      </c>
      <c r="F355" s="80" t="s">
        <v>84</v>
      </c>
      <c r="G355" s="80" t="s">
        <v>2070</v>
      </c>
      <c r="H355" s="80" t="s">
        <v>2071</v>
      </c>
      <c r="I355" s="177"/>
      <c r="J355" s="81">
        <v>53.381809545709011</v>
      </c>
      <c r="K355" s="81">
        <v>1.9643847826564735</v>
      </c>
      <c r="L355" s="81">
        <v>6.2618660682651477</v>
      </c>
      <c r="M355" s="81">
        <v>90.188896972164343</v>
      </c>
      <c r="N355" s="81">
        <v>86.630234323067768</v>
      </c>
      <c r="O355" s="81">
        <v>64.400100387402873</v>
      </c>
      <c r="P355" s="81">
        <v>26.084886705570398</v>
      </c>
      <c r="Q355" s="81">
        <v>4.2344726711858849</v>
      </c>
      <c r="R355" s="81">
        <v>0</v>
      </c>
      <c r="S355" s="81">
        <v>6.8023297282288615</v>
      </c>
      <c r="T355" s="82"/>
      <c r="U355" s="81">
        <v>9101038</v>
      </c>
      <c r="V355" s="81">
        <v>1070</v>
      </c>
      <c r="W355" s="81">
        <v>88</v>
      </c>
      <c r="X355" s="81">
        <v>19943</v>
      </c>
      <c r="Y355" s="81">
        <v>27377</v>
      </c>
      <c r="Z355" s="81">
        <v>32983</v>
      </c>
      <c r="AA355" s="81">
        <v>5114</v>
      </c>
      <c r="AB355" s="81">
        <v>69192</v>
      </c>
      <c r="AC355" s="81">
        <v>0</v>
      </c>
      <c r="AD355" s="81">
        <v>6.8023297282288615</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2076</v>
      </c>
      <c r="B356" s="80">
        <v>397</v>
      </c>
      <c r="C356" s="80">
        <v>6</v>
      </c>
      <c r="D356" s="80">
        <v>24</v>
      </c>
      <c r="E356" s="80">
        <v>2009</v>
      </c>
      <c r="F356" s="80" t="s">
        <v>85</v>
      </c>
      <c r="G356" s="80" t="s">
        <v>2070</v>
      </c>
      <c r="H356" s="80" t="s">
        <v>2071</v>
      </c>
      <c r="I356" s="177"/>
      <c r="J356" s="81">
        <v>50.57258921048679</v>
      </c>
      <c r="K356" s="81">
        <v>2.0855924747437276</v>
      </c>
      <c r="L356" s="81">
        <v>1.8891393254400586</v>
      </c>
      <c r="M356" s="81">
        <v>77.725470045018128</v>
      </c>
      <c r="N356" s="81">
        <v>81.041633147952808</v>
      </c>
      <c r="O356" s="81">
        <v>65.314351644971538</v>
      </c>
      <c r="P356" s="81">
        <v>25.508057613597646</v>
      </c>
      <c r="Q356" s="81">
        <v>4.0238595791728287</v>
      </c>
      <c r="R356" s="81">
        <v>0</v>
      </c>
      <c r="S356" s="81">
        <v>5.7303875245806593</v>
      </c>
      <c r="T356" s="82"/>
      <c r="U356" s="81">
        <v>7697197</v>
      </c>
      <c r="V356" s="81">
        <v>1325</v>
      </c>
      <c r="W356" s="81">
        <v>29</v>
      </c>
      <c r="X356" s="81">
        <v>20274</v>
      </c>
      <c r="Y356" s="81">
        <v>27566</v>
      </c>
      <c r="Z356" s="81">
        <v>33018</v>
      </c>
      <c r="AA356" s="81">
        <v>5134</v>
      </c>
      <c r="AB356" s="81">
        <v>69022</v>
      </c>
      <c r="AC356" s="81">
        <v>0</v>
      </c>
      <c r="AD356" s="81">
        <v>5.7303875245806593</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23</v>
      </c>
      <c r="BJ356" s="81">
        <v>0</v>
      </c>
      <c r="BK356" s="81">
        <v>0</v>
      </c>
      <c r="BL356" s="81">
        <v>0</v>
      </c>
      <c r="BM356" s="82"/>
      <c r="BN356" s="81">
        <v>0</v>
      </c>
      <c r="BO356" s="81">
        <v>0</v>
      </c>
      <c r="BP356" s="81">
        <v>4</v>
      </c>
      <c r="BQ356" s="81">
        <v>0</v>
      </c>
      <c r="BR356" s="81">
        <v>0</v>
      </c>
      <c r="BS356" s="81">
        <v>0</v>
      </c>
      <c r="BT356"/>
      <c r="BU356" s="80"/>
      <c r="BV356" s="80"/>
      <c r="BW356" s="80"/>
      <c r="BX356" s="80"/>
      <c r="BY356" s="80"/>
      <c r="BZ356" s="80"/>
      <c r="CA356" s="80"/>
      <c r="CB356" s="80"/>
      <c r="CC356" s="80"/>
    </row>
    <row r="357" spans="1:81">
      <c r="A357" s="80" t="s">
        <v>2077</v>
      </c>
      <c r="B357" s="80">
        <v>398</v>
      </c>
      <c r="C357" s="80">
        <v>7</v>
      </c>
      <c r="D357" s="80">
        <v>24</v>
      </c>
      <c r="E357" s="80">
        <v>2010</v>
      </c>
      <c r="F357" s="80" t="s">
        <v>86</v>
      </c>
      <c r="G357" s="80" t="s">
        <v>2070</v>
      </c>
      <c r="H357" s="80" t="s">
        <v>2071</v>
      </c>
      <c r="I357" s="177"/>
      <c r="J357" s="81">
        <v>44.599850800576405</v>
      </c>
      <c r="K357" s="81">
        <v>2.1854602976586488</v>
      </c>
      <c r="L357" s="81">
        <v>2.1083147867286147</v>
      </c>
      <c r="M357" s="81">
        <v>79.205569219503218</v>
      </c>
      <c r="N357" s="81">
        <v>89.2912549803426</v>
      </c>
      <c r="O357" s="81">
        <v>65.014221733574203</v>
      </c>
      <c r="P357" s="81">
        <v>25.901522903520164</v>
      </c>
      <c r="Q357" s="81">
        <v>4.1981695596018671</v>
      </c>
      <c r="R357" s="81">
        <v>0</v>
      </c>
      <c r="S357" s="81">
        <v>5.8757132835041652</v>
      </c>
      <c r="T357" s="82"/>
      <c r="U357" s="81">
        <v>7327753</v>
      </c>
      <c r="V357" s="81">
        <v>1325</v>
      </c>
      <c r="W357" s="81">
        <v>29</v>
      </c>
      <c r="X357" s="81">
        <v>20274</v>
      </c>
      <c r="Y357" s="81">
        <v>27744</v>
      </c>
      <c r="Z357" s="81">
        <v>33019</v>
      </c>
      <c r="AA357" s="81">
        <v>5083</v>
      </c>
      <c r="AB357" s="81">
        <v>69002</v>
      </c>
      <c r="AC357" s="81">
        <v>0</v>
      </c>
      <c r="AD357" s="81">
        <v>5.8757132835041652</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22.707000000000001</v>
      </c>
      <c r="BJ357" s="81">
        <v>0</v>
      </c>
      <c r="BK357" s="81">
        <v>0</v>
      </c>
      <c r="BL357" s="81">
        <v>0</v>
      </c>
      <c r="BM357" s="82"/>
      <c r="BN357" s="81">
        <v>0</v>
      </c>
      <c r="BO357" s="81">
        <v>0</v>
      </c>
      <c r="BP357" s="81">
        <v>4</v>
      </c>
      <c r="BQ357" s="81">
        <v>0</v>
      </c>
      <c r="BR357" s="81">
        <v>0</v>
      </c>
      <c r="BS357" s="81">
        <v>0</v>
      </c>
      <c r="BT357"/>
      <c r="BU357" s="80">
        <v>22.707000000000001</v>
      </c>
      <c r="BV357" s="80">
        <v>0</v>
      </c>
      <c r="BW357" s="80">
        <v>0</v>
      </c>
      <c r="BX357" s="80">
        <v>0</v>
      </c>
      <c r="BY357" s="80">
        <v>0</v>
      </c>
      <c r="BZ357" s="80">
        <v>0</v>
      </c>
      <c r="CA357" s="80">
        <v>0</v>
      </c>
      <c r="CB357" s="80">
        <v>0</v>
      </c>
      <c r="CC357" s="80">
        <v>0</v>
      </c>
    </row>
    <row r="358" spans="1:81">
      <c r="A358" s="80" t="s">
        <v>2078</v>
      </c>
      <c r="B358" s="80">
        <v>399</v>
      </c>
      <c r="C358" s="80">
        <v>8</v>
      </c>
      <c r="D358" s="80">
        <v>24</v>
      </c>
      <c r="E358" s="80">
        <v>2011</v>
      </c>
      <c r="F358" s="80" t="s">
        <v>87</v>
      </c>
      <c r="G358" s="80" t="s">
        <v>2070</v>
      </c>
      <c r="H358" s="80" t="s">
        <v>2071</v>
      </c>
      <c r="I358" s="177"/>
      <c r="J358" s="81">
        <v>57.168607523462796</v>
      </c>
      <c r="K358" s="81">
        <v>3.1782709543587853</v>
      </c>
      <c r="L358" s="81">
        <v>1.1948714217104257</v>
      </c>
      <c r="M358" s="81">
        <v>100.50314777963706</v>
      </c>
      <c r="N358" s="81">
        <v>96.5260147062219</v>
      </c>
      <c r="O358" s="81">
        <v>64.236938204160253</v>
      </c>
      <c r="P358" s="81">
        <v>24.727442044934424</v>
      </c>
      <c r="Q358" s="81">
        <v>4.8533919620972501</v>
      </c>
      <c r="R358" s="81">
        <v>0</v>
      </c>
      <c r="S358" s="81">
        <v>5.8981014653397716</v>
      </c>
      <c r="T358" s="82"/>
      <c r="U358" s="81">
        <v>8159213</v>
      </c>
      <c r="V358" s="81">
        <v>1325</v>
      </c>
      <c r="W358" s="81">
        <v>29</v>
      </c>
      <c r="X358" s="81">
        <v>20274</v>
      </c>
      <c r="Y358" s="81">
        <v>28060</v>
      </c>
      <c r="Z358" s="81">
        <v>33333</v>
      </c>
      <c r="AA358" s="81">
        <v>4997</v>
      </c>
      <c r="AB358" s="81">
        <v>69158</v>
      </c>
      <c r="AC358" s="81">
        <v>0</v>
      </c>
      <c r="AD358" s="81">
        <v>5.8981014653397716</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21.777999999999999</v>
      </c>
      <c r="BJ358" s="81">
        <v>0</v>
      </c>
      <c r="BK358" s="81">
        <v>0</v>
      </c>
      <c r="BL358" s="81">
        <v>0</v>
      </c>
      <c r="BM358" s="82"/>
      <c r="BN358" s="81">
        <v>0</v>
      </c>
      <c r="BO358" s="81">
        <v>0</v>
      </c>
      <c r="BP358" s="81">
        <v>4</v>
      </c>
      <c r="BQ358" s="81">
        <v>0</v>
      </c>
      <c r="BR358" s="81">
        <v>0</v>
      </c>
      <c r="BS358" s="81">
        <v>0</v>
      </c>
      <c r="BT358"/>
      <c r="BU358" s="80">
        <v>21.777999999999999</v>
      </c>
      <c r="BV358" s="80">
        <v>0</v>
      </c>
      <c r="BW358" s="80">
        <v>0</v>
      </c>
      <c r="BX358" s="80">
        <v>0</v>
      </c>
      <c r="BY358" s="80">
        <v>0</v>
      </c>
      <c r="BZ358" s="80">
        <v>0</v>
      </c>
      <c r="CA358" s="80">
        <v>0</v>
      </c>
      <c r="CB358" s="80">
        <v>0</v>
      </c>
      <c r="CC358" s="80">
        <v>0</v>
      </c>
    </row>
    <row r="359" spans="1:81">
      <c r="A359" s="80" t="s">
        <v>2079</v>
      </c>
      <c r="B359" s="80">
        <v>400</v>
      </c>
      <c r="C359" s="80">
        <v>9</v>
      </c>
      <c r="D359" s="80">
        <v>24</v>
      </c>
      <c r="E359" s="80">
        <v>2012</v>
      </c>
      <c r="F359" s="80" t="s">
        <v>88</v>
      </c>
      <c r="G359" s="80" t="s">
        <v>2070</v>
      </c>
      <c r="H359" s="80" t="s">
        <v>2071</v>
      </c>
      <c r="I359" s="177"/>
      <c r="J359" s="81">
        <v>52.68275356686167</v>
      </c>
      <c r="K359" s="81">
        <v>3.0992412957506343</v>
      </c>
      <c r="L359" s="81">
        <v>1.1861883970009492</v>
      </c>
      <c r="M359" s="81">
        <v>103.896662901524</v>
      </c>
      <c r="N359" s="81">
        <v>104.67443172036332</v>
      </c>
      <c r="O359" s="81">
        <v>64.94745353447675</v>
      </c>
      <c r="P359" s="81">
        <v>25.32100363725268</v>
      </c>
      <c r="Q359" s="81">
        <v>5.3523913067138391</v>
      </c>
      <c r="R359" s="81">
        <v>0</v>
      </c>
      <c r="S359" s="81">
        <v>6.772884441833761</v>
      </c>
      <c r="T359" s="82"/>
      <c r="U359" s="81">
        <v>7190111</v>
      </c>
      <c r="V359" s="81">
        <v>1325</v>
      </c>
      <c r="W359" s="81">
        <v>29</v>
      </c>
      <c r="X359" s="81">
        <v>20274</v>
      </c>
      <c r="Y359" s="81">
        <v>28907</v>
      </c>
      <c r="Z359" s="81">
        <v>33969</v>
      </c>
      <c r="AA359" s="81">
        <v>5088</v>
      </c>
      <c r="AB359" s="81">
        <v>70198</v>
      </c>
      <c r="AC359" s="81">
        <v>0</v>
      </c>
      <c r="AD359" s="81">
        <v>6.772884441833761</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22.887</v>
      </c>
      <c r="BJ359" s="81">
        <v>0</v>
      </c>
      <c r="BK359" s="81">
        <v>0</v>
      </c>
      <c r="BL359" s="81">
        <v>0</v>
      </c>
      <c r="BM359" s="82"/>
      <c r="BN359" s="81">
        <v>0</v>
      </c>
      <c r="BO359" s="81">
        <v>0</v>
      </c>
      <c r="BP359" s="81">
        <v>4</v>
      </c>
      <c r="BQ359" s="81">
        <v>0</v>
      </c>
      <c r="BR359" s="81">
        <v>0</v>
      </c>
      <c r="BS359" s="81">
        <v>0</v>
      </c>
      <c r="BT359"/>
      <c r="BU359" s="80">
        <v>22.887</v>
      </c>
      <c r="BV359" s="80">
        <v>0</v>
      </c>
      <c r="BW359" s="80">
        <v>0</v>
      </c>
      <c r="BX359" s="80">
        <v>0</v>
      </c>
      <c r="BY359" s="80">
        <v>0</v>
      </c>
      <c r="BZ359" s="80">
        <v>0</v>
      </c>
      <c r="CA359" s="80">
        <v>0</v>
      </c>
      <c r="CB359" s="80">
        <v>0</v>
      </c>
      <c r="CC359" s="80">
        <v>0</v>
      </c>
    </row>
    <row r="360" spans="1:81">
      <c r="A360" s="80" t="s">
        <v>2080</v>
      </c>
      <c r="B360" s="80">
        <v>401</v>
      </c>
      <c r="C360" s="80">
        <v>10</v>
      </c>
      <c r="D360" s="80">
        <v>24</v>
      </c>
      <c r="E360" s="80">
        <v>2013</v>
      </c>
      <c r="F360" s="80" t="s">
        <v>89</v>
      </c>
      <c r="G360" s="80" t="s">
        <v>2070</v>
      </c>
      <c r="H360" s="80" t="s">
        <v>2071</v>
      </c>
      <c r="I360" s="177"/>
      <c r="J360" s="81">
        <v>57.506226957578811</v>
      </c>
      <c r="K360" s="81">
        <v>2.6716806645438402</v>
      </c>
      <c r="L360" s="81">
        <v>1.2233430635770879</v>
      </c>
      <c r="M360" s="81">
        <v>100.09602603271119</v>
      </c>
      <c r="N360" s="81">
        <v>105.33885580324859</v>
      </c>
      <c r="O360" s="81">
        <v>63.644953218687874</v>
      </c>
      <c r="P360" s="81">
        <v>25.965900461413185</v>
      </c>
      <c r="Q360" s="81">
        <v>5.4317987491657718</v>
      </c>
      <c r="R360" s="81">
        <v>0</v>
      </c>
      <c r="S360" s="81">
        <v>5.9915785511976445</v>
      </c>
      <c r="T360" s="82"/>
      <c r="U360" s="81">
        <v>7262699</v>
      </c>
      <c r="V360" s="81">
        <v>1325</v>
      </c>
      <c r="W360" s="81">
        <v>29</v>
      </c>
      <c r="X360" s="81">
        <v>20274</v>
      </c>
      <c r="Y360" s="81">
        <v>29129</v>
      </c>
      <c r="Z360" s="81">
        <v>34774</v>
      </c>
      <c r="AA360" s="81">
        <v>5198</v>
      </c>
      <c r="AB360" s="81">
        <v>70218</v>
      </c>
      <c r="AC360" s="81">
        <v>0</v>
      </c>
      <c r="AD360" s="81">
        <v>5.9915785511976445</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25.068000000000001</v>
      </c>
      <c r="BJ360" s="81">
        <v>0</v>
      </c>
      <c r="BK360" s="81">
        <v>0</v>
      </c>
      <c r="BL360" s="81">
        <v>0</v>
      </c>
      <c r="BM360" s="82"/>
      <c r="BN360" s="81">
        <v>0</v>
      </c>
      <c r="BO360" s="81">
        <v>0</v>
      </c>
      <c r="BP360" s="81">
        <v>4</v>
      </c>
      <c r="BQ360" s="81">
        <v>0</v>
      </c>
      <c r="BR360" s="81">
        <v>0</v>
      </c>
      <c r="BS360" s="81">
        <v>0</v>
      </c>
      <c r="BT360"/>
      <c r="BU360" s="80">
        <v>25.068000000000001</v>
      </c>
      <c r="BV360" s="80">
        <v>0</v>
      </c>
      <c r="BW360" s="80">
        <v>0</v>
      </c>
      <c r="BX360" s="80">
        <v>0</v>
      </c>
      <c r="BY360" s="80">
        <v>0</v>
      </c>
      <c r="BZ360" s="80">
        <v>0</v>
      </c>
      <c r="CA360" s="80">
        <v>0</v>
      </c>
      <c r="CB360" s="80">
        <v>0</v>
      </c>
      <c r="CC360" s="80">
        <v>0</v>
      </c>
    </row>
    <row r="361" spans="1:81">
      <c r="A361" s="80" t="s">
        <v>2081</v>
      </c>
      <c r="B361" s="80">
        <v>402</v>
      </c>
      <c r="C361" s="80">
        <v>11</v>
      </c>
      <c r="D361" s="80">
        <v>24</v>
      </c>
      <c r="E361" s="80">
        <v>2014</v>
      </c>
      <c r="F361" s="80" t="s">
        <v>90</v>
      </c>
      <c r="G361" s="80" t="s">
        <v>2070</v>
      </c>
      <c r="H361" s="80" t="s">
        <v>2071</v>
      </c>
      <c r="I361" s="177"/>
      <c r="J361" s="81">
        <v>48.194373722458515</v>
      </c>
      <c r="K361" s="81">
        <v>2.7071604206327371</v>
      </c>
      <c r="L361" s="81">
        <v>0.85306363673830243</v>
      </c>
      <c r="M361" s="81">
        <v>82.438053303539149</v>
      </c>
      <c r="N361" s="81">
        <v>92.691477512554314</v>
      </c>
      <c r="O361" s="81">
        <v>59.977607683662761</v>
      </c>
      <c r="P361" s="81">
        <v>26.156186108417245</v>
      </c>
      <c r="Q361" s="81">
        <v>5.2090421497266854</v>
      </c>
      <c r="R361" s="81">
        <v>0</v>
      </c>
      <c r="S361" s="81">
        <v>6.2102760840243381</v>
      </c>
      <c r="T361" s="82"/>
      <c r="U361" s="81">
        <v>6763786</v>
      </c>
      <c r="V361" s="81">
        <v>1181</v>
      </c>
      <c r="W361" s="81">
        <v>19</v>
      </c>
      <c r="X361" s="81">
        <v>18289</v>
      </c>
      <c r="Y361" s="81">
        <v>29502</v>
      </c>
      <c r="Z361" s="81">
        <v>34514</v>
      </c>
      <c r="AA361" s="81">
        <v>5209</v>
      </c>
      <c r="AB361" s="81">
        <v>70184</v>
      </c>
      <c r="AC361" s="81">
        <v>0</v>
      </c>
      <c r="AD361" s="81">
        <v>6.2102760840243381</v>
      </c>
      <c r="AE361" s="82"/>
      <c r="AF361" s="81">
        <v>53598666.021375567</v>
      </c>
      <c r="AG361" s="81">
        <v>2413125.7207178399</v>
      </c>
      <c r="AH361" s="81">
        <v>216771.48862154383</v>
      </c>
      <c r="AI361" s="81">
        <v>118161292.34839086</v>
      </c>
      <c r="AJ361" s="81">
        <v>131258314.0604243</v>
      </c>
      <c r="AK361" s="81">
        <v>0</v>
      </c>
      <c r="AL361" s="81">
        <v>0</v>
      </c>
      <c r="AM361" s="81">
        <v>9635214.425400719</v>
      </c>
      <c r="AN361" s="81">
        <v>0</v>
      </c>
      <c r="AO361" s="81">
        <v>0</v>
      </c>
      <c r="AP361" s="82"/>
      <c r="AQ361" s="81">
        <v>944</v>
      </c>
      <c r="AR361" s="81">
        <v>97</v>
      </c>
      <c r="AS361" s="81">
        <v>0</v>
      </c>
      <c r="AT361" s="81">
        <v>0</v>
      </c>
      <c r="AU361" s="81">
        <v>0</v>
      </c>
      <c r="AV361" s="81">
        <v>0</v>
      </c>
      <c r="AW361" s="81" t="s">
        <v>564</v>
      </c>
      <c r="AX361" s="82"/>
      <c r="AY361" s="81">
        <v>3534</v>
      </c>
      <c r="AZ361" s="81">
        <v>3895.5</v>
      </c>
      <c r="BA361" s="81">
        <v>0</v>
      </c>
      <c r="BB361" s="81">
        <v>0</v>
      </c>
      <c r="BC361" s="81">
        <v>0</v>
      </c>
      <c r="BD361" s="81">
        <v>0</v>
      </c>
      <c r="BE361" s="81" t="s">
        <v>564</v>
      </c>
      <c r="BF361" s="82"/>
      <c r="BG361" s="81">
        <v>0</v>
      </c>
      <c r="BH361" s="81">
        <v>0</v>
      </c>
      <c r="BI361" s="81">
        <v>11.332000000000001</v>
      </c>
      <c r="BJ361" s="81">
        <v>0</v>
      </c>
      <c r="BK361" s="81">
        <v>0</v>
      </c>
      <c r="BL361" s="81">
        <v>0</v>
      </c>
      <c r="BM361" s="82"/>
      <c r="BN361" s="81">
        <v>0</v>
      </c>
      <c r="BO361" s="81">
        <v>0</v>
      </c>
      <c r="BP361" s="81">
        <v>2</v>
      </c>
      <c r="BQ361" s="81">
        <v>0</v>
      </c>
      <c r="BR361" s="81">
        <v>0</v>
      </c>
      <c r="BS361" s="81">
        <v>0</v>
      </c>
      <c r="BT361"/>
      <c r="BU361" s="80">
        <v>11.332000000000001</v>
      </c>
      <c r="BV361" s="80">
        <v>0</v>
      </c>
      <c r="BW361" s="80">
        <v>0</v>
      </c>
      <c r="BX361" s="80">
        <v>0</v>
      </c>
      <c r="BY361" s="80">
        <v>0</v>
      </c>
      <c r="BZ361" s="80">
        <v>0</v>
      </c>
      <c r="CA361" s="80">
        <v>0</v>
      </c>
      <c r="CB361" s="80">
        <v>0</v>
      </c>
      <c r="CC361" s="80">
        <v>0</v>
      </c>
    </row>
    <row r="362" spans="1:81">
      <c r="A362" s="80" t="s">
        <v>2082</v>
      </c>
      <c r="B362" s="80">
        <v>403</v>
      </c>
      <c r="C362" s="80">
        <v>12</v>
      </c>
      <c r="D362" s="80">
        <v>24</v>
      </c>
      <c r="E362" s="80">
        <v>2015</v>
      </c>
      <c r="F362" s="80" t="s">
        <v>91</v>
      </c>
      <c r="G362" s="80" t="s">
        <v>2070</v>
      </c>
      <c r="H362" s="80" t="s">
        <v>2071</v>
      </c>
      <c r="I362" s="177"/>
      <c r="J362" s="81">
        <v>47.16187986616319</v>
      </c>
      <c r="K362" s="81">
        <v>2.5856848094521787</v>
      </c>
      <c r="L362" s="81">
        <v>0.94053391004561415</v>
      </c>
      <c r="M362" s="81">
        <v>86.387716748646696</v>
      </c>
      <c r="N362" s="81">
        <v>93.131279793480147</v>
      </c>
      <c r="O362" s="81">
        <v>59.57048681209244</v>
      </c>
      <c r="P362" s="81">
        <v>25.940577328277421</v>
      </c>
      <c r="Q362" s="81">
        <v>5.0965600274033402</v>
      </c>
      <c r="R362" s="81">
        <v>0</v>
      </c>
      <c r="S362" s="81">
        <v>4.8704576120322658</v>
      </c>
      <c r="T362" s="82"/>
      <c r="U362" s="81">
        <v>7107899</v>
      </c>
      <c r="V362" s="81">
        <v>1181</v>
      </c>
      <c r="W362" s="81">
        <v>19</v>
      </c>
      <c r="X362" s="81">
        <v>18289</v>
      </c>
      <c r="Y362" s="81">
        <v>29926</v>
      </c>
      <c r="Z362" s="81">
        <v>34610</v>
      </c>
      <c r="AA362" s="81">
        <v>5162</v>
      </c>
      <c r="AB362" s="81">
        <v>70145</v>
      </c>
      <c r="AC362" s="81">
        <v>0</v>
      </c>
      <c r="AD362" s="81">
        <v>4.8704576120322658</v>
      </c>
      <c r="AE362" s="82"/>
      <c r="AF362" s="81">
        <v>53827201.14957054</v>
      </c>
      <c r="AG362" s="81">
        <v>2135403.6807818389</v>
      </c>
      <c r="AH362" s="81">
        <v>198103.31337693025</v>
      </c>
      <c r="AI362" s="81">
        <v>129329916.00339045</v>
      </c>
      <c r="AJ362" s="81">
        <v>138230206.85554975</v>
      </c>
      <c r="AK362" s="81">
        <v>0</v>
      </c>
      <c r="AL362" s="81">
        <v>0</v>
      </c>
      <c r="AM362" s="81">
        <v>9613078.0027918499</v>
      </c>
      <c r="AN362" s="81">
        <v>0</v>
      </c>
      <c r="AO362" s="81">
        <v>0</v>
      </c>
      <c r="AP362" s="82"/>
      <c r="AQ362" s="81">
        <v>1051</v>
      </c>
      <c r="AR362" s="81">
        <v>134</v>
      </c>
      <c r="AS362" s="81">
        <v>0</v>
      </c>
      <c r="AT362" s="81">
        <v>0</v>
      </c>
      <c r="AU362" s="81">
        <v>0</v>
      </c>
      <c r="AV362" s="81">
        <v>0</v>
      </c>
      <c r="AW362" s="81" t="s">
        <v>564</v>
      </c>
      <c r="AX362" s="82"/>
      <c r="AY362" s="81">
        <v>4030.8</v>
      </c>
      <c r="AZ362" s="81">
        <v>4853.8999999999996</v>
      </c>
      <c r="BA362" s="81">
        <v>0</v>
      </c>
      <c r="BB362" s="81">
        <v>0</v>
      </c>
      <c r="BC362" s="81">
        <v>0</v>
      </c>
      <c r="BD362" s="81">
        <v>0</v>
      </c>
      <c r="BE362" s="81" t="s">
        <v>564</v>
      </c>
      <c r="BF362" s="82"/>
      <c r="BG362" s="81">
        <v>0</v>
      </c>
      <c r="BH362" s="81">
        <v>0</v>
      </c>
      <c r="BI362" s="81">
        <v>11.071999999999999</v>
      </c>
      <c r="BJ362" s="81">
        <v>0</v>
      </c>
      <c r="BK362" s="81">
        <v>0</v>
      </c>
      <c r="BL362" s="81">
        <v>0</v>
      </c>
      <c r="BM362" s="82"/>
      <c r="BN362" s="81">
        <v>0</v>
      </c>
      <c r="BO362" s="81">
        <v>0</v>
      </c>
      <c r="BP362" s="81">
        <v>2</v>
      </c>
      <c r="BQ362" s="81">
        <v>0</v>
      </c>
      <c r="BR362" s="81">
        <v>0</v>
      </c>
      <c r="BS362" s="81">
        <v>0</v>
      </c>
      <c r="BT362"/>
      <c r="BU362" s="80">
        <v>11.071999999999999</v>
      </c>
      <c r="BV362" s="80">
        <v>0</v>
      </c>
      <c r="BW362" s="80">
        <v>0</v>
      </c>
      <c r="BX362" s="80">
        <v>0</v>
      </c>
      <c r="BY362" s="80">
        <v>0</v>
      </c>
      <c r="BZ362" s="80">
        <v>0</v>
      </c>
      <c r="CA362" s="80">
        <v>0</v>
      </c>
      <c r="CB362" s="80">
        <v>0</v>
      </c>
      <c r="CC362" s="80">
        <v>0</v>
      </c>
    </row>
    <row r="363" spans="1:81">
      <c r="A363" s="80" t="s">
        <v>2083</v>
      </c>
      <c r="B363" s="80">
        <v>404</v>
      </c>
      <c r="C363" s="80">
        <v>13</v>
      </c>
      <c r="D363" s="80">
        <v>24</v>
      </c>
      <c r="E363" s="80">
        <v>2016</v>
      </c>
      <c r="F363" s="80" t="s">
        <v>92</v>
      </c>
      <c r="G363" s="80" t="s">
        <v>2070</v>
      </c>
      <c r="H363" s="80" t="s">
        <v>2071</v>
      </c>
      <c r="I363" s="177"/>
      <c r="J363" s="81">
        <v>47.718690945356094</v>
      </c>
      <c r="K363" s="81">
        <v>2.5825568352578552</v>
      </c>
      <c r="L363" s="81">
        <v>1.1019958703484418</v>
      </c>
      <c r="M363" s="81">
        <v>75.60347843625668</v>
      </c>
      <c r="N363" s="81">
        <v>82.869603436668385</v>
      </c>
      <c r="O363" s="81">
        <v>59.522111581040868</v>
      </c>
      <c r="P363" s="81">
        <v>25.663769255708715</v>
      </c>
      <c r="Q363" s="81">
        <v>4.9485505032903552</v>
      </c>
      <c r="R363" s="81">
        <v>0</v>
      </c>
      <c r="S363" s="81">
        <v>9.0928405710605524</v>
      </c>
      <c r="T363" s="82"/>
      <c r="U363" s="81">
        <v>7518809</v>
      </c>
      <c r="V363" s="81">
        <v>1181</v>
      </c>
      <c r="W363" s="81">
        <v>19</v>
      </c>
      <c r="X363" s="81">
        <v>18289</v>
      </c>
      <c r="Y363" s="81">
        <v>30274</v>
      </c>
      <c r="Z363" s="81">
        <v>35007</v>
      </c>
      <c r="AA363" s="81">
        <v>5282</v>
      </c>
      <c r="AB363" s="81">
        <v>70061</v>
      </c>
      <c r="AC363" s="81">
        <v>0</v>
      </c>
      <c r="AD363" s="81">
        <v>9.0928405710605524</v>
      </c>
      <c r="AE363" s="82"/>
      <c r="AF363" s="81">
        <v>55496950.416494973</v>
      </c>
      <c r="AG363" s="81">
        <v>2052835.433993594</v>
      </c>
      <c r="AH363" s="81">
        <v>172486.86843046141</v>
      </c>
      <c r="AI363" s="81">
        <v>120799870.5305222</v>
      </c>
      <c r="AJ363" s="81">
        <v>119110517.2371037</v>
      </c>
      <c r="AK363" s="81">
        <v>0</v>
      </c>
      <c r="AL363" s="81">
        <v>0</v>
      </c>
      <c r="AM363" s="81">
        <v>9609025.6299639288</v>
      </c>
      <c r="AN363" s="81">
        <v>0</v>
      </c>
      <c r="AO363" s="81">
        <v>0</v>
      </c>
      <c r="AP363" s="82"/>
      <c r="AQ363" s="81">
        <v>1146</v>
      </c>
      <c r="AR363" s="81">
        <v>152</v>
      </c>
      <c r="AS363" s="81">
        <v>0</v>
      </c>
      <c r="AT363" s="81">
        <v>0</v>
      </c>
      <c r="AU363" s="81">
        <v>0</v>
      </c>
      <c r="AV363" s="81">
        <v>0</v>
      </c>
      <c r="AW363" s="81" t="s">
        <v>564</v>
      </c>
      <c r="AX363" s="82"/>
      <c r="AY363" s="81">
        <v>4447</v>
      </c>
      <c r="AZ363" s="81">
        <v>5178.5</v>
      </c>
      <c r="BA363" s="81">
        <v>0</v>
      </c>
      <c r="BB363" s="81">
        <v>0</v>
      </c>
      <c r="BC363" s="81">
        <v>0</v>
      </c>
      <c r="BD363" s="81">
        <v>0</v>
      </c>
      <c r="BE363" s="81" t="s">
        <v>564</v>
      </c>
      <c r="BF363" s="82"/>
      <c r="BG363" s="81">
        <v>0</v>
      </c>
      <c r="BH363" s="81">
        <v>0</v>
      </c>
      <c r="BI363" s="81">
        <v>19.396000000000001</v>
      </c>
      <c r="BJ363" s="81">
        <v>0</v>
      </c>
      <c r="BK363" s="81">
        <v>0</v>
      </c>
      <c r="BL363" s="81">
        <v>0</v>
      </c>
      <c r="BM363" s="82"/>
      <c r="BN363" s="81">
        <v>0</v>
      </c>
      <c r="BO363" s="81">
        <v>0</v>
      </c>
      <c r="BP363" s="81">
        <v>3</v>
      </c>
      <c r="BQ363" s="81">
        <v>0</v>
      </c>
      <c r="BR363" s="81">
        <v>0</v>
      </c>
      <c r="BS363" s="81">
        <v>0</v>
      </c>
      <c r="BT363"/>
      <c r="BU363" s="80">
        <v>19.396000000000001</v>
      </c>
      <c r="BV363" s="80">
        <v>0</v>
      </c>
      <c r="BW363" s="80">
        <v>0</v>
      </c>
      <c r="BX363" s="80">
        <v>0</v>
      </c>
      <c r="BY363" s="80">
        <v>0</v>
      </c>
      <c r="BZ363" s="80">
        <v>0</v>
      </c>
      <c r="CA363" s="80">
        <v>0</v>
      </c>
      <c r="CB363" s="80">
        <v>0</v>
      </c>
      <c r="CC363" s="80">
        <v>0</v>
      </c>
    </row>
    <row r="364" spans="1:81">
      <c r="A364" s="80" t="s">
        <v>2084</v>
      </c>
      <c r="B364" s="80">
        <v>405</v>
      </c>
      <c r="C364" s="80">
        <v>14</v>
      </c>
      <c r="D364" s="80">
        <v>24</v>
      </c>
      <c r="E364" s="80">
        <v>2017</v>
      </c>
      <c r="F364" s="80" t="s">
        <v>71</v>
      </c>
      <c r="G364" s="80" t="s">
        <v>2070</v>
      </c>
      <c r="H364" s="80" t="s">
        <v>2071</v>
      </c>
      <c r="I364" s="177"/>
      <c r="J364" s="81">
        <v>38.637145608714832</v>
      </c>
      <c r="K364" s="81">
        <v>2.6901382327127732</v>
      </c>
      <c r="L364" s="81">
        <v>0.96409594809059429</v>
      </c>
      <c r="M364" s="81">
        <v>72.922872488100239</v>
      </c>
      <c r="N364" s="81">
        <v>90.670200051808976</v>
      </c>
      <c r="O364" s="81">
        <v>58.733160168100746</v>
      </c>
      <c r="P364" s="81">
        <v>26.925441823025245</v>
      </c>
      <c r="Q364" s="81">
        <v>4.7844611535247514</v>
      </c>
      <c r="R364" s="81">
        <v>0</v>
      </c>
      <c r="S364" s="81">
        <v>5.8157639676142301</v>
      </c>
      <c r="T364" s="82"/>
      <c r="U364" s="81">
        <v>6617400</v>
      </c>
      <c r="V364" s="81">
        <v>1181</v>
      </c>
      <c r="W364" s="81">
        <v>19</v>
      </c>
      <c r="X364" s="81">
        <v>18289</v>
      </c>
      <c r="Y364" s="81">
        <v>30612</v>
      </c>
      <c r="Z364" s="81">
        <v>35116</v>
      </c>
      <c r="AA364" s="81">
        <v>5577</v>
      </c>
      <c r="AB364" s="81">
        <v>70050</v>
      </c>
      <c r="AC364" s="81">
        <v>0</v>
      </c>
      <c r="AD364" s="81">
        <v>5.8157639676142301</v>
      </c>
      <c r="AE364" s="82"/>
      <c r="AF364" s="81">
        <v>46034273.196443737</v>
      </c>
      <c r="AG364" s="81">
        <v>2130039.9742615209</v>
      </c>
      <c r="AH364" s="81">
        <v>206163.1981579588</v>
      </c>
      <c r="AI364" s="81">
        <v>121081991.05578279</v>
      </c>
      <c r="AJ364" s="81">
        <v>133107032.2187582</v>
      </c>
      <c r="AK364" s="81">
        <v>0</v>
      </c>
      <c r="AL364" s="81">
        <v>0</v>
      </c>
      <c r="AM364" s="81">
        <v>9622550.0963888094</v>
      </c>
      <c r="AN364" s="81">
        <v>0</v>
      </c>
      <c r="AO364" s="81">
        <v>0</v>
      </c>
      <c r="AP364" s="82"/>
      <c r="AQ364" s="81">
        <v>1229</v>
      </c>
      <c r="AR364" s="81">
        <v>160</v>
      </c>
      <c r="AS364" s="81">
        <v>0</v>
      </c>
      <c r="AT364" s="81">
        <v>0</v>
      </c>
      <c r="AU364" s="81">
        <v>0</v>
      </c>
      <c r="AV364" s="81">
        <v>0</v>
      </c>
      <c r="AW364" s="81" t="s">
        <v>564</v>
      </c>
      <c r="AX364" s="82"/>
      <c r="AY364" s="81">
        <v>4850.3999999999996</v>
      </c>
      <c r="AZ364" s="81">
        <v>5359.4000000000005</v>
      </c>
      <c r="BA364" s="81">
        <v>0</v>
      </c>
      <c r="BB364" s="81">
        <v>0</v>
      </c>
      <c r="BC364" s="81">
        <v>0</v>
      </c>
      <c r="BD364" s="81">
        <v>0</v>
      </c>
      <c r="BE364" s="81" t="s">
        <v>564</v>
      </c>
      <c r="BF364" s="82"/>
      <c r="BG364" s="81">
        <v>0</v>
      </c>
      <c r="BH364" s="81">
        <v>0</v>
      </c>
      <c r="BI364" s="81">
        <v>20.170000000000002</v>
      </c>
      <c r="BJ364" s="81">
        <v>0</v>
      </c>
      <c r="BK364" s="81">
        <v>0</v>
      </c>
      <c r="BL364" s="81">
        <v>0</v>
      </c>
      <c r="BM364" s="82"/>
      <c r="BN364" s="81">
        <v>0</v>
      </c>
      <c r="BO364" s="81">
        <v>0</v>
      </c>
      <c r="BP364" s="81">
        <v>3</v>
      </c>
      <c r="BQ364" s="81">
        <v>0</v>
      </c>
      <c r="BR364" s="81">
        <v>0</v>
      </c>
      <c r="BS364" s="81">
        <v>0</v>
      </c>
      <c r="BT364"/>
      <c r="BU364" s="80">
        <v>20.170000000000002</v>
      </c>
      <c r="BV364" s="80">
        <v>0</v>
      </c>
      <c r="BW364" s="80">
        <v>0</v>
      </c>
      <c r="BX364" s="80">
        <v>0</v>
      </c>
      <c r="BY364" s="80">
        <v>0</v>
      </c>
      <c r="BZ364" s="80">
        <v>0</v>
      </c>
      <c r="CA364" s="80">
        <v>0</v>
      </c>
      <c r="CB364" s="80">
        <v>0</v>
      </c>
      <c r="CC364" s="80">
        <v>0</v>
      </c>
    </row>
    <row r="365" spans="1:81">
      <c r="A365" s="80" t="s">
        <v>2085</v>
      </c>
      <c r="B365" s="80">
        <v>406</v>
      </c>
      <c r="C365" s="80">
        <v>15</v>
      </c>
      <c r="D365" s="80">
        <v>24</v>
      </c>
      <c r="E365" s="80">
        <v>2018</v>
      </c>
      <c r="F365" s="80" t="s">
        <v>93</v>
      </c>
      <c r="G365" s="80" t="s">
        <v>2070</v>
      </c>
      <c r="H365" s="80" t="s">
        <v>2071</v>
      </c>
      <c r="I365" s="177"/>
      <c r="J365" s="81">
        <v>33.579947654872917</v>
      </c>
      <c r="K365" s="81">
        <v>2.5294130735288403</v>
      </c>
      <c r="L365" s="81">
        <v>0.90318150100768912</v>
      </c>
      <c r="M365" s="81">
        <v>72.09692684974199</v>
      </c>
      <c r="N365" s="81">
        <v>86.782233764064415</v>
      </c>
      <c r="O365" s="81">
        <v>58.328810874602944</v>
      </c>
      <c r="P365" s="81">
        <v>26.514023029127458</v>
      </c>
      <c r="Q365" s="81">
        <v>4.4456961774953481</v>
      </c>
      <c r="R365" s="81">
        <v>0</v>
      </c>
      <c r="S365" s="81">
        <v>8.7243507692734674</v>
      </c>
      <c r="T365" s="82"/>
      <c r="U365" s="81">
        <v>6119139</v>
      </c>
      <c r="V365" s="81">
        <v>1181</v>
      </c>
      <c r="W365" s="81">
        <v>19</v>
      </c>
      <c r="X365" s="81">
        <v>18289</v>
      </c>
      <c r="Y365" s="81">
        <v>31095</v>
      </c>
      <c r="Z365" s="81">
        <v>35542</v>
      </c>
      <c r="AA365" s="81">
        <v>5547</v>
      </c>
      <c r="AB365" s="81">
        <v>70144</v>
      </c>
      <c r="AC365" s="81">
        <v>0</v>
      </c>
      <c r="AD365" s="81">
        <v>8.7243507692734674</v>
      </c>
      <c r="AE365" s="82"/>
      <c r="AF365" s="81">
        <v>40731044.896810301</v>
      </c>
      <c r="AG365" s="81">
        <v>1923553.102374</v>
      </c>
      <c r="AH365" s="81">
        <v>196767.57553449439</v>
      </c>
      <c r="AI365" s="81">
        <v>117991601.5664736</v>
      </c>
      <c r="AJ365" s="81">
        <v>133809679.6433678</v>
      </c>
      <c r="AK365" s="81">
        <v>0</v>
      </c>
      <c r="AL365" s="81">
        <v>0</v>
      </c>
      <c r="AM365" s="81">
        <v>9655399.5097578969</v>
      </c>
      <c r="AN365" s="81">
        <v>0</v>
      </c>
      <c r="AO365" s="81">
        <v>0</v>
      </c>
      <c r="AP365" s="82"/>
      <c r="AQ365" s="81">
        <v>1312</v>
      </c>
      <c r="AR365" s="81">
        <v>173</v>
      </c>
      <c r="AS365" s="81">
        <v>0</v>
      </c>
      <c r="AT365" s="81">
        <v>0</v>
      </c>
      <c r="AU365" s="81">
        <v>0</v>
      </c>
      <c r="AV365" s="81">
        <v>0</v>
      </c>
      <c r="AW365" s="81" t="s">
        <v>564</v>
      </c>
      <c r="AX365" s="82"/>
      <c r="AY365" s="81">
        <v>5225.8000000000011</v>
      </c>
      <c r="AZ365" s="81">
        <v>5547</v>
      </c>
      <c r="BA365" s="81">
        <v>0</v>
      </c>
      <c r="BB365" s="81">
        <v>0</v>
      </c>
      <c r="BC365" s="81">
        <v>0</v>
      </c>
      <c r="BD365" s="81">
        <v>0</v>
      </c>
      <c r="BE365" s="81" t="s">
        <v>564</v>
      </c>
      <c r="BF365" s="82"/>
      <c r="BG365" s="81">
        <v>0</v>
      </c>
      <c r="BH365" s="81">
        <v>0</v>
      </c>
      <c r="BI365" s="81">
        <v>19.759</v>
      </c>
      <c r="BJ365" s="81">
        <v>0</v>
      </c>
      <c r="BK365" s="81">
        <v>0</v>
      </c>
      <c r="BL365" s="81">
        <v>0</v>
      </c>
      <c r="BM365" s="82"/>
      <c r="BN365" s="81">
        <v>0</v>
      </c>
      <c r="BO365" s="81">
        <v>0</v>
      </c>
      <c r="BP365" s="81">
        <v>3</v>
      </c>
      <c r="BQ365" s="81">
        <v>0</v>
      </c>
      <c r="BR365" s="81">
        <v>0</v>
      </c>
      <c r="BS365" s="81">
        <v>0</v>
      </c>
      <c r="BT365"/>
      <c r="BU365" s="80">
        <v>19.759</v>
      </c>
      <c r="BV365" s="80">
        <v>0</v>
      </c>
      <c r="BW365" s="80">
        <v>0</v>
      </c>
      <c r="BX365" s="80">
        <v>0</v>
      </c>
      <c r="BY365" s="80">
        <v>0</v>
      </c>
      <c r="BZ365" s="80">
        <v>0</v>
      </c>
      <c r="CA365" s="80">
        <v>0</v>
      </c>
      <c r="CB365" s="80">
        <v>0</v>
      </c>
      <c r="CC365" s="80">
        <v>0</v>
      </c>
    </row>
    <row r="366" spans="1:81">
      <c r="A366" s="80" t="s">
        <v>2086</v>
      </c>
      <c r="B366" s="80">
        <v>407</v>
      </c>
      <c r="C366" s="80">
        <v>16</v>
      </c>
      <c r="D366" s="80">
        <v>24</v>
      </c>
      <c r="E366" s="80">
        <v>2019</v>
      </c>
      <c r="F366" s="80" t="s">
        <v>73</v>
      </c>
      <c r="G366" s="80" t="s">
        <v>2070</v>
      </c>
      <c r="H366" s="80" t="s">
        <v>2071</v>
      </c>
      <c r="I366" s="177"/>
      <c r="J366" s="81">
        <v>28.954486366607206</v>
      </c>
      <c r="K366" s="81">
        <v>2.2330576921763834</v>
      </c>
      <c r="L366" s="81">
        <v>0.91078453603906961</v>
      </c>
      <c r="M366" s="81">
        <v>68.265192832141423</v>
      </c>
      <c r="N366" s="81">
        <v>76.233451983200439</v>
      </c>
      <c r="O366" s="81">
        <v>56.5097888600693</v>
      </c>
      <c r="P366" s="81">
        <v>26.689882652574514</v>
      </c>
      <c r="Q366" s="81">
        <v>4.3156042231105634</v>
      </c>
      <c r="R366" s="81">
        <v>0</v>
      </c>
      <c r="S366" s="81">
        <v>6.9414961971201272</v>
      </c>
      <c r="T366" s="82"/>
      <c r="U366" s="81">
        <v>5514303</v>
      </c>
      <c r="V366" s="81">
        <v>1181</v>
      </c>
      <c r="W366" s="81">
        <v>19</v>
      </c>
      <c r="X366" s="81">
        <v>18289</v>
      </c>
      <c r="Y366" s="81">
        <v>31421</v>
      </c>
      <c r="Z366" s="81">
        <v>35379</v>
      </c>
      <c r="AA366" s="81">
        <v>5542</v>
      </c>
      <c r="AB366" s="81">
        <v>69935</v>
      </c>
      <c r="AC366" s="81">
        <v>0</v>
      </c>
      <c r="AD366" s="81">
        <v>6.9414961971201272</v>
      </c>
      <c r="AE366" s="82"/>
      <c r="AF366" s="81">
        <v>35902713.478537843</v>
      </c>
      <c r="AG366" s="81">
        <v>1796273.652434068</v>
      </c>
      <c r="AH366" s="81">
        <v>208634.96001281941</v>
      </c>
      <c r="AI366" s="81">
        <v>116380477.63974839</v>
      </c>
      <c r="AJ366" s="81">
        <v>118080539.24722919</v>
      </c>
      <c r="AK366" s="81">
        <v>0</v>
      </c>
      <c r="AL366" s="81">
        <v>0</v>
      </c>
      <c r="AM366" s="81">
        <v>9524620.5296018701</v>
      </c>
      <c r="AN366" s="81">
        <v>0</v>
      </c>
      <c r="AO366" s="81">
        <v>0</v>
      </c>
      <c r="AP366" s="82"/>
      <c r="AQ366" s="81">
        <v>1388</v>
      </c>
      <c r="AR366" s="81">
        <v>188</v>
      </c>
      <c r="AS366" s="81">
        <v>0</v>
      </c>
      <c r="AT366" s="81">
        <v>0</v>
      </c>
      <c r="AU366" s="81">
        <v>0</v>
      </c>
      <c r="AV366" s="81">
        <v>0</v>
      </c>
      <c r="AW366" s="81" t="s">
        <v>564</v>
      </c>
      <c r="AX366" s="82"/>
      <c r="AY366" s="81">
        <v>5605.8000000000038</v>
      </c>
      <c r="AZ366" s="81">
        <v>5848.4999999999982</v>
      </c>
      <c r="BA366" s="81">
        <v>0</v>
      </c>
      <c r="BB366" s="81">
        <v>0</v>
      </c>
      <c r="BC366" s="81">
        <v>0</v>
      </c>
      <c r="BD366" s="81">
        <v>0</v>
      </c>
      <c r="BE366" s="81" t="s">
        <v>564</v>
      </c>
      <c r="BF366" s="82"/>
      <c r="BG366" s="81">
        <v>0</v>
      </c>
      <c r="BH366" s="81">
        <v>0</v>
      </c>
      <c r="BI366" s="81">
        <v>13.991</v>
      </c>
      <c r="BJ366" s="81">
        <v>0</v>
      </c>
      <c r="BK366" s="81">
        <v>0</v>
      </c>
      <c r="BL366" s="81">
        <v>0</v>
      </c>
      <c r="BM366" s="82"/>
      <c r="BN366" s="81">
        <v>0</v>
      </c>
      <c r="BO366" s="81">
        <v>0</v>
      </c>
      <c r="BP366" s="81">
        <v>2</v>
      </c>
      <c r="BQ366" s="81">
        <v>0</v>
      </c>
      <c r="BR366" s="81">
        <v>0</v>
      </c>
      <c r="BS366" s="81">
        <v>0</v>
      </c>
      <c r="BT366"/>
      <c r="BU366" s="80">
        <v>13.991</v>
      </c>
      <c r="BV366" s="80">
        <v>0</v>
      </c>
      <c r="BW366" s="80">
        <v>0</v>
      </c>
      <c r="BX366" s="80">
        <v>0</v>
      </c>
      <c r="BY366" s="80">
        <v>0</v>
      </c>
      <c r="BZ366" s="80">
        <v>0</v>
      </c>
      <c r="CA366" s="80">
        <v>0</v>
      </c>
      <c r="CB366" s="80">
        <v>0</v>
      </c>
      <c r="CC366" s="80">
        <v>0</v>
      </c>
    </row>
    <row r="367" spans="1:81">
      <c r="A367" s="80" t="s">
        <v>2087</v>
      </c>
      <c r="B367" s="80">
        <v>408</v>
      </c>
      <c r="C367" s="80">
        <v>17</v>
      </c>
      <c r="D367" s="80">
        <v>24</v>
      </c>
      <c r="E367" s="80">
        <v>2020</v>
      </c>
      <c r="F367" s="80" t="s">
        <v>218</v>
      </c>
      <c r="G367" s="80" t="s">
        <v>2070</v>
      </c>
      <c r="H367" s="80" t="s">
        <v>2071</v>
      </c>
      <c r="I367" s="177"/>
      <c r="J367" s="81">
        <v>34.147616853610877</v>
      </c>
      <c r="K367" s="81">
        <v>2.3401916798762774</v>
      </c>
      <c r="L367" s="81">
        <v>0.89368084023064898</v>
      </c>
      <c r="M367" s="81">
        <v>64.374531959909859</v>
      </c>
      <c r="N367" s="81">
        <v>80.572003856626935</v>
      </c>
      <c r="O367" s="81">
        <v>49.598735596647536</v>
      </c>
      <c r="P367" s="81">
        <v>24.85794244086042</v>
      </c>
      <c r="Q367" s="81">
        <v>4.1237072938775743</v>
      </c>
      <c r="R367" s="81">
        <v>0</v>
      </c>
      <c r="S367" s="81">
        <v>7.3618113344269966</v>
      </c>
      <c r="T367" s="82"/>
      <c r="U367" s="81">
        <v>6113477</v>
      </c>
      <c r="V367" s="81">
        <v>1130</v>
      </c>
      <c r="W367" s="81">
        <v>19</v>
      </c>
      <c r="X367" s="81">
        <v>19035</v>
      </c>
      <c r="Y367" s="81">
        <v>31890</v>
      </c>
      <c r="Z367" s="81">
        <v>35442</v>
      </c>
      <c r="AA367" s="81">
        <v>5608</v>
      </c>
      <c r="AB367" s="81">
        <v>69937</v>
      </c>
      <c r="AC367" s="81">
        <v>0</v>
      </c>
      <c r="AD367" s="81">
        <v>7.3618113344269966</v>
      </c>
      <c r="AE367" s="82"/>
      <c r="AF367" s="81">
        <v>42846087.567424543</v>
      </c>
      <c r="AG367" s="81">
        <v>1784819.9709154225</v>
      </c>
      <c r="AH367" s="81">
        <v>210755.37675606602</v>
      </c>
      <c r="AI367" s="81">
        <v>109912003.93587647</v>
      </c>
      <c r="AJ367" s="81">
        <v>129342733.13217704</v>
      </c>
      <c r="AK367" s="81"/>
      <c r="AL367" s="81"/>
      <c r="AM367" s="81">
        <v>9127555.5162762627</v>
      </c>
      <c r="AN367" s="81"/>
      <c r="AO367" s="81"/>
      <c r="AP367" s="82"/>
      <c r="AQ367" s="81">
        <v>1472</v>
      </c>
      <c r="AR367" s="81">
        <v>189</v>
      </c>
      <c r="AS367" s="81">
        <v>0</v>
      </c>
      <c r="AT367" s="81">
        <v>0</v>
      </c>
      <c r="AU367" s="81">
        <v>0</v>
      </c>
      <c r="AV367" s="81">
        <v>0</v>
      </c>
      <c r="AW367" s="81">
        <v>0</v>
      </c>
      <c r="AX367" s="82"/>
      <c r="AY367" s="81">
        <v>6002.9000000000078</v>
      </c>
      <c r="AZ367" s="81">
        <v>5897.9999999999973</v>
      </c>
      <c r="BA367" s="81">
        <v>0</v>
      </c>
      <c r="BB367" s="81">
        <v>0</v>
      </c>
      <c r="BC367" s="81">
        <v>0</v>
      </c>
      <c r="BD367" s="81">
        <v>0</v>
      </c>
      <c r="BE367" s="81">
        <v>0</v>
      </c>
      <c r="BF367" s="82"/>
      <c r="BG367" s="81">
        <v>0</v>
      </c>
      <c r="BH367" s="81">
        <v>0</v>
      </c>
      <c r="BI367" s="81">
        <v>17.791</v>
      </c>
      <c r="BJ367" s="81">
        <v>0</v>
      </c>
      <c r="BK367" s="81">
        <v>0</v>
      </c>
      <c r="BL367" s="81">
        <v>0</v>
      </c>
      <c r="BM367" s="82"/>
      <c r="BN367" s="81">
        <v>0</v>
      </c>
      <c r="BO367" s="81">
        <v>0</v>
      </c>
      <c r="BP367" s="81">
        <v>3</v>
      </c>
      <c r="BQ367" s="81">
        <v>0</v>
      </c>
      <c r="BR367" s="81">
        <v>0</v>
      </c>
      <c r="BS367" s="81">
        <v>0</v>
      </c>
      <c r="BT367"/>
      <c r="BU367" s="80">
        <v>17.791</v>
      </c>
      <c r="BV367" s="80">
        <v>0</v>
      </c>
      <c r="BW367" s="80">
        <v>0</v>
      </c>
      <c r="BX367" s="80">
        <v>0</v>
      </c>
      <c r="BY367" s="80">
        <v>0</v>
      </c>
      <c r="BZ367" s="80">
        <v>0</v>
      </c>
      <c r="CA367" s="80">
        <v>0</v>
      </c>
      <c r="CB367" s="80">
        <v>0</v>
      </c>
      <c r="CC367" s="80">
        <v>0</v>
      </c>
    </row>
    <row r="368" spans="1:81">
      <c r="A368" s="80" t="s">
        <v>2088</v>
      </c>
      <c r="B368" s="80">
        <v>408</v>
      </c>
      <c r="C368" s="80">
        <v>18</v>
      </c>
      <c r="D368" s="80">
        <v>24</v>
      </c>
      <c r="E368" s="80">
        <v>2021</v>
      </c>
      <c r="F368" s="80" t="s">
        <v>75</v>
      </c>
      <c r="G368" s="174" t="s">
        <v>2070</v>
      </c>
      <c r="H368" s="80" t="s">
        <v>2071</v>
      </c>
      <c r="I368" s="177"/>
      <c r="J368" s="81">
        <v>29.764990237706982</v>
      </c>
      <c r="K368" s="81">
        <v>2.6056654302467859</v>
      </c>
      <c r="L368" s="81">
        <v>0.82168516009768977</v>
      </c>
      <c r="M368" s="81">
        <v>72.580196586802074</v>
      </c>
      <c r="N368" s="81">
        <v>76.732503585016588</v>
      </c>
      <c r="O368" s="81">
        <v>48.251734007950887</v>
      </c>
      <c r="P368" s="81">
        <v>25.685444593472258</v>
      </c>
      <c r="Q368" s="81">
        <v>4.1810716678621125</v>
      </c>
      <c r="R368" s="81">
        <v>0</v>
      </c>
      <c r="S368" s="81">
        <v>5.5534383242753131</v>
      </c>
      <c r="T368" s="82"/>
      <c r="U368" s="81">
        <v>6156191</v>
      </c>
      <c r="V368" s="81">
        <v>1130</v>
      </c>
      <c r="W368" s="81">
        <v>19</v>
      </c>
      <c r="X368" s="81">
        <v>19035</v>
      </c>
      <c r="Y368" s="81">
        <v>32493</v>
      </c>
      <c r="Z368" s="81">
        <v>35503</v>
      </c>
      <c r="AA368" s="81">
        <v>5651</v>
      </c>
      <c r="AB368" s="81">
        <v>70069</v>
      </c>
      <c r="AC368" s="81">
        <v>0</v>
      </c>
      <c r="AD368" s="81">
        <v>5.5534383242753131</v>
      </c>
      <c r="AE368" s="82"/>
      <c r="AF368" s="81">
        <v>37616427.984463744</v>
      </c>
      <c r="AG368" s="81">
        <v>2009014.0376041017</v>
      </c>
      <c r="AH368" s="81">
        <v>185585.47003115548</v>
      </c>
      <c r="AI368" s="81">
        <v>122443368.29062678</v>
      </c>
      <c r="AJ368" s="81">
        <v>114776770.71897744</v>
      </c>
      <c r="AK368" s="81">
        <v>0</v>
      </c>
      <c r="AL368" s="81">
        <v>0</v>
      </c>
      <c r="AM368" s="81">
        <v>9197529.3548049424</v>
      </c>
      <c r="AN368" s="81">
        <v>0</v>
      </c>
      <c r="AO368" s="81">
        <v>0</v>
      </c>
      <c r="AP368" s="82"/>
      <c r="AQ368" s="81">
        <v>1550</v>
      </c>
      <c r="AR368" s="81">
        <v>189</v>
      </c>
      <c r="AS368" s="81">
        <v>0</v>
      </c>
      <c r="AT368" s="81">
        <v>0</v>
      </c>
      <c r="AU368" s="81">
        <v>0</v>
      </c>
      <c r="AV368" s="81">
        <v>0</v>
      </c>
      <c r="AW368" s="81"/>
      <c r="AX368" s="82"/>
      <c r="AY368" s="81">
        <v>6406.300000000012</v>
      </c>
      <c r="AZ368" s="81">
        <v>5897.9999999999973</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2089</v>
      </c>
      <c r="B369" s="80">
        <v>408</v>
      </c>
      <c r="C369" s="80">
        <v>19</v>
      </c>
      <c r="D369" s="80">
        <v>24</v>
      </c>
      <c r="E369" s="80">
        <v>2022</v>
      </c>
      <c r="F369" s="80" t="s">
        <v>568</v>
      </c>
      <c r="G369" s="174" t="s">
        <v>2070</v>
      </c>
      <c r="H369" s="80" t="s">
        <v>2071</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1647</v>
      </c>
      <c r="AR369" s="81">
        <v>191</v>
      </c>
      <c r="AS369" s="81">
        <v>0</v>
      </c>
      <c r="AT369" s="81">
        <v>0</v>
      </c>
      <c r="AU369" s="81">
        <v>0</v>
      </c>
      <c r="AV369" s="81">
        <v>0</v>
      </c>
      <c r="AW369" s="81"/>
      <c r="AX369" s="82"/>
      <c r="AY369" s="81">
        <v>6918.5000000000073</v>
      </c>
      <c r="AZ369" s="81">
        <v>6408.7999999999975</v>
      </c>
      <c r="BA369" s="81">
        <v>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2090</v>
      </c>
      <c r="B370" s="80">
        <v>409</v>
      </c>
      <c r="C370" s="80">
        <v>1</v>
      </c>
      <c r="D370" s="80">
        <v>25</v>
      </c>
      <c r="E370" s="80">
        <v>1990</v>
      </c>
      <c r="F370" s="80" t="s">
        <v>562</v>
      </c>
      <c r="G370" s="80" t="s">
        <v>1656</v>
      </c>
      <c r="H370" s="80" t="s">
        <v>1657</v>
      </c>
      <c r="I370" s="177"/>
      <c r="J370" s="81">
        <v>369.13574707402921</v>
      </c>
      <c r="K370" s="81">
        <v>12.133129932027842</v>
      </c>
      <c r="L370" s="81">
        <v>28.555510269626424</v>
      </c>
      <c r="M370" s="81">
        <v>49.372881711578181</v>
      </c>
      <c r="N370" s="81">
        <v>81.93478063087089</v>
      </c>
      <c r="O370" s="81">
        <v>46.482996449879742</v>
      </c>
      <c r="P370" s="81">
        <v>33.931728094001926</v>
      </c>
      <c r="Q370" s="81">
        <v>3.4252854071304601</v>
      </c>
      <c r="R370" s="81">
        <v>0</v>
      </c>
      <c r="S370" s="81">
        <v>2.7892517239650174</v>
      </c>
      <c r="T370" s="82"/>
      <c r="U370" s="81">
        <v>10364022</v>
      </c>
      <c r="V370" s="81">
        <v>2220</v>
      </c>
      <c r="W370" s="81">
        <v>334</v>
      </c>
      <c r="X370" s="81">
        <v>16556</v>
      </c>
      <c r="Y370" s="81">
        <v>17528</v>
      </c>
      <c r="Z370" s="81">
        <v>19119</v>
      </c>
      <c r="AA370" s="81">
        <v>8239</v>
      </c>
      <c r="AB370" s="81">
        <v>55615</v>
      </c>
      <c r="AC370" s="81">
        <v>0</v>
      </c>
      <c r="AD370" s="81">
        <v>2.7892517239650174</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2091</v>
      </c>
      <c r="B371" s="80">
        <v>410</v>
      </c>
      <c r="C371" s="80">
        <v>2</v>
      </c>
      <c r="D371" s="80">
        <v>25</v>
      </c>
      <c r="E371" s="80">
        <v>2005</v>
      </c>
      <c r="F371" s="80" t="s">
        <v>565</v>
      </c>
      <c r="G371" s="80" t="s">
        <v>1656</v>
      </c>
      <c r="H371" s="80" t="s">
        <v>1657</v>
      </c>
      <c r="I371" s="177"/>
      <c r="J371" s="81">
        <v>430.02040798940652</v>
      </c>
      <c r="K371" s="81">
        <v>5.7173424022641814</v>
      </c>
      <c r="L371" s="81">
        <v>29.842727077209997</v>
      </c>
      <c r="M371" s="81">
        <v>75.272272188338889</v>
      </c>
      <c r="N371" s="81">
        <v>139.30365043770124</v>
      </c>
      <c r="O371" s="81">
        <v>73.900228102927315</v>
      </c>
      <c r="P371" s="81">
        <v>37.745148291304865</v>
      </c>
      <c r="Q371" s="81">
        <v>3.9822871867876648</v>
      </c>
      <c r="R371" s="81">
        <v>0</v>
      </c>
      <c r="S371" s="81">
        <v>0</v>
      </c>
      <c r="T371" s="82"/>
      <c r="U371" s="81">
        <v>13281342</v>
      </c>
      <c r="V371" s="81">
        <v>1744</v>
      </c>
      <c r="W371" s="81">
        <v>265</v>
      </c>
      <c r="X371" s="81">
        <v>12224</v>
      </c>
      <c r="Y371" s="81">
        <v>28401</v>
      </c>
      <c r="Z371" s="81">
        <v>35174</v>
      </c>
      <c r="AA371" s="81">
        <v>7506</v>
      </c>
      <c r="AB371" s="81">
        <v>67594</v>
      </c>
      <c r="AC371" s="81">
        <v>0</v>
      </c>
      <c r="AD371" s="81">
        <v>0</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2092</v>
      </c>
      <c r="B372" s="80">
        <v>411</v>
      </c>
      <c r="C372" s="80">
        <v>3</v>
      </c>
      <c r="D372" s="80">
        <v>25</v>
      </c>
      <c r="E372" s="80">
        <v>2006</v>
      </c>
      <c r="F372" s="80" t="s">
        <v>566</v>
      </c>
      <c r="G372" s="80" t="s">
        <v>1656</v>
      </c>
      <c r="H372" s="80" t="s">
        <v>1657</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2093</v>
      </c>
      <c r="B373" s="80">
        <v>412</v>
      </c>
      <c r="C373" s="80">
        <v>4</v>
      </c>
      <c r="D373" s="80">
        <v>25</v>
      </c>
      <c r="E373" s="80">
        <v>2007</v>
      </c>
      <c r="F373" s="80" t="s">
        <v>567</v>
      </c>
      <c r="G373" s="80" t="s">
        <v>1656</v>
      </c>
      <c r="H373" s="80" t="s">
        <v>1657</v>
      </c>
      <c r="I373" s="177"/>
      <c r="J373" s="81">
        <v>457.18760664575404</v>
      </c>
      <c r="K373" s="81">
        <v>5.0463470038399878</v>
      </c>
      <c r="L373" s="81">
        <v>25.277195505125224</v>
      </c>
      <c r="M373" s="81">
        <v>89.090760664503691</v>
      </c>
      <c r="N373" s="81">
        <v>143.44357393179024</v>
      </c>
      <c r="O373" s="81">
        <v>72.179930101982166</v>
      </c>
      <c r="P373" s="81">
        <v>37.114052250698421</v>
      </c>
      <c r="Q373" s="81">
        <v>4.2590803656968914</v>
      </c>
      <c r="R373" s="81">
        <v>0</v>
      </c>
      <c r="S373" s="81">
        <v>0</v>
      </c>
      <c r="T373" s="82"/>
      <c r="U373" s="81">
        <v>15014139</v>
      </c>
      <c r="V373" s="81">
        <v>1679</v>
      </c>
      <c r="W373" s="81">
        <v>308</v>
      </c>
      <c r="X373" s="81">
        <v>18122</v>
      </c>
      <c r="Y373" s="81">
        <v>29322</v>
      </c>
      <c r="Z373" s="81">
        <v>35714</v>
      </c>
      <c r="AA373" s="81">
        <v>7268</v>
      </c>
      <c r="AB373" s="81">
        <v>68469</v>
      </c>
      <c r="AC373" s="81">
        <v>0</v>
      </c>
      <c r="AD373" s="81">
        <v>0</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2094</v>
      </c>
      <c r="B374" s="80">
        <v>413</v>
      </c>
      <c r="C374" s="80">
        <v>5</v>
      </c>
      <c r="D374" s="80">
        <v>25</v>
      </c>
      <c r="E374" s="80">
        <v>2008</v>
      </c>
      <c r="F374" s="80" t="s">
        <v>84</v>
      </c>
      <c r="G374" s="80" t="s">
        <v>1656</v>
      </c>
      <c r="H374" s="80" t="s">
        <v>1657</v>
      </c>
      <c r="I374" s="177"/>
      <c r="J374" s="81">
        <v>391.31187823508645</v>
      </c>
      <c r="K374" s="81">
        <v>4.4289641664866446</v>
      </c>
      <c r="L374" s="81">
        <v>21.825904308543365</v>
      </c>
      <c r="M374" s="81">
        <v>104.24481712361151</v>
      </c>
      <c r="N374" s="81">
        <v>147.09965234107997</v>
      </c>
      <c r="O374" s="81">
        <v>69.912075750275818</v>
      </c>
      <c r="P374" s="81">
        <v>35.949605299346928</v>
      </c>
      <c r="Q374" s="81">
        <v>4.1910826676613331</v>
      </c>
      <c r="R374" s="81">
        <v>0</v>
      </c>
      <c r="S374" s="81">
        <v>0</v>
      </c>
      <c r="T374" s="82"/>
      <c r="U374" s="81">
        <v>13502168</v>
      </c>
      <c r="V374" s="81">
        <v>1679</v>
      </c>
      <c r="W374" s="81">
        <v>308</v>
      </c>
      <c r="X374" s="81">
        <v>18122</v>
      </c>
      <c r="Y374" s="81">
        <v>29670</v>
      </c>
      <c r="Z374" s="81">
        <v>35806</v>
      </c>
      <c r="AA374" s="81">
        <v>7048</v>
      </c>
      <c r="AB374" s="81">
        <v>68483</v>
      </c>
      <c r="AC374" s="81">
        <v>0</v>
      </c>
      <c r="AD374" s="81">
        <v>0</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2095</v>
      </c>
      <c r="B375" s="80">
        <v>414</v>
      </c>
      <c r="C375" s="80">
        <v>6</v>
      </c>
      <c r="D375" s="80">
        <v>25</v>
      </c>
      <c r="E375" s="80">
        <v>2009</v>
      </c>
      <c r="F375" s="80" t="s">
        <v>85</v>
      </c>
      <c r="G375" s="80" t="s">
        <v>1656</v>
      </c>
      <c r="H375" s="80" t="s">
        <v>1657</v>
      </c>
      <c r="I375" s="177"/>
      <c r="J375" s="81">
        <v>372.27230217018086</v>
      </c>
      <c r="K375" s="81">
        <v>4.1115529578038537</v>
      </c>
      <c r="L375" s="81">
        <v>24.302921912597657</v>
      </c>
      <c r="M375" s="81">
        <v>94.504757795721233</v>
      </c>
      <c r="N375" s="81">
        <v>127.98343370624809</v>
      </c>
      <c r="O375" s="81">
        <v>71.266586307874178</v>
      </c>
      <c r="P375" s="81">
        <v>34.49102764970683</v>
      </c>
      <c r="Q375" s="81">
        <v>3.9975670830091863</v>
      </c>
      <c r="R375" s="81">
        <v>0</v>
      </c>
      <c r="S375" s="81">
        <v>0</v>
      </c>
      <c r="T375" s="82"/>
      <c r="U375" s="81">
        <v>12971859</v>
      </c>
      <c r="V375" s="81">
        <v>1909</v>
      </c>
      <c r="W375" s="81">
        <v>393</v>
      </c>
      <c r="X375" s="81">
        <v>20748</v>
      </c>
      <c r="Y375" s="81">
        <v>30054</v>
      </c>
      <c r="Z375" s="81">
        <v>36027</v>
      </c>
      <c r="AA375" s="81">
        <v>6942</v>
      </c>
      <c r="AB375" s="81">
        <v>68571</v>
      </c>
      <c r="AC375" s="81">
        <v>0</v>
      </c>
      <c r="AD375" s="81">
        <v>0</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125.46400000000001</v>
      </c>
      <c r="BJ375" s="81">
        <v>0</v>
      </c>
      <c r="BK375" s="81">
        <v>20.29</v>
      </c>
      <c r="BL375" s="81">
        <v>0</v>
      </c>
      <c r="BM375" s="82"/>
      <c r="BN375" s="81">
        <v>0</v>
      </c>
      <c r="BO375" s="81">
        <v>0</v>
      </c>
      <c r="BP375" s="81">
        <v>12</v>
      </c>
      <c r="BQ375" s="81">
        <v>0</v>
      </c>
      <c r="BR375" s="81">
        <v>3</v>
      </c>
      <c r="BS375" s="81">
        <v>0</v>
      </c>
      <c r="BT375"/>
      <c r="BU375" s="80"/>
      <c r="BV375" s="80"/>
      <c r="BW375" s="80"/>
      <c r="BX375" s="80"/>
      <c r="BY375" s="80"/>
      <c r="BZ375" s="80"/>
      <c r="CA375" s="80"/>
      <c r="CB375" s="80"/>
      <c r="CC375" s="80"/>
    </row>
    <row r="376" spans="1:81">
      <c r="A376" s="80" t="s">
        <v>2096</v>
      </c>
      <c r="B376" s="80">
        <v>415</v>
      </c>
      <c r="C376" s="80">
        <v>7</v>
      </c>
      <c r="D376" s="80">
        <v>25</v>
      </c>
      <c r="E376" s="80">
        <v>2010</v>
      </c>
      <c r="F376" s="80" t="s">
        <v>86</v>
      </c>
      <c r="G376" s="80" t="s">
        <v>1656</v>
      </c>
      <c r="H376" s="80" t="s">
        <v>1657</v>
      </c>
      <c r="I376" s="177"/>
      <c r="J376" s="81">
        <v>349.43726300859817</v>
      </c>
      <c r="K376" s="81">
        <v>4.2879641725249007</v>
      </c>
      <c r="L376" s="81">
        <v>22.125434866485925</v>
      </c>
      <c r="M376" s="81">
        <v>84.594938601744772</v>
      </c>
      <c r="N376" s="81">
        <v>127.30566238663991</v>
      </c>
      <c r="O376" s="81">
        <v>71.190956752145993</v>
      </c>
      <c r="P376" s="81">
        <v>34.742589643163583</v>
      </c>
      <c r="Q376" s="81">
        <v>4.189104209838372</v>
      </c>
      <c r="R376" s="81">
        <v>0</v>
      </c>
      <c r="S376" s="81">
        <v>0</v>
      </c>
      <c r="T376" s="82"/>
      <c r="U376" s="81">
        <v>13630210</v>
      </c>
      <c r="V376" s="81">
        <v>1909</v>
      </c>
      <c r="W376" s="81">
        <v>393</v>
      </c>
      <c r="X376" s="81">
        <v>20748</v>
      </c>
      <c r="Y376" s="81">
        <v>30404</v>
      </c>
      <c r="Z376" s="81">
        <v>36156</v>
      </c>
      <c r="AA376" s="81">
        <v>6818</v>
      </c>
      <c r="AB376" s="81">
        <v>68853</v>
      </c>
      <c r="AC376" s="81">
        <v>0</v>
      </c>
      <c r="AD376" s="81">
        <v>0</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109.126</v>
      </c>
      <c r="BJ376" s="81">
        <v>0</v>
      </c>
      <c r="BK376" s="81">
        <v>26.715</v>
      </c>
      <c r="BL376" s="81">
        <v>0</v>
      </c>
      <c r="BM376" s="82"/>
      <c r="BN376" s="81">
        <v>0</v>
      </c>
      <c r="BO376" s="81">
        <v>0</v>
      </c>
      <c r="BP376" s="81">
        <v>12</v>
      </c>
      <c r="BQ376" s="81">
        <v>0</v>
      </c>
      <c r="BR376" s="81">
        <v>4</v>
      </c>
      <c r="BS376" s="81">
        <v>0</v>
      </c>
      <c r="BT376"/>
      <c r="BU376" s="80">
        <v>128.07</v>
      </c>
      <c r="BV376" s="80">
        <v>0</v>
      </c>
      <c r="BW376" s="80">
        <v>0</v>
      </c>
      <c r="BX376" s="80">
        <v>7.7709999999999999</v>
      </c>
      <c r="BY376" s="80">
        <v>0</v>
      </c>
      <c r="BZ376" s="80">
        <v>0</v>
      </c>
      <c r="CA376" s="80">
        <v>0</v>
      </c>
      <c r="CB376" s="80">
        <v>0</v>
      </c>
      <c r="CC376" s="80">
        <v>0</v>
      </c>
    </row>
    <row r="377" spans="1:81">
      <c r="A377" s="80" t="s">
        <v>2097</v>
      </c>
      <c r="B377" s="80">
        <v>416</v>
      </c>
      <c r="C377" s="80">
        <v>8</v>
      </c>
      <c r="D377" s="80">
        <v>25</v>
      </c>
      <c r="E377" s="80">
        <v>2011</v>
      </c>
      <c r="F377" s="80" t="s">
        <v>87</v>
      </c>
      <c r="G377" s="80" t="s">
        <v>1656</v>
      </c>
      <c r="H377" s="80" t="s">
        <v>1657</v>
      </c>
      <c r="I377" s="177"/>
      <c r="J377" s="81">
        <v>370.25033015556386</v>
      </c>
      <c r="K377" s="81">
        <v>6.0082353952234273</v>
      </c>
      <c r="L377" s="81">
        <v>20.644642896727369</v>
      </c>
      <c r="M377" s="81">
        <v>106.8671908527471</v>
      </c>
      <c r="N377" s="81">
        <v>154.08687760060326</v>
      </c>
      <c r="O377" s="81">
        <v>70.290045422210454</v>
      </c>
      <c r="P377" s="81">
        <v>33.278376576382627</v>
      </c>
      <c r="Q377" s="81">
        <v>4.8250399225257281</v>
      </c>
      <c r="R377" s="81">
        <v>0</v>
      </c>
      <c r="S377" s="81">
        <v>0</v>
      </c>
      <c r="T377" s="82"/>
      <c r="U377" s="81">
        <v>13601468</v>
      </c>
      <c r="V377" s="81">
        <v>1909</v>
      </c>
      <c r="W377" s="81">
        <v>393</v>
      </c>
      <c r="X377" s="81">
        <v>20748</v>
      </c>
      <c r="Y377" s="81">
        <v>30573</v>
      </c>
      <c r="Z377" s="81">
        <v>36474</v>
      </c>
      <c r="AA377" s="81">
        <v>6725</v>
      </c>
      <c r="AB377" s="81">
        <v>68754</v>
      </c>
      <c r="AC377" s="81">
        <v>0</v>
      </c>
      <c r="AD377" s="81">
        <v>0</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104.136</v>
      </c>
      <c r="BJ377" s="81">
        <v>0</v>
      </c>
      <c r="BK377" s="81">
        <v>25.878</v>
      </c>
      <c r="BL377" s="81">
        <v>0</v>
      </c>
      <c r="BM377" s="82"/>
      <c r="BN377" s="81">
        <v>0</v>
      </c>
      <c r="BO377" s="81">
        <v>0</v>
      </c>
      <c r="BP377" s="81">
        <v>12</v>
      </c>
      <c r="BQ377" s="81">
        <v>0</v>
      </c>
      <c r="BR377" s="81">
        <v>4</v>
      </c>
      <c r="BS377" s="81">
        <v>0</v>
      </c>
      <c r="BT377"/>
      <c r="BU377" s="80">
        <v>122.211</v>
      </c>
      <c r="BV377" s="80">
        <v>0</v>
      </c>
      <c r="BW377" s="80">
        <v>0</v>
      </c>
      <c r="BX377" s="80">
        <v>7.8029999999999999</v>
      </c>
      <c r="BY377" s="80">
        <v>0</v>
      </c>
      <c r="BZ377" s="80">
        <v>0</v>
      </c>
      <c r="CA377" s="80">
        <v>0</v>
      </c>
      <c r="CB377" s="80">
        <v>0</v>
      </c>
      <c r="CC377" s="80">
        <v>0</v>
      </c>
    </row>
    <row r="378" spans="1:81">
      <c r="A378" s="80" t="s">
        <v>2098</v>
      </c>
      <c r="B378" s="80">
        <v>417</v>
      </c>
      <c r="C378" s="80">
        <v>9</v>
      </c>
      <c r="D378" s="80">
        <v>25</v>
      </c>
      <c r="E378" s="80">
        <v>2012</v>
      </c>
      <c r="F378" s="80" t="s">
        <v>88</v>
      </c>
      <c r="G378" s="80" t="s">
        <v>1656</v>
      </c>
      <c r="H378" s="80" t="s">
        <v>1657</v>
      </c>
      <c r="I378" s="177"/>
      <c r="J378" s="81">
        <v>371.70195887457641</v>
      </c>
      <c r="K378" s="81">
        <v>6.768509547381953</v>
      </c>
      <c r="L378" s="81">
        <v>20.829830797952791</v>
      </c>
      <c r="M378" s="81">
        <v>132.72871148604011</v>
      </c>
      <c r="N378" s="81">
        <v>170.98777122103098</v>
      </c>
      <c r="O378" s="81">
        <v>70.203438396152876</v>
      </c>
      <c r="P378" s="81">
        <v>32.825735061186847</v>
      </c>
      <c r="Q378" s="81">
        <v>5.2455691718851245</v>
      </c>
      <c r="R378" s="81">
        <v>0</v>
      </c>
      <c r="S378" s="81">
        <v>0</v>
      </c>
      <c r="T378" s="82"/>
      <c r="U378" s="81">
        <v>13083158</v>
      </c>
      <c r="V378" s="81">
        <v>1909</v>
      </c>
      <c r="W378" s="81">
        <v>393</v>
      </c>
      <c r="X378" s="81">
        <v>20748</v>
      </c>
      <c r="Y378" s="81">
        <v>30884</v>
      </c>
      <c r="Z378" s="81">
        <v>36718</v>
      </c>
      <c r="AA378" s="81">
        <v>6596</v>
      </c>
      <c r="AB378" s="81">
        <v>68797</v>
      </c>
      <c r="AC378" s="81">
        <v>0</v>
      </c>
      <c r="AD378" s="81">
        <v>0</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114.55</v>
      </c>
      <c r="BJ378" s="81">
        <v>0</v>
      </c>
      <c r="BK378" s="81">
        <v>25.157</v>
      </c>
      <c r="BL378" s="81">
        <v>0</v>
      </c>
      <c r="BM378" s="82"/>
      <c r="BN378" s="81">
        <v>0</v>
      </c>
      <c r="BO378" s="81">
        <v>0</v>
      </c>
      <c r="BP378" s="81">
        <v>12</v>
      </c>
      <c r="BQ378" s="81">
        <v>0</v>
      </c>
      <c r="BR378" s="81">
        <v>4</v>
      </c>
      <c r="BS378" s="81">
        <v>0</v>
      </c>
      <c r="BT378"/>
      <c r="BU378" s="80">
        <v>133.26300000000001</v>
      </c>
      <c r="BV378" s="80">
        <v>0</v>
      </c>
      <c r="BW378" s="80">
        <v>0</v>
      </c>
      <c r="BX378" s="80">
        <v>6.444</v>
      </c>
      <c r="BY378" s="80">
        <v>0</v>
      </c>
      <c r="BZ378" s="80">
        <v>0</v>
      </c>
      <c r="CA378" s="80">
        <v>0</v>
      </c>
      <c r="CB378" s="80">
        <v>0</v>
      </c>
      <c r="CC378" s="80">
        <v>0</v>
      </c>
    </row>
    <row r="379" spans="1:81">
      <c r="A379" s="80" t="s">
        <v>2099</v>
      </c>
      <c r="B379" s="80">
        <v>418</v>
      </c>
      <c r="C379" s="80">
        <v>10</v>
      </c>
      <c r="D379" s="80">
        <v>25</v>
      </c>
      <c r="E379" s="80">
        <v>2013</v>
      </c>
      <c r="F379" s="80" t="s">
        <v>89</v>
      </c>
      <c r="G379" s="80" t="s">
        <v>1656</v>
      </c>
      <c r="H379" s="80" t="s">
        <v>1657</v>
      </c>
      <c r="I379" s="177"/>
      <c r="J379" s="81">
        <v>369.94897752545626</v>
      </c>
      <c r="K379" s="81">
        <v>5.5941962280711346</v>
      </c>
      <c r="L379" s="81">
        <v>18.394383060532789</v>
      </c>
      <c r="M379" s="81">
        <v>123.44087498675</v>
      </c>
      <c r="N379" s="81">
        <v>166.65423155840963</v>
      </c>
      <c r="O379" s="81">
        <v>67.89844350684082</v>
      </c>
      <c r="P379" s="81">
        <v>33.049326174049568</v>
      </c>
      <c r="Q379" s="81">
        <v>5.3293017634549189</v>
      </c>
      <c r="R379" s="81">
        <v>0</v>
      </c>
      <c r="S379" s="81">
        <v>0</v>
      </c>
      <c r="T379" s="82"/>
      <c r="U379" s="81">
        <v>13258518</v>
      </c>
      <c r="V379" s="81">
        <v>1909</v>
      </c>
      <c r="W379" s="81">
        <v>393</v>
      </c>
      <c r="X379" s="81">
        <v>20748</v>
      </c>
      <c r="Y379" s="81">
        <v>31060</v>
      </c>
      <c r="Z379" s="81">
        <v>37098</v>
      </c>
      <c r="AA379" s="81">
        <v>6616</v>
      </c>
      <c r="AB379" s="81">
        <v>68893</v>
      </c>
      <c r="AC379" s="81">
        <v>0</v>
      </c>
      <c r="AD379" s="81">
        <v>0</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128.14599999999999</v>
      </c>
      <c r="BJ379" s="81">
        <v>0</v>
      </c>
      <c r="BK379" s="81">
        <v>27.420999999999999</v>
      </c>
      <c r="BL379" s="81">
        <v>0</v>
      </c>
      <c r="BM379" s="82"/>
      <c r="BN379" s="81">
        <v>0</v>
      </c>
      <c r="BO379" s="81">
        <v>0</v>
      </c>
      <c r="BP379" s="81">
        <v>12</v>
      </c>
      <c r="BQ379" s="81">
        <v>0</v>
      </c>
      <c r="BR379" s="81">
        <v>4</v>
      </c>
      <c r="BS379" s="81">
        <v>0</v>
      </c>
      <c r="BT379"/>
      <c r="BU379" s="80">
        <v>148.45699999999999</v>
      </c>
      <c r="BV379" s="80">
        <v>0</v>
      </c>
      <c r="BW379" s="80">
        <v>0</v>
      </c>
      <c r="BX379" s="80">
        <v>7.11</v>
      </c>
      <c r="BY379" s="80">
        <v>0</v>
      </c>
      <c r="BZ379" s="80">
        <v>0</v>
      </c>
      <c r="CA379" s="80">
        <v>0</v>
      </c>
      <c r="CB379" s="80">
        <v>0</v>
      </c>
      <c r="CC379" s="80">
        <v>0</v>
      </c>
    </row>
    <row r="380" spans="1:81">
      <c r="A380" s="80" t="s">
        <v>2100</v>
      </c>
      <c r="B380" s="80">
        <v>419</v>
      </c>
      <c r="C380" s="80">
        <v>11</v>
      </c>
      <c r="D380" s="80">
        <v>25</v>
      </c>
      <c r="E380" s="80">
        <v>2014</v>
      </c>
      <c r="F380" s="80" t="s">
        <v>90</v>
      </c>
      <c r="G380" s="80" t="s">
        <v>1656</v>
      </c>
      <c r="H380" s="80" t="s">
        <v>1657</v>
      </c>
      <c r="I380" s="177"/>
      <c r="J380" s="81">
        <v>344.31908581680841</v>
      </c>
      <c r="K380" s="81">
        <v>5.3726660608752752</v>
      </c>
      <c r="L380" s="81">
        <v>12.426179783735535</v>
      </c>
      <c r="M380" s="81">
        <v>120.94296855002847</v>
      </c>
      <c r="N380" s="81">
        <v>178.12997847046589</v>
      </c>
      <c r="O380" s="81">
        <v>64.921580965809738</v>
      </c>
      <c r="P380" s="81">
        <v>33.627947469393412</v>
      </c>
      <c r="Q380" s="81">
        <v>5.117900240461549</v>
      </c>
      <c r="R380" s="81">
        <v>0</v>
      </c>
      <c r="S380" s="81">
        <v>0</v>
      </c>
      <c r="T380" s="82"/>
      <c r="U380" s="81">
        <v>13704975</v>
      </c>
      <c r="V380" s="81">
        <v>1593</v>
      </c>
      <c r="W380" s="81">
        <v>271</v>
      </c>
      <c r="X380" s="81">
        <v>19326</v>
      </c>
      <c r="Y380" s="81">
        <v>31353</v>
      </c>
      <c r="Z380" s="81">
        <v>37359</v>
      </c>
      <c r="AA380" s="81">
        <v>6697</v>
      </c>
      <c r="AB380" s="81">
        <v>68956</v>
      </c>
      <c r="AC380" s="81">
        <v>0</v>
      </c>
      <c r="AD380" s="81">
        <v>0</v>
      </c>
      <c r="AE380" s="82"/>
      <c r="AF380" s="81">
        <v>111615418.74704874</v>
      </c>
      <c r="AG380" s="81">
        <v>3769970.9808370085</v>
      </c>
      <c r="AH380" s="81">
        <v>2021119.4250844785</v>
      </c>
      <c r="AI380" s="81">
        <v>127269706.26549725</v>
      </c>
      <c r="AJ380" s="81">
        <v>134848496.59502617</v>
      </c>
      <c r="AK380" s="81">
        <v>0</v>
      </c>
      <c r="AL380" s="81">
        <v>0</v>
      </c>
      <c r="AM380" s="81">
        <v>9466628.3756686989</v>
      </c>
      <c r="AN380" s="81">
        <v>0</v>
      </c>
      <c r="AO380" s="81">
        <v>0</v>
      </c>
      <c r="AP380" s="82"/>
      <c r="AQ380" s="81">
        <v>598</v>
      </c>
      <c r="AR380" s="81">
        <v>44</v>
      </c>
      <c r="AS380" s="81">
        <v>0</v>
      </c>
      <c r="AT380" s="81">
        <v>0</v>
      </c>
      <c r="AU380" s="81">
        <v>0</v>
      </c>
      <c r="AV380" s="81">
        <v>1</v>
      </c>
      <c r="AW380" s="81" t="s">
        <v>564</v>
      </c>
      <c r="AX380" s="82"/>
      <c r="AY380" s="81">
        <v>2480.652</v>
      </c>
      <c r="AZ380" s="81">
        <v>8774.7000000000007</v>
      </c>
      <c r="BA380" s="81">
        <v>0</v>
      </c>
      <c r="BB380" s="81">
        <v>0</v>
      </c>
      <c r="BC380" s="81">
        <v>0</v>
      </c>
      <c r="BD380" s="81">
        <v>30</v>
      </c>
      <c r="BE380" s="81" t="s">
        <v>564</v>
      </c>
      <c r="BF380" s="82"/>
      <c r="BG380" s="81">
        <v>0</v>
      </c>
      <c r="BH380" s="81">
        <v>0</v>
      </c>
      <c r="BI380" s="81">
        <v>129.10900000000001</v>
      </c>
      <c r="BJ380" s="81">
        <v>0</v>
      </c>
      <c r="BK380" s="81">
        <v>25.158000000000001</v>
      </c>
      <c r="BL380" s="81">
        <v>0</v>
      </c>
      <c r="BM380" s="82"/>
      <c r="BN380" s="81">
        <v>0</v>
      </c>
      <c r="BO380" s="81">
        <v>0</v>
      </c>
      <c r="BP380" s="81">
        <v>12</v>
      </c>
      <c r="BQ380" s="81">
        <v>0</v>
      </c>
      <c r="BR380" s="81">
        <v>4</v>
      </c>
      <c r="BS380" s="81">
        <v>0</v>
      </c>
      <c r="BT380"/>
      <c r="BU380" s="80">
        <v>148.74</v>
      </c>
      <c r="BV380" s="80">
        <v>0</v>
      </c>
      <c r="BW380" s="80">
        <v>0</v>
      </c>
      <c r="BX380" s="80">
        <v>5.5270000000000001</v>
      </c>
      <c r="BY380" s="80">
        <v>0</v>
      </c>
      <c r="BZ380" s="80">
        <v>0</v>
      </c>
      <c r="CA380" s="80">
        <v>0</v>
      </c>
      <c r="CB380" s="80">
        <v>0</v>
      </c>
      <c r="CC380" s="80">
        <v>0</v>
      </c>
    </row>
    <row r="381" spans="1:81">
      <c r="A381" s="80" t="s">
        <v>2101</v>
      </c>
      <c r="B381" s="80">
        <v>420</v>
      </c>
      <c r="C381" s="80">
        <v>12</v>
      </c>
      <c r="D381" s="80">
        <v>25</v>
      </c>
      <c r="E381" s="80">
        <v>2015</v>
      </c>
      <c r="F381" s="80" t="s">
        <v>91</v>
      </c>
      <c r="G381" s="80" t="s">
        <v>1656</v>
      </c>
      <c r="H381" s="80" t="s">
        <v>1657</v>
      </c>
      <c r="I381" s="177"/>
      <c r="J381" s="81">
        <v>365.59960332756913</v>
      </c>
      <c r="K381" s="81">
        <v>5.1518282487634366</v>
      </c>
      <c r="L381" s="81">
        <v>13.079850567844591</v>
      </c>
      <c r="M381" s="81">
        <v>117.02113175020968</v>
      </c>
      <c r="N381" s="81">
        <v>166.27246101420241</v>
      </c>
      <c r="O381" s="81">
        <v>64.747835102493312</v>
      </c>
      <c r="P381" s="81">
        <v>33.845367746212403</v>
      </c>
      <c r="Q381" s="81">
        <v>5.0186711921424321</v>
      </c>
      <c r="R381" s="81">
        <v>0</v>
      </c>
      <c r="S381" s="81">
        <v>0</v>
      </c>
      <c r="T381" s="82"/>
      <c r="U381" s="81">
        <v>14589995</v>
      </c>
      <c r="V381" s="81">
        <v>1593</v>
      </c>
      <c r="W381" s="81">
        <v>271</v>
      </c>
      <c r="X381" s="81">
        <v>19326</v>
      </c>
      <c r="Y381" s="81">
        <v>31797</v>
      </c>
      <c r="Z381" s="81">
        <v>37618</v>
      </c>
      <c r="AA381" s="81">
        <v>6735</v>
      </c>
      <c r="AB381" s="81">
        <v>69073</v>
      </c>
      <c r="AC381" s="81">
        <v>0</v>
      </c>
      <c r="AD381" s="81">
        <v>0</v>
      </c>
      <c r="AE381" s="82"/>
      <c r="AF381" s="81">
        <v>112595376.70347527</v>
      </c>
      <c r="AG381" s="81">
        <v>3432250.3347922065</v>
      </c>
      <c r="AH381" s="81">
        <v>1691249.0643050994</v>
      </c>
      <c r="AI381" s="81">
        <v>122914928.57974258</v>
      </c>
      <c r="AJ381" s="81">
        <v>131243857.17704555</v>
      </c>
      <c r="AK381" s="81">
        <v>0</v>
      </c>
      <c r="AL381" s="81">
        <v>0</v>
      </c>
      <c r="AM381" s="81">
        <v>9466164.8996627182</v>
      </c>
      <c r="AN381" s="81">
        <v>0</v>
      </c>
      <c r="AO381" s="81">
        <v>0</v>
      </c>
      <c r="AP381" s="82"/>
      <c r="AQ381" s="81">
        <v>658</v>
      </c>
      <c r="AR381" s="81">
        <v>47</v>
      </c>
      <c r="AS381" s="81">
        <v>0</v>
      </c>
      <c r="AT381" s="81">
        <v>0</v>
      </c>
      <c r="AU381" s="81">
        <v>0</v>
      </c>
      <c r="AV381" s="81">
        <v>1</v>
      </c>
      <c r="AW381" s="81" t="s">
        <v>564</v>
      </c>
      <c r="AX381" s="82"/>
      <c r="AY381" s="81">
        <v>2776.8739999999998</v>
      </c>
      <c r="AZ381" s="81">
        <v>8831.1</v>
      </c>
      <c r="BA381" s="81">
        <v>0</v>
      </c>
      <c r="BB381" s="81">
        <v>0</v>
      </c>
      <c r="BC381" s="81">
        <v>0</v>
      </c>
      <c r="BD381" s="81">
        <v>30</v>
      </c>
      <c r="BE381" s="81" t="s">
        <v>564</v>
      </c>
      <c r="BF381" s="82"/>
      <c r="BG381" s="81">
        <v>0</v>
      </c>
      <c r="BH381" s="81">
        <v>0</v>
      </c>
      <c r="BI381" s="81">
        <v>129.62899999999999</v>
      </c>
      <c r="BJ381" s="81">
        <v>0</v>
      </c>
      <c r="BK381" s="81">
        <v>25.326000000000001</v>
      </c>
      <c r="BL381" s="81">
        <v>0</v>
      </c>
      <c r="BM381" s="82"/>
      <c r="BN381" s="81">
        <v>0</v>
      </c>
      <c r="BO381" s="81">
        <v>0</v>
      </c>
      <c r="BP381" s="81">
        <v>12</v>
      </c>
      <c r="BQ381" s="81">
        <v>0</v>
      </c>
      <c r="BR381" s="81">
        <v>4</v>
      </c>
      <c r="BS381" s="81">
        <v>0</v>
      </c>
      <c r="BT381"/>
      <c r="BU381" s="80">
        <v>148.511</v>
      </c>
      <c r="BV381" s="80">
        <v>0</v>
      </c>
      <c r="BW381" s="80">
        <v>0</v>
      </c>
      <c r="BX381" s="80">
        <v>6.444</v>
      </c>
      <c r="BY381" s="80">
        <v>0</v>
      </c>
      <c r="BZ381" s="80">
        <v>0</v>
      </c>
      <c r="CA381" s="80">
        <v>0</v>
      </c>
      <c r="CB381" s="80">
        <v>0</v>
      </c>
      <c r="CC381" s="80">
        <v>0</v>
      </c>
    </row>
    <row r="382" spans="1:81">
      <c r="A382" s="80" t="s">
        <v>2102</v>
      </c>
      <c r="B382" s="80">
        <v>421</v>
      </c>
      <c r="C382" s="80">
        <v>13</v>
      </c>
      <c r="D382" s="80">
        <v>25</v>
      </c>
      <c r="E382" s="80">
        <v>2016</v>
      </c>
      <c r="F382" s="80" t="s">
        <v>92</v>
      </c>
      <c r="G382" s="80" t="s">
        <v>1656</v>
      </c>
      <c r="H382" s="80" t="s">
        <v>1657</v>
      </c>
      <c r="I382" s="177"/>
      <c r="J382" s="81">
        <v>513.97091977468108</v>
      </c>
      <c r="K382" s="81">
        <v>4.8596065460692621</v>
      </c>
      <c r="L382" s="81">
        <v>14.065393423513123</v>
      </c>
      <c r="M382" s="81">
        <v>100.33204910156348</v>
      </c>
      <c r="N382" s="81">
        <v>171.78420057139806</v>
      </c>
      <c r="O382" s="81">
        <v>64.578779100166059</v>
      </c>
      <c r="P382" s="81">
        <v>34.618393780182615</v>
      </c>
      <c r="Q382" s="81">
        <v>4.8896433920623661</v>
      </c>
      <c r="R382" s="81">
        <v>0</v>
      </c>
      <c r="S382" s="81">
        <v>0</v>
      </c>
      <c r="T382" s="82"/>
      <c r="U382" s="81">
        <v>19523753</v>
      </c>
      <c r="V382" s="81">
        <v>1593</v>
      </c>
      <c r="W382" s="81">
        <v>271</v>
      </c>
      <c r="X382" s="81">
        <v>19326</v>
      </c>
      <c r="Y382" s="81">
        <v>32304</v>
      </c>
      <c r="Z382" s="81">
        <v>37981</v>
      </c>
      <c r="AA382" s="81">
        <v>7125</v>
      </c>
      <c r="AB382" s="81">
        <v>69227</v>
      </c>
      <c r="AC382" s="81">
        <v>0</v>
      </c>
      <c r="AD382" s="81">
        <v>0</v>
      </c>
      <c r="AE382" s="82"/>
      <c r="AF382" s="81">
        <v>161061120.22473121</v>
      </c>
      <c r="AG382" s="81">
        <v>3271636.5011279839</v>
      </c>
      <c r="AH382" s="81">
        <v>1433416.9193159021</v>
      </c>
      <c r="AI382" s="81">
        <v>122693605.1985255</v>
      </c>
      <c r="AJ382" s="81">
        <v>138784289.78276631</v>
      </c>
      <c r="AK382" s="81">
        <v>0</v>
      </c>
      <c r="AL382" s="81">
        <v>0</v>
      </c>
      <c r="AM382" s="81">
        <v>9494640.6315284241</v>
      </c>
      <c r="AN382" s="81">
        <v>0</v>
      </c>
      <c r="AO382" s="81">
        <v>0</v>
      </c>
      <c r="AP382" s="82"/>
      <c r="AQ382" s="81">
        <v>678</v>
      </c>
      <c r="AR382" s="81">
        <v>51</v>
      </c>
      <c r="AS382" s="81">
        <v>0</v>
      </c>
      <c r="AT382" s="81">
        <v>0</v>
      </c>
      <c r="AU382" s="81">
        <v>0</v>
      </c>
      <c r="AV382" s="81">
        <v>1</v>
      </c>
      <c r="AW382" s="81" t="s">
        <v>564</v>
      </c>
      <c r="AX382" s="82"/>
      <c r="AY382" s="81">
        <v>2895.174</v>
      </c>
      <c r="AZ382" s="81">
        <v>9052.6</v>
      </c>
      <c r="BA382" s="81">
        <v>0</v>
      </c>
      <c r="BB382" s="81">
        <v>0</v>
      </c>
      <c r="BC382" s="81">
        <v>0</v>
      </c>
      <c r="BD382" s="81">
        <v>30</v>
      </c>
      <c r="BE382" s="81" t="s">
        <v>564</v>
      </c>
      <c r="BF382" s="82"/>
      <c r="BG382" s="81">
        <v>0</v>
      </c>
      <c r="BH382" s="81">
        <v>0</v>
      </c>
      <c r="BI382" s="81">
        <v>140.24199999999999</v>
      </c>
      <c r="BJ382" s="81">
        <v>0</v>
      </c>
      <c r="BK382" s="81">
        <v>24.085999999999999</v>
      </c>
      <c r="BL382" s="81">
        <v>0</v>
      </c>
      <c r="BM382" s="82"/>
      <c r="BN382" s="81">
        <v>0</v>
      </c>
      <c r="BO382" s="81">
        <v>0</v>
      </c>
      <c r="BP382" s="81">
        <v>13</v>
      </c>
      <c r="BQ382" s="81">
        <v>0</v>
      </c>
      <c r="BR382" s="81">
        <v>4</v>
      </c>
      <c r="BS382" s="81">
        <v>0</v>
      </c>
      <c r="BT382"/>
      <c r="BU382" s="80">
        <v>157.94300000000001</v>
      </c>
      <c r="BV382" s="80">
        <v>0</v>
      </c>
      <c r="BW382" s="80">
        <v>0</v>
      </c>
      <c r="BX382" s="80">
        <v>6.3849999999999998</v>
      </c>
      <c r="BY382" s="80">
        <v>0</v>
      </c>
      <c r="BZ382" s="80">
        <v>0</v>
      </c>
      <c r="CA382" s="80">
        <v>0</v>
      </c>
      <c r="CB382" s="80">
        <v>0</v>
      </c>
      <c r="CC382" s="80">
        <v>0</v>
      </c>
    </row>
    <row r="383" spans="1:81">
      <c r="A383" s="80" t="s">
        <v>2103</v>
      </c>
      <c r="B383" s="80">
        <v>422</v>
      </c>
      <c r="C383" s="80">
        <v>14</v>
      </c>
      <c r="D383" s="80">
        <v>25</v>
      </c>
      <c r="E383" s="80">
        <v>2017</v>
      </c>
      <c r="F383" s="80" t="s">
        <v>71</v>
      </c>
      <c r="G383" s="80" t="s">
        <v>1656</v>
      </c>
      <c r="H383" s="80" t="s">
        <v>1657</v>
      </c>
      <c r="I383" s="177"/>
      <c r="J383" s="81">
        <v>410.86426955558022</v>
      </c>
      <c r="K383" s="81">
        <v>4.9657902708362149</v>
      </c>
      <c r="L383" s="81">
        <v>12.696972071705606</v>
      </c>
      <c r="M383" s="81">
        <v>100.60193935246188</v>
      </c>
      <c r="N383" s="81">
        <v>170.77546556232772</v>
      </c>
      <c r="O383" s="81">
        <v>64.210751566623628</v>
      </c>
      <c r="P383" s="81">
        <v>34.597044307656255</v>
      </c>
      <c r="Q383" s="81">
        <v>4.7483301049849285</v>
      </c>
      <c r="R383" s="81">
        <v>0</v>
      </c>
      <c r="S383" s="81">
        <v>0</v>
      </c>
      <c r="T383" s="82"/>
      <c r="U383" s="81">
        <v>15357127</v>
      </c>
      <c r="V383" s="81">
        <v>1593</v>
      </c>
      <c r="W383" s="81">
        <v>271</v>
      </c>
      <c r="X383" s="81">
        <v>19326</v>
      </c>
      <c r="Y383" s="81">
        <v>32818</v>
      </c>
      <c r="Z383" s="81">
        <v>38391</v>
      </c>
      <c r="AA383" s="81">
        <v>7166</v>
      </c>
      <c r="AB383" s="81">
        <v>69521</v>
      </c>
      <c r="AC383" s="81">
        <v>0</v>
      </c>
      <c r="AD383" s="81">
        <v>0</v>
      </c>
      <c r="AE383" s="82"/>
      <c r="AF383" s="81">
        <v>124489069.9087612</v>
      </c>
      <c r="AG383" s="81">
        <v>3281142.3985652868</v>
      </c>
      <c r="AH383" s="81">
        <v>1751070.427004338</v>
      </c>
      <c r="AI383" s="81">
        <v>119658088.1747338</v>
      </c>
      <c r="AJ383" s="81">
        <v>123557184.5755661</v>
      </c>
      <c r="AK383" s="81">
        <v>0</v>
      </c>
      <c r="AL383" s="81">
        <v>0</v>
      </c>
      <c r="AM383" s="81">
        <v>9549883.0157180075</v>
      </c>
      <c r="AN383" s="81">
        <v>0</v>
      </c>
      <c r="AO383" s="81">
        <v>0</v>
      </c>
      <c r="AP383" s="82"/>
      <c r="AQ383" s="81">
        <v>693</v>
      </c>
      <c r="AR383" s="81">
        <v>53</v>
      </c>
      <c r="AS383" s="81">
        <v>0</v>
      </c>
      <c r="AT383" s="81">
        <v>1</v>
      </c>
      <c r="AU383" s="81">
        <v>0</v>
      </c>
      <c r="AV383" s="81">
        <v>1</v>
      </c>
      <c r="AW383" s="81" t="s">
        <v>564</v>
      </c>
      <c r="AX383" s="82"/>
      <c r="AY383" s="81">
        <v>2975.5740000000001</v>
      </c>
      <c r="AZ383" s="81">
        <v>10334.6</v>
      </c>
      <c r="BA383" s="81">
        <v>0</v>
      </c>
      <c r="BB383" s="81">
        <v>2260</v>
      </c>
      <c r="BC383" s="81">
        <v>0</v>
      </c>
      <c r="BD383" s="81">
        <v>30</v>
      </c>
      <c r="BE383" s="81" t="s">
        <v>564</v>
      </c>
      <c r="BF383" s="82"/>
      <c r="BG383" s="81">
        <v>0</v>
      </c>
      <c r="BH383" s="81">
        <v>0</v>
      </c>
      <c r="BI383" s="81">
        <v>135.488</v>
      </c>
      <c r="BJ383" s="81">
        <v>0</v>
      </c>
      <c r="BK383" s="81">
        <v>19.047000000000001</v>
      </c>
      <c r="BL383" s="81">
        <v>0</v>
      </c>
      <c r="BM383" s="82"/>
      <c r="BN383" s="81">
        <v>0</v>
      </c>
      <c r="BO383" s="81">
        <v>0</v>
      </c>
      <c r="BP383" s="81">
        <v>13</v>
      </c>
      <c r="BQ383" s="81">
        <v>0</v>
      </c>
      <c r="BR383" s="81">
        <v>3</v>
      </c>
      <c r="BS383" s="81">
        <v>0</v>
      </c>
      <c r="BT383"/>
      <c r="BU383" s="80">
        <v>154.535</v>
      </c>
      <c r="BV383" s="80">
        <v>0</v>
      </c>
      <c r="BW383" s="80">
        <v>0</v>
      </c>
      <c r="BX383" s="80">
        <v>0</v>
      </c>
      <c r="BY383" s="80">
        <v>0</v>
      </c>
      <c r="BZ383" s="80">
        <v>0</v>
      </c>
      <c r="CA383" s="80">
        <v>0</v>
      </c>
      <c r="CB383" s="80">
        <v>0</v>
      </c>
      <c r="CC383" s="80">
        <v>0</v>
      </c>
    </row>
    <row r="384" spans="1:81">
      <c r="A384" s="80" t="s">
        <v>2104</v>
      </c>
      <c r="B384" s="80">
        <v>423</v>
      </c>
      <c r="C384" s="80">
        <v>15</v>
      </c>
      <c r="D384" s="80">
        <v>25</v>
      </c>
      <c r="E384" s="80">
        <v>2018</v>
      </c>
      <c r="F384" s="80" t="s">
        <v>93</v>
      </c>
      <c r="G384" s="80" t="s">
        <v>1656</v>
      </c>
      <c r="H384" s="80" t="s">
        <v>1657</v>
      </c>
      <c r="I384" s="177"/>
      <c r="J384" s="81">
        <v>397.29352425347128</v>
      </c>
      <c r="K384" s="81">
        <v>4.6218057374203569</v>
      </c>
      <c r="L384" s="81">
        <v>11.647836461050364</v>
      </c>
      <c r="M384" s="81">
        <v>101.0981158013347</v>
      </c>
      <c r="N384" s="81">
        <v>159.62078101870856</v>
      </c>
      <c r="O384" s="81">
        <v>63.537736813379311</v>
      </c>
      <c r="P384" s="81">
        <v>34.821463451810615</v>
      </c>
      <c r="Q384" s="81">
        <v>4.4270625855105221</v>
      </c>
      <c r="R384" s="81">
        <v>0</v>
      </c>
      <c r="S384" s="81">
        <v>0</v>
      </c>
      <c r="T384" s="82"/>
      <c r="U384" s="81">
        <v>15516374</v>
      </c>
      <c r="V384" s="81">
        <v>1593</v>
      </c>
      <c r="W384" s="81">
        <v>271</v>
      </c>
      <c r="X384" s="81">
        <v>19326</v>
      </c>
      <c r="Y384" s="81">
        <v>33317</v>
      </c>
      <c r="Z384" s="81">
        <v>38716</v>
      </c>
      <c r="AA384" s="81">
        <v>7285</v>
      </c>
      <c r="AB384" s="81">
        <v>69850</v>
      </c>
      <c r="AC384" s="81">
        <v>0</v>
      </c>
      <c r="AD384" s="81">
        <v>0</v>
      </c>
      <c r="AE384" s="82"/>
      <c r="AF384" s="81">
        <v>126260981.4049888</v>
      </c>
      <c r="AG384" s="81">
        <v>2968648.9496848029</v>
      </c>
      <c r="AH384" s="81">
        <v>1650384.0929112281</v>
      </c>
      <c r="AI384" s="81">
        <v>122315008.01662</v>
      </c>
      <c r="AJ384" s="81">
        <v>121569646.03744259</v>
      </c>
      <c r="AK384" s="81">
        <v>0</v>
      </c>
      <c r="AL384" s="81">
        <v>0</v>
      </c>
      <c r="AM384" s="81">
        <v>9614930.0832086727</v>
      </c>
      <c r="AN384" s="81">
        <v>0</v>
      </c>
      <c r="AO384" s="81">
        <v>0</v>
      </c>
      <c r="AP384" s="82"/>
      <c r="AQ384" s="81">
        <v>721</v>
      </c>
      <c r="AR384" s="81">
        <v>55</v>
      </c>
      <c r="AS384" s="81">
        <v>0</v>
      </c>
      <c r="AT384" s="81">
        <v>2</v>
      </c>
      <c r="AU384" s="81">
        <v>0</v>
      </c>
      <c r="AV384" s="81">
        <v>1</v>
      </c>
      <c r="AW384" s="81" t="s">
        <v>564</v>
      </c>
      <c r="AX384" s="82"/>
      <c r="AY384" s="81">
        <v>3131.5740000000001</v>
      </c>
      <c r="AZ384" s="81">
        <v>10533</v>
      </c>
      <c r="BA384" s="81">
        <v>0</v>
      </c>
      <c r="BB384" s="81">
        <v>4005</v>
      </c>
      <c r="BC384" s="81">
        <v>0</v>
      </c>
      <c r="BD384" s="81">
        <v>30</v>
      </c>
      <c r="BE384" s="81" t="s">
        <v>564</v>
      </c>
      <c r="BF384" s="82"/>
      <c r="BG384" s="81">
        <v>0</v>
      </c>
      <c r="BH384" s="81">
        <v>0</v>
      </c>
      <c r="BI384" s="81">
        <v>132.041</v>
      </c>
      <c r="BJ384" s="81">
        <v>0</v>
      </c>
      <c r="BK384" s="81">
        <v>25.245000000000001</v>
      </c>
      <c r="BL384" s="81">
        <v>0</v>
      </c>
      <c r="BM384" s="82"/>
      <c r="BN384" s="81">
        <v>0</v>
      </c>
      <c r="BO384" s="81">
        <v>0</v>
      </c>
      <c r="BP384" s="81">
        <v>13</v>
      </c>
      <c r="BQ384" s="81">
        <v>0</v>
      </c>
      <c r="BR384" s="81">
        <v>4</v>
      </c>
      <c r="BS384" s="81">
        <v>0</v>
      </c>
      <c r="BT384"/>
      <c r="BU384" s="80">
        <v>150.93899999999999</v>
      </c>
      <c r="BV384" s="80">
        <v>0</v>
      </c>
      <c r="BW384" s="80">
        <v>0</v>
      </c>
      <c r="BX384" s="80">
        <v>6.3470000000000004</v>
      </c>
      <c r="BY384" s="80">
        <v>0</v>
      </c>
      <c r="BZ384" s="80">
        <v>0</v>
      </c>
      <c r="CA384" s="80">
        <v>0</v>
      </c>
      <c r="CB384" s="80">
        <v>0</v>
      </c>
      <c r="CC384" s="80">
        <v>0</v>
      </c>
    </row>
    <row r="385" spans="1:81">
      <c r="A385" s="80" t="s">
        <v>2105</v>
      </c>
      <c r="B385" s="80">
        <v>424</v>
      </c>
      <c r="C385" s="80">
        <v>16</v>
      </c>
      <c r="D385" s="80">
        <v>25</v>
      </c>
      <c r="E385" s="80">
        <v>2019</v>
      </c>
      <c r="F385" s="80" t="s">
        <v>73</v>
      </c>
      <c r="G385" s="80" t="s">
        <v>1656</v>
      </c>
      <c r="H385" s="80" t="s">
        <v>1657</v>
      </c>
      <c r="I385" s="177"/>
      <c r="J385" s="81">
        <v>391.22688906773919</v>
      </c>
      <c r="K385" s="81">
        <v>4.2886953966632984</v>
      </c>
      <c r="L385" s="81">
        <v>11.700022742766427</v>
      </c>
      <c r="M385" s="81">
        <v>90.694189880880501</v>
      </c>
      <c r="N385" s="81">
        <v>163.64372371256553</v>
      </c>
      <c r="O385" s="81">
        <v>62.202456473548672</v>
      </c>
      <c r="P385" s="81">
        <v>33.22028338820985</v>
      </c>
      <c r="Q385" s="81">
        <v>4.3226390251615339</v>
      </c>
      <c r="R385" s="81">
        <v>0</v>
      </c>
      <c r="S385" s="81">
        <v>0.99008977180348001</v>
      </c>
      <c r="T385" s="82"/>
      <c r="U385" s="81">
        <v>16073204</v>
      </c>
      <c r="V385" s="81">
        <v>1593</v>
      </c>
      <c r="W385" s="81">
        <v>271</v>
      </c>
      <c r="X385" s="81">
        <v>19326</v>
      </c>
      <c r="Y385" s="81">
        <v>33740</v>
      </c>
      <c r="Z385" s="81">
        <v>38943</v>
      </c>
      <c r="AA385" s="81">
        <v>6898</v>
      </c>
      <c r="AB385" s="81">
        <v>70049</v>
      </c>
      <c r="AC385" s="81">
        <v>0</v>
      </c>
      <c r="AD385" s="81">
        <v>0.99008977180348001</v>
      </c>
      <c r="AE385" s="82"/>
      <c r="AF385" s="81">
        <v>128341803.20489331</v>
      </c>
      <c r="AG385" s="81">
        <v>2967769.8494163379</v>
      </c>
      <c r="AH385" s="81">
        <v>1781921.8470654481</v>
      </c>
      <c r="AI385" s="81">
        <v>119858553.84771129</v>
      </c>
      <c r="AJ385" s="81">
        <v>125211254.98042512</v>
      </c>
      <c r="AK385" s="81">
        <v>0</v>
      </c>
      <c r="AL385" s="81">
        <v>0</v>
      </c>
      <c r="AM385" s="81">
        <v>9540146.4714103304</v>
      </c>
      <c r="AN385" s="81">
        <v>0</v>
      </c>
      <c r="AO385" s="81">
        <v>0</v>
      </c>
      <c r="AP385" s="82"/>
      <c r="AQ385" s="81">
        <v>752</v>
      </c>
      <c r="AR385" s="81">
        <v>61</v>
      </c>
      <c r="AS385" s="81">
        <v>0</v>
      </c>
      <c r="AT385" s="81">
        <v>2</v>
      </c>
      <c r="AU385" s="81">
        <v>0</v>
      </c>
      <c r="AV385" s="81">
        <v>1</v>
      </c>
      <c r="AW385" s="81" t="s">
        <v>564</v>
      </c>
      <c r="AX385" s="82"/>
      <c r="AY385" s="81">
        <v>3319.6970000000001</v>
      </c>
      <c r="AZ385" s="81">
        <v>11676.4</v>
      </c>
      <c r="BA385" s="81">
        <v>0</v>
      </c>
      <c r="BB385" s="81">
        <v>4005</v>
      </c>
      <c r="BC385" s="81">
        <v>0</v>
      </c>
      <c r="BD385" s="81">
        <v>30</v>
      </c>
      <c r="BE385" s="81" t="s">
        <v>564</v>
      </c>
      <c r="BF385" s="82"/>
      <c r="BG385" s="81">
        <v>0</v>
      </c>
      <c r="BH385" s="81">
        <v>0</v>
      </c>
      <c r="BI385" s="81">
        <v>133.92099999999999</v>
      </c>
      <c r="BJ385" s="81">
        <v>0</v>
      </c>
      <c r="BK385" s="81">
        <v>23.707000000000001</v>
      </c>
      <c r="BL385" s="81">
        <v>0</v>
      </c>
      <c r="BM385" s="82"/>
      <c r="BN385" s="81">
        <v>0</v>
      </c>
      <c r="BO385" s="81">
        <v>0</v>
      </c>
      <c r="BP385" s="81">
        <v>13</v>
      </c>
      <c r="BQ385" s="81">
        <v>0</v>
      </c>
      <c r="BR385" s="81">
        <v>4</v>
      </c>
      <c r="BS385" s="81">
        <v>0</v>
      </c>
      <c r="BT385"/>
      <c r="BU385" s="80">
        <v>152.482</v>
      </c>
      <c r="BV385" s="80">
        <v>0</v>
      </c>
      <c r="BW385" s="80">
        <v>0</v>
      </c>
      <c r="BX385" s="80">
        <v>5.1459999999999999</v>
      </c>
      <c r="BY385" s="80">
        <v>0</v>
      </c>
      <c r="BZ385" s="80">
        <v>0</v>
      </c>
      <c r="CA385" s="80">
        <v>0</v>
      </c>
      <c r="CB385" s="80">
        <v>0</v>
      </c>
      <c r="CC385" s="80">
        <v>0</v>
      </c>
    </row>
    <row r="386" spans="1:81">
      <c r="A386" s="80" t="s">
        <v>2106</v>
      </c>
      <c r="B386" s="80">
        <v>425</v>
      </c>
      <c r="C386" s="80">
        <v>17</v>
      </c>
      <c r="D386" s="80">
        <v>25</v>
      </c>
      <c r="E386" s="80">
        <v>2020</v>
      </c>
      <c r="F386" s="80" t="s">
        <v>218</v>
      </c>
      <c r="G386" s="174" t="s">
        <v>1656</v>
      </c>
      <c r="H386" s="80" t="s">
        <v>1657</v>
      </c>
      <c r="I386" s="177"/>
      <c r="J386" s="81">
        <v>304.54170051390918</v>
      </c>
      <c r="K386" s="81">
        <v>4.2950247222207185</v>
      </c>
      <c r="L386" s="81">
        <v>19.96959045548337</v>
      </c>
      <c r="M386" s="81">
        <v>92.592397395987263</v>
      </c>
      <c r="N386" s="81">
        <v>151.74910079998386</v>
      </c>
      <c r="O386" s="81">
        <v>54.959966793271789</v>
      </c>
      <c r="P386" s="81">
        <v>33.160176069913831</v>
      </c>
      <c r="Q386" s="81">
        <v>4.1331414012459264</v>
      </c>
      <c r="R386" s="81">
        <v>0</v>
      </c>
      <c r="S386" s="81">
        <v>6.8471705746458236</v>
      </c>
      <c r="T386" s="82"/>
      <c r="U386" s="81">
        <v>14183252</v>
      </c>
      <c r="V386" s="81">
        <v>1476</v>
      </c>
      <c r="W386" s="81">
        <v>411</v>
      </c>
      <c r="X386" s="81">
        <v>20748</v>
      </c>
      <c r="Y386" s="81">
        <v>34136</v>
      </c>
      <c r="Z386" s="81">
        <v>39273</v>
      </c>
      <c r="AA386" s="81">
        <v>7481</v>
      </c>
      <c r="AB386" s="81">
        <v>70097</v>
      </c>
      <c r="AC386" s="81">
        <v>0</v>
      </c>
      <c r="AD386" s="81">
        <v>6.8471705746458236</v>
      </c>
      <c r="AE386" s="82"/>
      <c r="AF386" s="81">
        <v>110741518.73189621</v>
      </c>
      <c r="AG386" s="81">
        <v>2751824.8990980173</v>
      </c>
      <c r="AH386" s="81">
        <v>2928506.2539607077</v>
      </c>
      <c r="AI386" s="81">
        <v>119128411.04151872</v>
      </c>
      <c r="AJ386" s="81">
        <v>129328305.82358247</v>
      </c>
      <c r="AK386" s="81"/>
      <c r="AL386" s="81"/>
      <c r="AM386" s="81">
        <v>9148437.2939133421</v>
      </c>
      <c r="AN386" s="81"/>
      <c r="AO386" s="81"/>
      <c r="AP386" s="82"/>
      <c r="AQ386" s="81">
        <v>789</v>
      </c>
      <c r="AR386" s="81">
        <v>68</v>
      </c>
      <c r="AS386" s="81">
        <v>0</v>
      </c>
      <c r="AT386" s="81">
        <v>2</v>
      </c>
      <c r="AU386" s="81">
        <v>0</v>
      </c>
      <c r="AV386" s="81">
        <v>2</v>
      </c>
      <c r="AW386" s="81">
        <v>0</v>
      </c>
      <c r="AX386" s="82"/>
      <c r="AY386" s="81">
        <v>3582.3350000000032</v>
      </c>
      <c r="AZ386" s="81">
        <v>13098.9</v>
      </c>
      <c r="BA386" s="81">
        <v>0</v>
      </c>
      <c r="BB386" s="81">
        <v>4005</v>
      </c>
      <c r="BC386" s="81">
        <v>0</v>
      </c>
      <c r="BD386" s="81">
        <v>480</v>
      </c>
      <c r="BE386" s="81">
        <v>0</v>
      </c>
      <c r="BF386" s="82"/>
      <c r="BG386" s="81">
        <v>0</v>
      </c>
      <c r="BH386" s="81">
        <v>0</v>
      </c>
      <c r="BI386" s="81">
        <v>128.333</v>
      </c>
      <c r="BJ386" s="81">
        <v>0</v>
      </c>
      <c r="BK386" s="81">
        <v>22.762</v>
      </c>
      <c r="BL386" s="81">
        <v>0</v>
      </c>
      <c r="BM386" s="82"/>
      <c r="BN386" s="81">
        <v>0</v>
      </c>
      <c r="BO386" s="81">
        <v>0</v>
      </c>
      <c r="BP386" s="81">
        <v>13</v>
      </c>
      <c r="BQ386" s="81">
        <v>0</v>
      </c>
      <c r="BR386" s="81">
        <v>4</v>
      </c>
      <c r="BS386" s="81">
        <v>0</v>
      </c>
      <c r="BT386"/>
      <c r="BU386" s="80">
        <v>146.52000000000001</v>
      </c>
      <c r="BV386" s="80">
        <v>4.5750000000000002</v>
      </c>
      <c r="BW386" s="80">
        <v>0</v>
      </c>
      <c r="BX386" s="80">
        <v>0</v>
      </c>
      <c r="BY386" s="80">
        <v>0</v>
      </c>
      <c r="BZ386" s="80">
        <v>0</v>
      </c>
      <c r="CA386" s="80">
        <v>0</v>
      </c>
      <c r="CB386" s="80">
        <v>0</v>
      </c>
      <c r="CC386" s="80">
        <v>0</v>
      </c>
    </row>
    <row r="387" spans="1:81">
      <c r="A387" s="80" t="s">
        <v>1658</v>
      </c>
      <c r="B387" s="80">
        <v>425</v>
      </c>
      <c r="C387" s="80">
        <v>18</v>
      </c>
      <c r="D387" s="80">
        <v>25</v>
      </c>
      <c r="E387" s="80">
        <v>2021</v>
      </c>
      <c r="F387" s="80" t="s">
        <v>75</v>
      </c>
      <c r="G387" s="174" t="s">
        <v>1656</v>
      </c>
      <c r="H387" s="80" t="s">
        <v>1657</v>
      </c>
      <c r="I387" s="177"/>
      <c r="J387" s="81">
        <v>311.64890571720935</v>
      </c>
      <c r="K387" s="81">
        <v>4.1373010330600248</v>
      </c>
      <c r="L387" s="81">
        <v>18.22402746096488</v>
      </c>
      <c r="M387" s="81">
        <v>93.521265321885693</v>
      </c>
      <c r="N387" s="81">
        <v>145.55804801806758</v>
      </c>
      <c r="O387" s="81">
        <v>53.365985622516398</v>
      </c>
      <c r="P387" s="81">
        <v>34.362406853061458</v>
      </c>
      <c r="Q387" s="81">
        <v>4.183398828161911</v>
      </c>
      <c r="R387" s="81">
        <v>0</v>
      </c>
      <c r="S387" s="81">
        <v>7.5948747342999976</v>
      </c>
      <c r="T387" s="82"/>
      <c r="U387" s="81">
        <v>14905141</v>
      </c>
      <c r="V387" s="81">
        <v>1476</v>
      </c>
      <c r="W387" s="81">
        <v>411</v>
      </c>
      <c r="X387" s="81">
        <v>20748</v>
      </c>
      <c r="Y387" s="81">
        <v>34470</v>
      </c>
      <c r="Z387" s="81">
        <v>39266</v>
      </c>
      <c r="AA387" s="81">
        <v>7560</v>
      </c>
      <c r="AB387" s="81">
        <v>70108</v>
      </c>
      <c r="AC387" s="81">
        <v>0</v>
      </c>
      <c r="AD387" s="81">
        <v>7.5948747342999976</v>
      </c>
      <c r="AE387" s="82"/>
      <c r="AF387" s="81">
        <v>114166964.35727783</v>
      </c>
      <c r="AG387" s="81">
        <v>2799344.5956637184</v>
      </c>
      <c r="AH387" s="81">
        <v>2625576.2851412087</v>
      </c>
      <c r="AI387" s="81">
        <v>129986695.83962283</v>
      </c>
      <c r="AJ387" s="81">
        <v>127266642.21650217</v>
      </c>
      <c r="AK387" s="81">
        <v>0</v>
      </c>
      <c r="AL387" s="81">
        <v>0</v>
      </c>
      <c r="AM387" s="81">
        <v>9202648.6464294475</v>
      </c>
      <c r="AN387" s="81">
        <v>0</v>
      </c>
      <c r="AO387" s="81">
        <v>0</v>
      </c>
      <c r="AP387" s="82"/>
      <c r="AQ387" s="81">
        <v>852</v>
      </c>
      <c r="AR387" s="81">
        <v>76</v>
      </c>
      <c r="AS387" s="81">
        <v>0</v>
      </c>
      <c r="AT387" s="81">
        <v>2</v>
      </c>
      <c r="AU387" s="81">
        <v>0</v>
      </c>
      <c r="AV387" s="81">
        <v>2</v>
      </c>
      <c r="AW387" s="81"/>
      <c r="AX387" s="82"/>
      <c r="AY387" s="81">
        <v>4000.129000000004</v>
      </c>
      <c r="AZ387" s="81">
        <v>16199.9</v>
      </c>
      <c r="BA387" s="81">
        <v>0</v>
      </c>
      <c r="BB387" s="81">
        <v>4005</v>
      </c>
      <c r="BC387" s="81">
        <v>0</v>
      </c>
      <c r="BD387" s="81">
        <v>480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1655</v>
      </c>
      <c r="B388" s="80">
        <v>425</v>
      </c>
      <c r="C388" s="80">
        <v>19</v>
      </c>
      <c r="D388" s="80">
        <v>25</v>
      </c>
      <c r="E388" s="80">
        <v>2022</v>
      </c>
      <c r="F388" s="80" t="s">
        <v>568</v>
      </c>
      <c r="G388" s="80" t="s">
        <v>1656</v>
      </c>
      <c r="H388" s="80" t="s">
        <v>1657</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922</v>
      </c>
      <c r="AR388" s="81">
        <v>79</v>
      </c>
      <c r="AS388" s="81">
        <v>0</v>
      </c>
      <c r="AT388" s="81">
        <v>2</v>
      </c>
      <c r="AU388" s="81">
        <v>0</v>
      </c>
      <c r="AV388" s="81">
        <v>2</v>
      </c>
      <c r="AW388" s="81"/>
      <c r="AX388" s="82"/>
      <c r="AY388" s="81">
        <v>4476.0050000000074</v>
      </c>
      <c r="AZ388" s="81">
        <v>17198.400000000001</v>
      </c>
      <c r="BA388" s="81">
        <v>0</v>
      </c>
      <c r="BB388" s="81">
        <v>4005</v>
      </c>
      <c r="BC388" s="81">
        <v>0</v>
      </c>
      <c r="BD388" s="81">
        <v>480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2107</v>
      </c>
      <c r="B389" s="80">
        <v>1</v>
      </c>
      <c r="C389" s="80">
        <v>1</v>
      </c>
      <c r="D389" s="80">
        <v>1</v>
      </c>
      <c r="E389" s="80">
        <v>1990</v>
      </c>
      <c r="F389" s="80" t="s">
        <v>562</v>
      </c>
      <c r="G389" s="80" t="s">
        <v>2108</v>
      </c>
      <c r="H389" s="80" t="s">
        <v>2109</v>
      </c>
      <c r="I389" s="177" t="s">
        <v>563</v>
      </c>
      <c r="J389" s="81">
        <v>183.99404186854406</v>
      </c>
      <c r="K389" s="81">
        <v>11.596984654751386</v>
      </c>
      <c r="L389" s="81">
        <v>97.186681920095168</v>
      </c>
      <c r="M389" s="81">
        <v>77.12731925577404</v>
      </c>
      <c r="N389" s="81">
        <v>80.238563868511463</v>
      </c>
      <c r="O389" s="81">
        <v>56.516749593279165</v>
      </c>
      <c r="P389" s="81">
        <v>99.081140245842732</v>
      </c>
      <c r="Q389" s="81">
        <v>6.4687175458223898</v>
      </c>
      <c r="R389" s="81">
        <v>15.23479549039825</v>
      </c>
      <c r="S389" s="81">
        <v>6.6740742517120175</v>
      </c>
      <c r="T389" s="82"/>
      <c r="U389" s="81">
        <v>4737821</v>
      </c>
      <c r="V389" s="81">
        <v>3924</v>
      </c>
      <c r="W389" s="81">
        <v>1096</v>
      </c>
      <c r="X389" s="81">
        <v>30259</v>
      </c>
      <c r="Y389" s="81">
        <v>34841</v>
      </c>
      <c r="Z389" s="81">
        <v>23246</v>
      </c>
      <c r="AA389" s="81">
        <v>24058</v>
      </c>
      <c r="AB389" s="81">
        <v>105030</v>
      </c>
      <c r="AC389" s="81">
        <v>2638694</v>
      </c>
      <c r="AD389" s="81">
        <v>6.6740742517120175</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2110</v>
      </c>
      <c r="B390" s="80">
        <v>2</v>
      </c>
      <c r="C390" s="80">
        <v>2</v>
      </c>
      <c r="D390" s="80">
        <v>1</v>
      </c>
      <c r="E390" s="80">
        <v>2005</v>
      </c>
      <c r="F390" s="80" t="s">
        <v>565</v>
      </c>
      <c r="G390" s="80" t="s">
        <v>2108</v>
      </c>
      <c r="H390" s="80" t="s">
        <v>2109</v>
      </c>
      <c r="I390" s="177"/>
      <c r="J390" s="81">
        <v>113.90754212100055</v>
      </c>
      <c r="K390" s="81">
        <v>7.2427858273562959</v>
      </c>
      <c r="L390" s="81">
        <v>62.473857917313865</v>
      </c>
      <c r="M390" s="81">
        <v>106.58479085906728</v>
      </c>
      <c r="N390" s="81">
        <v>115.90681056626615</v>
      </c>
      <c r="O390" s="81">
        <v>82.711780859613427</v>
      </c>
      <c r="P390" s="81">
        <v>101.06607918447177</v>
      </c>
      <c r="Q390" s="81">
        <v>5.3875230654049888</v>
      </c>
      <c r="R390" s="81">
        <v>11.08703741547788</v>
      </c>
      <c r="S390" s="81">
        <v>13.629481509744139</v>
      </c>
      <c r="T390" s="82"/>
      <c r="U390" s="81">
        <v>3560189</v>
      </c>
      <c r="V390" s="81">
        <v>3301</v>
      </c>
      <c r="W390" s="81">
        <v>735</v>
      </c>
      <c r="X390" s="81">
        <v>23932</v>
      </c>
      <c r="Y390" s="81">
        <v>37494</v>
      </c>
      <c r="Z390" s="81">
        <v>39368</v>
      </c>
      <c r="AA390" s="81">
        <v>20098</v>
      </c>
      <c r="AB390" s="81">
        <v>91446</v>
      </c>
      <c r="AC390" s="81">
        <v>1960513</v>
      </c>
      <c r="AD390" s="81">
        <v>13.629481509744139</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2111</v>
      </c>
      <c r="B391" s="80">
        <v>3</v>
      </c>
      <c r="C391" s="80">
        <v>3</v>
      </c>
      <c r="D391" s="80">
        <v>1</v>
      </c>
      <c r="E391" s="80">
        <v>2006</v>
      </c>
      <c r="F391" s="80" t="s">
        <v>566</v>
      </c>
      <c r="G391" s="80" t="s">
        <v>2108</v>
      </c>
      <c r="H391" s="80" t="s">
        <v>2109</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2112</v>
      </c>
      <c r="B392" s="80">
        <v>4</v>
      </c>
      <c r="C392" s="80">
        <v>4</v>
      </c>
      <c r="D392" s="80">
        <v>1</v>
      </c>
      <c r="E392" s="80">
        <v>2007</v>
      </c>
      <c r="F392" s="80" t="s">
        <v>567</v>
      </c>
      <c r="G392" s="80" t="s">
        <v>2108</v>
      </c>
      <c r="H392" s="80" t="s">
        <v>2109</v>
      </c>
      <c r="I392" s="177"/>
      <c r="J392" s="81">
        <v>87.195287902604576</v>
      </c>
      <c r="K392" s="81">
        <v>6.9387970366837717</v>
      </c>
      <c r="L392" s="81">
        <v>58.533928166525335</v>
      </c>
      <c r="M392" s="81">
        <v>115.46609213409012</v>
      </c>
      <c r="N392" s="81">
        <v>116.39613419668609</v>
      </c>
      <c r="O392" s="81">
        <v>79.203093486212097</v>
      </c>
      <c r="P392" s="81">
        <v>98.443134189455719</v>
      </c>
      <c r="Q392" s="81">
        <v>5.5481443569679296</v>
      </c>
      <c r="R392" s="81">
        <v>10.106162006925105</v>
      </c>
      <c r="S392" s="81">
        <v>5.244691471012203</v>
      </c>
      <c r="T392" s="82"/>
      <c r="U392" s="81">
        <v>3521528</v>
      </c>
      <c r="V392" s="81">
        <v>3122</v>
      </c>
      <c r="W392" s="81">
        <v>661</v>
      </c>
      <c r="X392" s="81">
        <v>29295</v>
      </c>
      <c r="Y392" s="81">
        <v>37468</v>
      </c>
      <c r="Z392" s="81">
        <v>39189</v>
      </c>
      <c r="AA392" s="81">
        <v>19278</v>
      </c>
      <c r="AB392" s="81">
        <v>89192</v>
      </c>
      <c r="AC392" s="81">
        <v>1838341</v>
      </c>
      <c r="AD392" s="81">
        <v>5.244691471012203</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2113</v>
      </c>
      <c r="B393" s="80">
        <v>5</v>
      </c>
      <c r="C393" s="80">
        <v>5</v>
      </c>
      <c r="D393" s="80">
        <v>1</v>
      </c>
      <c r="E393" s="80">
        <v>2008</v>
      </c>
      <c r="F393" s="80" t="s">
        <v>84</v>
      </c>
      <c r="G393" s="80" t="s">
        <v>2108</v>
      </c>
      <c r="H393" s="80" t="s">
        <v>2109</v>
      </c>
      <c r="I393" s="177"/>
      <c r="J393" s="81">
        <v>80.892452005409353</v>
      </c>
      <c r="K393" s="81">
        <v>5.1353365400590141</v>
      </c>
      <c r="L393" s="81">
        <v>50.822467808960724</v>
      </c>
      <c r="M393" s="81">
        <v>122.73880004801305</v>
      </c>
      <c r="N393" s="81">
        <v>122.98139008338106</v>
      </c>
      <c r="O393" s="81">
        <v>76.117197147091332</v>
      </c>
      <c r="P393" s="81">
        <v>95.224628452540813</v>
      </c>
      <c r="Q393" s="81">
        <v>5.3888670808948014</v>
      </c>
      <c r="R393" s="81">
        <v>8.6170225627067083</v>
      </c>
      <c r="S393" s="81">
        <v>13.123274748184521</v>
      </c>
      <c r="T393" s="82"/>
      <c r="U393" s="81">
        <v>3546821</v>
      </c>
      <c r="V393" s="81">
        <v>3122</v>
      </c>
      <c r="W393" s="81">
        <v>661</v>
      </c>
      <c r="X393" s="81">
        <v>29295</v>
      </c>
      <c r="Y393" s="81">
        <v>37505</v>
      </c>
      <c r="Z393" s="81">
        <v>38984</v>
      </c>
      <c r="AA393" s="81">
        <v>18669</v>
      </c>
      <c r="AB393" s="81">
        <v>88055</v>
      </c>
      <c r="AC393" s="81">
        <v>1627637</v>
      </c>
      <c r="AD393" s="81">
        <v>13.123274748184521</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2114</v>
      </c>
      <c r="B394" s="80">
        <v>6</v>
      </c>
      <c r="C394" s="80">
        <v>6</v>
      </c>
      <c r="D394" s="80">
        <v>1</v>
      </c>
      <c r="E394" s="80">
        <v>2009</v>
      </c>
      <c r="F394" s="80" t="s">
        <v>85</v>
      </c>
      <c r="G394" s="80" t="s">
        <v>2108</v>
      </c>
      <c r="H394" s="80" t="s">
        <v>2109</v>
      </c>
      <c r="I394" s="177"/>
      <c r="J394" s="81">
        <v>81.919980597547436</v>
      </c>
      <c r="K394" s="81">
        <v>4.436748201680305</v>
      </c>
      <c r="L394" s="81">
        <v>48.046799615529494</v>
      </c>
      <c r="M394" s="81">
        <v>126.0466792288037</v>
      </c>
      <c r="N394" s="81">
        <v>113.31376333537656</v>
      </c>
      <c r="O394" s="81">
        <v>77.076394617925715</v>
      </c>
      <c r="P394" s="81">
        <v>90.415978272740546</v>
      </c>
      <c r="Q394" s="81">
        <v>5.072994304141595</v>
      </c>
      <c r="R394" s="81">
        <v>8.7984790002196327</v>
      </c>
      <c r="S394" s="81">
        <v>9.8027211123717901</v>
      </c>
      <c r="T394" s="82"/>
      <c r="U394" s="81">
        <v>3072545</v>
      </c>
      <c r="V394" s="81">
        <v>2437</v>
      </c>
      <c r="W394" s="81">
        <v>748</v>
      </c>
      <c r="X394" s="81">
        <v>29818</v>
      </c>
      <c r="Y394" s="81">
        <v>37474</v>
      </c>
      <c r="Z394" s="81">
        <v>38964</v>
      </c>
      <c r="AA394" s="81">
        <v>18198</v>
      </c>
      <c r="AB394" s="81">
        <v>87018</v>
      </c>
      <c r="AC394" s="81">
        <v>1621328</v>
      </c>
      <c r="AD394" s="81">
        <v>9.8027211123717901</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6.44</v>
      </c>
      <c r="BL394" s="81">
        <v>0</v>
      </c>
      <c r="BM394" s="82"/>
      <c r="BN394" s="81">
        <v>0</v>
      </c>
      <c r="BO394" s="81">
        <v>0</v>
      </c>
      <c r="BP394" s="81">
        <v>0</v>
      </c>
      <c r="BQ394" s="81">
        <v>0</v>
      </c>
      <c r="BR394" s="81">
        <v>1</v>
      </c>
      <c r="BS394" s="81">
        <v>0</v>
      </c>
      <c r="BT394"/>
      <c r="BU394" s="80"/>
      <c r="BV394" s="80"/>
      <c r="BW394" s="80"/>
      <c r="BX394" s="80"/>
      <c r="BY394" s="80"/>
      <c r="BZ394" s="80"/>
      <c r="CA394" s="80"/>
      <c r="CB394" s="80"/>
      <c r="CC394" s="80"/>
    </row>
    <row r="395" spans="1:81">
      <c r="A395" s="80" t="s">
        <v>2115</v>
      </c>
      <c r="B395" s="80">
        <v>7</v>
      </c>
      <c r="C395" s="80">
        <v>7</v>
      </c>
      <c r="D395" s="80">
        <v>1</v>
      </c>
      <c r="E395" s="80">
        <v>2010</v>
      </c>
      <c r="F395" s="80" t="s">
        <v>86</v>
      </c>
      <c r="G395" s="80" t="s">
        <v>2108</v>
      </c>
      <c r="H395" s="80" t="s">
        <v>2109</v>
      </c>
      <c r="I395" s="177"/>
      <c r="J395" s="81">
        <v>60.302742622275765</v>
      </c>
      <c r="K395" s="81">
        <v>4.2794712048247243</v>
      </c>
      <c r="L395" s="81">
        <v>44.761008109532412</v>
      </c>
      <c r="M395" s="81">
        <v>112.53580152350739</v>
      </c>
      <c r="N395" s="81">
        <v>102.19499114690255</v>
      </c>
      <c r="O395" s="81">
        <v>76.767148518991817</v>
      </c>
      <c r="P395" s="81">
        <v>90.668069451570787</v>
      </c>
      <c r="Q395" s="81">
        <v>5.2196337017449306</v>
      </c>
      <c r="R395" s="81">
        <v>8.7665783211209565</v>
      </c>
      <c r="S395" s="81">
        <v>12.656285535431023</v>
      </c>
      <c r="T395" s="82"/>
      <c r="U395" s="81">
        <v>2489106</v>
      </c>
      <c r="V395" s="81">
        <v>2437</v>
      </c>
      <c r="W395" s="81">
        <v>748</v>
      </c>
      <c r="X395" s="81">
        <v>29818</v>
      </c>
      <c r="Y395" s="81">
        <v>37282</v>
      </c>
      <c r="Z395" s="81">
        <v>38988</v>
      </c>
      <c r="AA395" s="81">
        <v>17793</v>
      </c>
      <c r="AB395" s="81">
        <v>85791</v>
      </c>
      <c r="AC395" s="81">
        <v>1530895</v>
      </c>
      <c r="AD395" s="81">
        <v>12.656285535431023</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2.9140000000000001</v>
      </c>
      <c r="BJ395" s="81">
        <v>0</v>
      </c>
      <c r="BK395" s="81">
        <v>6.835</v>
      </c>
      <c r="BL395" s="81">
        <v>0</v>
      </c>
      <c r="BM395" s="82"/>
      <c r="BN395" s="81">
        <v>0</v>
      </c>
      <c r="BO395" s="81">
        <v>0</v>
      </c>
      <c r="BP395" s="81">
        <v>1</v>
      </c>
      <c r="BQ395" s="81">
        <v>0</v>
      </c>
      <c r="BR395" s="81">
        <v>1</v>
      </c>
      <c r="BS395" s="81">
        <v>0</v>
      </c>
      <c r="BT395"/>
      <c r="BU395" s="80">
        <v>9.7490000000000006</v>
      </c>
      <c r="BV395" s="80">
        <v>0</v>
      </c>
      <c r="BW395" s="80">
        <v>0</v>
      </c>
      <c r="BX395" s="80">
        <v>0</v>
      </c>
      <c r="BY395" s="80">
        <v>0</v>
      </c>
      <c r="BZ395" s="80">
        <v>0</v>
      </c>
      <c r="CA395" s="80">
        <v>0</v>
      </c>
      <c r="CB395" s="80">
        <v>0</v>
      </c>
      <c r="CC395" s="80">
        <v>0</v>
      </c>
    </row>
    <row r="396" spans="1:81">
      <c r="A396" s="80" t="s">
        <v>2116</v>
      </c>
      <c r="B396" s="80">
        <v>8</v>
      </c>
      <c r="C396" s="80">
        <v>8</v>
      </c>
      <c r="D396" s="80">
        <v>1</v>
      </c>
      <c r="E396" s="80">
        <v>2011</v>
      </c>
      <c r="F396" s="80" t="s">
        <v>87</v>
      </c>
      <c r="G396" s="80" t="s">
        <v>2108</v>
      </c>
      <c r="H396" s="80" t="s">
        <v>2109</v>
      </c>
      <c r="I396" s="177"/>
      <c r="J396" s="81">
        <v>84.367238649122584</v>
      </c>
      <c r="K396" s="81">
        <v>6.1531791392480253</v>
      </c>
      <c r="L396" s="81">
        <v>35.872097559847816</v>
      </c>
      <c r="M396" s="81">
        <v>156.17189536655653</v>
      </c>
      <c r="N396" s="81">
        <v>145.68014636238189</v>
      </c>
      <c r="O396" s="81">
        <v>75.287086815526024</v>
      </c>
      <c r="P396" s="81">
        <v>86.078417925081908</v>
      </c>
      <c r="Q396" s="81">
        <v>5.9359626611821303</v>
      </c>
      <c r="R396" s="81">
        <v>8.5382649882818278</v>
      </c>
      <c r="S396" s="81">
        <v>13.856638520107715</v>
      </c>
      <c r="T396" s="82"/>
      <c r="U396" s="81">
        <v>3278664</v>
      </c>
      <c r="V396" s="81">
        <v>2437</v>
      </c>
      <c r="W396" s="81">
        <v>748</v>
      </c>
      <c r="X396" s="81">
        <v>29818</v>
      </c>
      <c r="Y396" s="81">
        <v>37126</v>
      </c>
      <c r="Z396" s="81">
        <v>39067</v>
      </c>
      <c r="AA396" s="81">
        <v>17395</v>
      </c>
      <c r="AB396" s="81">
        <v>84584</v>
      </c>
      <c r="AC396" s="81">
        <v>1488559</v>
      </c>
      <c r="AD396" s="81">
        <v>13.856638520107715</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2.1150000000000002</v>
      </c>
      <c r="BJ396" s="81">
        <v>0</v>
      </c>
      <c r="BK396" s="81">
        <v>5.94</v>
      </c>
      <c r="BL396" s="81">
        <v>0</v>
      </c>
      <c r="BM396" s="82"/>
      <c r="BN396" s="81">
        <v>0</v>
      </c>
      <c r="BO396" s="81">
        <v>0</v>
      </c>
      <c r="BP396" s="81">
        <v>1</v>
      </c>
      <c r="BQ396" s="81">
        <v>0</v>
      </c>
      <c r="BR396" s="81">
        <v>1</v>
      </c>
      <c r="BS396" s="81">
        <v>0</v>
      </c>
      <c r="BT396"/>
      <c r="BU396" s="80">
        <v>8.0549999999999997</v>
      </c>
      <c r="BV396" s="80">
        <v>0</v>
      </c>
      <c r="BW396" s="80">
        <v>0</v>
      </c>
      <c r="BX396" s="80">
        <v>0</v>
      </c>
      <c r="BY396" s="80">
        <v>0</v>
      </c>
      <c r="BZ396" s="80">
        <v>0</v>
      </c>
      <c r="CA396" s="80">
        <v>0</v>
      </c>
      <c r="CB396" s="80">
        <v>0</v>
      </c>
      <c r="CC396" s="80">
        <v>0</v>
      </c>
    </row>
    <row r="397" spans="1:81">
      <c r="A397" s="80" t="s">
        <v>2117</v>
      </c>
      <c r="B397" s="80">
        <v>9</v>
      </c>
      <c r="C397" s="80">
        <v>9</v>
      </c>
      <c r="D397" s="80">
        <v>1</v>
      </c>
      <c r="E397" s="80">
        <v>2012</v>
      </c>
      <c r="F397" s="80" t="s">
        <v>88</v>
      </c>
      <c r="G397" s="80" t="s">
        <v>2108</v>
      </c>
      <c r="H397" s="80" t="s">
        <v>2109</v>
      </c>
      <c r="I397" s="177"/>
      <c r="J397" s="81">
        <v>111.93767542712851</v>
      </c>
      <c r="K397" s="81">
        <v>6.1926514189727504</v>
      </c>
      <c r="L397" s="81">
        <v>35.652186812696428</v>
      </c>
      <c r="M397" s="81">
        <v>175.11593484820841</v>
      </c>
      <c r="N397" s="81">
        <v>165.78495237654701</v>
      </c>
      <c r="O397" s="81">
        <v>75.279698784566904</v>
      </c>
      <c r="P397" s="81">
        <v>84.930866366618375</v>
      </c>
      <c r="Q397" s="81">
        <v>6.3761606174527028</v>
      </c>
      <c r="R397" s="81">
        <v>8.8348062285620053</v>
      </c>
      <c r="S397" s="81">
        <v>11.966475190914187</v>
      </c>
      <c r="T397" s="82"/>
      <c r="U397" s="81">
        <v>3414744</v>
      </c>
      <c r="V397" s="81">
        <v>2437</v>
      </c>
      <c r="W397" s="81">
        <v>748</v>
      </c>
      <c r="X397" s="81">
        <v>29818</v>
      </c>
      <c r="Y397" s="81">
        <v>37158</v>
      </c>
      <c r="Z397" s="81">
        <v>39373</v>
      </c>
      <c r="AA397" s="81">
        <v>17066</v>
      </c>
      <c r="AB397" s="81">
        <v>83625</v>
      </c>
      <c r="AC397" s="81">
        <v>1500364</v>
      </c>
      <c r="AD397" s="81">
        <v>11.966475190914187</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3.0649999999999999</v>
      </c>
      <c r="BJ397" s="81">
        <v>0</v>
      </c>
      <c r="BK397" s="81">
        <v>6.9080000000000004</v>
      </c>
      <c r="BL397" s="81">
        <v>0</v>
      </c>
      <c r="BM397" s="82"/>
      <c r="BN397" s="81">
        <v>0</v>
      </c>
      <c r="BO397" s="81">
        <v>0</v>
      </c>
      <c r="BP397" s="81">
        <v>1</v>
      </c>
      <c r="BQ397" s="81">
        <v>0</v>
      </c>
      <c r="BR397" s="81">
        <v>1</v>
      </c>
      <c r="BS397" s="81">
        <v>0</v>
      </c>
      <c r="BT397"/>
      <c r="BU397" s="80">
        <v>9.9730000000000008</v>
      </c>
      <c r="BV397" s="80">
        <v>0</v>
      </c>
      <c r="BW397" s="80">
        <v>0</v>
      </c>
      <c r="BX397" s="80">
        <v>0</v>
      </c>
      <c r="BY397" s="80">
        <v>0</v>
      </c>
      <c r="BZ397" s="80">
        <v>0</v>
      </c>
      <c r="CA397" s="80">
        <v>0</v>
      </c>
      <c r="CB397" s="80">
        <v>0</v>
      </c>
      <c r="CC397" s="80">
        <v>0</v>
      </c>
    </row>
    <row r="398" spans="1:81">
      <c r="A398" s="80" t="s">
        <v>2118</v>
      </c>
      <c r="B398" s="80">
        <v>10</v>
      </c>
      <c r="C398" s="80">
        <v>10</v>
      </c>
      <c r="D398" s="80">
        <v>1</v>
      </c>
      <c r="E398" s="80">
        <v>2013</v>
      </c>
      <c r="F398" s="80" t="s">
        <v>89</v>
      </c>
      <c r="G398" s="80" t="s">
        <v>2108</v>
      </c>
      <c r="H398" s="80" t="s">
        <v>2109</v>
      </c>
      <c r="I398" s="177"/>
      <c r="J398" s="81">
        <v>96.364357295732802</v>
      </c>
      <c r="K398" s="81">
        <v>5.1614534984720466</v>
      </c>
      <c r="L398" s="81">
        <v>36.850212644300981</v>
      </c>
      <c r="M398" s="81">
        <v>177.8219508909792</v>
      </c>
      <c r="N398" s="81">
        <v>173.14463551704264</v>
      </c>
      <c r="O398" s="81">
        <v>72.990186183967126</v>
      </c>
      <c r="P398" s="81">
        <v>84.246808634423502</v>
      </c>
      <c r="Q398" s="81">
        <v>6.4259808324532264</v>
      </c>
      <c r="R398" s="81">
        <v>8.7826754283058701</v>
      </c>
      <c r="S398" s="81">
        <v>11.879873608351609</v>
      </c>
      <c r="T398" s="82"/>
      <c r="U398" s="81">
        <v>3252307</v>
      </c>
      <c r="V398" s="81">
        <v>2437</v>
      </c>
      <c r="W398" s="81">
        <v>748</v>
      </c>
      <c r="X398" s="81">
        <v>29818</v>
      </c>
      <c r="Y398" s="81">
        <v>37099</v>
      </c>
      <c r="Z398" s="81">
        <v>39880</v>
      </c>
      <c r="AA398" s="81">
        <v>16865</v>
      </c>
      <c r="AB398" s="81">
        <v>83070</v>
      </c>
      <c r="AC398" s="81">
        <v>1455920</v>
      </c>
      <c r="AD398" s="81">
        <v>11.879873608351609</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4.1280000000000001</v>
      </c>
      <c r="BJ398" s="81">
        <v>0</v>
      </c>
      <c r="BK398" s="81">
        <v>2.8559999999999999</v>
      </c>
      <c r="BL398" s="81">
        <v>0</v>
      </c>
      <c r="BM398" s="82"/>
      <c r="BN398" s="81">
        <v>0</v>
      </c>
      <c r="BO398" s="81">
        <v>0</v>
      </c>
      <c r="BP398" s="81">
        <v>1</v>
      </c>
      <c r="BQ398" s="81">
        <v>0</v>
      </c>
      <c r="BR398" s="81">
        <v>1</v>
      </c>
      <c r="BS398" s="81">
        <v>0</v>
      </c>
      <c r="BT398"/>
      <c r="BU398" s="80">
        <v>6.984</v>
      </c>
      <c r="BV398" s="80">
        <v>0</v>
      </c>
      <c r="BW398" s="80">
        <v>0</v>
      </c>
      <c r="BX398" s="80">
        <v>0</v>
      </c>
      <c r="BY398" s="80">
        <v>0</v>
      </c>
      <c r="BZ398" s="80">
        <v>0</v>
      </c>
      <c r="CA398" s="80">
        <v>0</v>
      </c>
      <c r="CB398" s="80">
        <v>0</v>
      </c>
      <c r="CC398" s="80">
        <v>0</v>
      </c>
    </row>
    <row r="399" spans="1:81">
      <c r="A399" s="80" t="s">
        <v>2119</v>
      </c>
      <c r="B399" s="80">
        <v>11</v>
      </c>
      <c r="C399" s="80">
        <v>11</v>
      </c>
      <c r="D399" s="80">
        <v>1</v>
      </c>
      <c r="E399" s="80">
        <v>2014</v>
      </c>
      <c r="F399" s="80" t="s">
        <v>90</v>
      </c>
      <c r="G399" s="80" t="s">
        <v>2108</v>
      </c>
      <c r="H399" s="80" t="s">
        <v>2109</v>
      </c>
      <c r="I399" s="177"/>
      <c r="J399" s="81">
        <v>85.711739816336149</v>
      </c>
      <c r="K399" s="81">
        <v>5.1681637020113707</v>
      </c>
      <c r="L399" s="81">
        <v>50.155143214944864</v>
      </c>
      <c r="M399" s="81">
        <v>158.13968692343428</v>
      </c>
      <c r="N399" s="81">
        <v>158.46359294199439</v>
      </c>
      <c r="O399" s="81">
        <v>69.523212337031239</v>
      </c>
      <c r="P399" s="81">
        <v>83.751013265941864</v>
      </c>
      <c r="Q399" s="81">
        <v>6.0659839122472645</v>
      </c>
      <c r="R399" s="81">
        <v>8.4083846500456989</v>
      </c>
      <c r="S399" s="81">
        <v>12.771488773490294</v>
      </c>
      <c r="T399" s="82"/>
      <c r="U399" s="81">
        <v>3320652</v>
      </c>
      <c r="V399" s="81">
        <v>2061</v>
      </c>
      <c r="W399" s="81">
        <v>868</v>
      </c>
      <c r="X399" s="81">
        <v>27652</v>
      </c>
      <c r="Y399" s="81">
        <v>36978</v>
      </c>
      <c r="Z399" s="81">
        <v>40007</v>
      </c>
      <c r="AA399" s="81">
        <v>16679</v>
      </c>
      <c r="AB399" s="81">
        <v>81730</v>
      </c>
      <c r="AC399" s="81">
        <v>1398256</v>
      </c>
      <c r="AD399" s="81">
        <v>12.771488773490294</v>
      </c>
      <c r="AE399" s="82"/>
      <c r="AF399" s="81">
        <v>39938314.918769084</v>
      </c>
      <c r="AG399" s="81">
        <v>3963320.562046174</v>
      </c>
      <c r="AH399" s="81">
        <v>11611059.311662681</v>
      </c>
      <c r="AI399" s="81">
        <v>162013864.00920409</v>
      </c>
      <c r="AJ399" s="81">
        <v>198828665.98333085</v>
      </c>
      <c r="AK399" s="81">
        <v>0</v>
      </c>
      <c r="AL399" s="81">
        <v>0</v>
      </c>
      <c r="AM399" s="81">
        <v>11220307.691040704</v>
      </c>
      <c r="AN399" s="81">
        <v>0</v>
      </c>
      <c r="AO399" s="81">
        <v>0</v>
      </c>
      <c r="AP399" s="82"/>
      <c r="AQ399" s="81">
        <v>1063</v>
      </c>
      <c r="AR399" s="81">
        <v>253</v>
      </c>
      <c r="AS399" s="81">
        <v>1</v>
      </c>
      <c r="AT399" s="81">
        <v>0</v>
      </c>
      <c r="AU399" s="81">
        <v>0</v>
      </c>
      <c r="AV399" s="81">
        <v>0</v>
      </c>
      <c r="AW399" s="81" t="s">
        <v>564</v>
      </c>
      <c r="AX399" s="82"/>
      <c r="AY399" s="81">
        <v>4744.3879999999999</v>
      </c>
      <c r="AZ399" s="81">
        <v>9414.1999999999989</v>
      </c>
      <c r="BA399" s="81">
        <v>21600</v>
      </c>
      <c r="BB399" s="81">
        <v>0</v>
      </c>
      <c r="BC399" s="81">
        <v>0</v>
      </c>
      <c r="BD399" s="81">
        <v>0</v>
      </c>
      <c r="BE399" s="81" t="s">
        <v>564</v>
      </c>
      <c r="BF399" s="82"/>
      <c r="BG399" s="81">
        <v>0</v>
      </c>
      <c r="BH399" s="81">
        <v>0</v>
      </c>
      <c r="BI399" s="81">
        <v>4.0119999999999996</v>
      </c>
      <c r="BJ399" s="81">
        <v>0</v>
      </c>
      <c r="BK399" s="81">
        <v>7.891</v>
      </c>
      <c r="BL399" s="81">
        <v>0</v>
      </c>
      <c r="BM399" s="82"/>
      <c r="BN399" s="81">
        <v>0</v>
      </c>
      <c r="BO399" s="81">
        <v>0</v>
      </c>
      <c r="BP399" s="81">
        <v>1</v>
      </c>
      <c r="BQ399" s="81">
        <v>0</v>
      </c>
      <c r="BR399" s="81">
        <v>1</v>
      </c>
      <c r="BS399" s="81">
        <v>0</v>
      </c>
      <c r="BT399"/>
      <c r="BU399" s="80">
        <v>11.903</v>
      </c>
      <c r="BV399" s="80">
        <v>0</v>
      </c>
      <c r="BW399" s="80">
        <v>0</v>
      </c>
      <c r="BX399" s="80">
        <v>0</v>
      </c>
      <c r="BY399" s="80">
        <v>0</v>
      </c>
      <c r="BZ399" s="80">
        <v>0</v>
      </c>
      <c r="CA399" s="80">
        <v>0</v>
      </c>
      <c r="CB399" s="80">
        <v>0</v>
      </c>
      <c r="CC399" s="80">
        <v>0</v>
      </c>
    </row>
    <row r="400" spans="1:81">
      <c r="A400" s="80" t="s">
        <v>2120</v>
      </c>
      <c r="B400" s="80">
        <v>12</v>
      </c>
      <c r="C400" s="80">
        <v>12</v>
      </c>
      <c r="D400" s="80">
        <v>1</v>
      </c>
      <c r="E400" s="80">
        <v>2015</v>
      </c>
      <c r="F400" s="80" t="s">
        <v>91</v>
      </c>
      <c r="G400" s="80" t="s">
        <v>2108</v>
      </c>
      <c r="H400" s="80" t="s">
        <v>2109</v>
      </c>
      <c r="I400" s="177"/>
      <c r="J400" s="81">
        <v>111.89156686229163</v>
      </c>
      <c r="K400" s="81">
        <v>4.8518222172253678</v>
      </c>
      <c r="L400" s="81">
        <v>40.246403610878502</v>
      </c>
      <c r="M400" s="81">
        <v>148.58601658101171</v>
      </c>
      <c r="N400" s="81">
        <v>137.44268206712044</v>
      </c>
      <c r="O400" s="81">
        <v>68.768541753549314</v>
      </c>
      <c r="P400" s="81">
        <v>82.39475123487729</v>
      </c>
      <c r="Q400" s="81">
        <v>5.8432611094708307</v>
      </c>
      <c r="R400" s="81">
        <v>7.8658261370407203</v>
      </c>
      <c r="S400" s="81">
        <v>16.242868472416188</v>
      </c>
      <c r="T400" s="82"/>
      <c r="U400" s="81">
        <v>4126731</v>
      </c>
      <c r="V400" s="81">
        <v>2061</v>
      </c>
      <c r="W400" s="81">
        <v>868</v>
      </c>
      <c r="X400" s="81">
        <v>27652</v>
      </c>
      <c r="Y400" s="81">
        <v>36824</v>
      </c>
      <c r="Z400" s="81">
        <v>39954</v>
      </c>
      <c r="AA400" s="81">
        <v>16396</v>
      </c>
      <c r="AB400" s="81">
        <v>80422</v>
      </c>
      <c r="AC400" s="81">
        <v>1347438</v>
      </c>
      <c r="AD400" s="81">
        <v>16.242868472416188</v>
      </c>
      <c r="AE400" s="82"/>
      <c r="AF400" s="81">
        <v>51680036.642872401</v>
      </c>
      <c r="AG400" s="81">
        <v>3490042.9098549834</v>
      </c>
      <c r="AH400" s="81">
        <v>8418968.111862028</v>
      </c>
      <c r="AI400" s="81">
        <v>162467765.90119743</v>
      </c>
      <c r="AJ400" s="81">
        <v>175988014.89936563</v>
      </c>
      <c r="AK400" s="81">
        <v>0</v>
      </c>
      <c r="AL400" s="81">
        <v>0</v>
      </c>
      <c r="AM400" s="81">
        <v>11021497.742398262</v>
      </c>
      <c r="AN400" s="81">
        <v>0</v>
      </c>
      <c r="AO400" s="81">
        <v>0</v>
      </c>
      <c r="AP400" s="82"/>
      <c r="AQ400" s="81">
        <v>1137</v>
      </c>
      <c r="AR400" s="81">
        <v>322</v>
      </c>
      <c r="AS400" s="81">
        <v>2</v>
      </c>
      <c r="AT400" s="81">
        <v>0</v>
      </c>
      <c r="AU400" s="81">
        <v>0</v>
      </c>
      <c r="AV400" s="81">
        <v>0</v>
      </c>
      <c r="AW400" s="81" t="s">
        <v>564</v>
      </c>
      <c r="AX400" s="82"/>
      <c r="AY400" s="81">
        <v>5136.5390000000007</v>
      </c>
      <c r="AZ400" s="81">
        <v>13525</v>
      </c>
      <c r="BA400" s="81">
        <v>28500</v>
      </c>
      <c r="BB400" s="81">
        <v>0</v>
      </c>
      <c r="BC400" s="81">
        <v>0</v>
      </c>
      <c r="BD400" s="81">
        <v>0</v>
      </c>
      <c r="BE400" s="81" t="s">
        <v>564</v>
      </c>
      <c r="BF400" s="82"/>
      <c r="BG400" s="81">
        <v>0</v>
      </c>
      <c r="BH400" s="81">
        <v>0</v>
      </c>
      <c r="BI400" s="81">
        <v>3.8340000000000001</v>
      </c>
      <c r="BJ400" s="81">
        <v>0</v>
      </c>
      <c r="BK400" s="81">
        <v>7.516</v>
      </c>
      <c r="BL400" s="81">
        <v>0</v>
      </c>
      <c r="BM400" s="82"/>
      <c r="BN400" s="81">
        <v>0</v>
      </c>
      <c r="BO400" s="81">
        <v>0</v>
      </c>
      <c r="BP400" s="81">
        <v>1</v>
      </c>
      <c r="BQ400" s="81">
        <v>0</v>
      </c>
      <c r="BR400" s="81">
        <v>1</v>
      </c>
      <c r="BS400" s="81">
        <v>0</v>
      </c>
      <c r="BT400"/>
      <c r="BU400" s="80">
        <v>11.35</v>
      </c>
      <c r="BV400" s="80">
        <v>0</v>
      </c>
      <c r="BW400" s="80">
        <v>0</v>
      </c>
      <c r="BX400" s="80">
        <v>0</v>
      </c>
      <c r="BY400" s="80">
        <v>0</v>
      </c>
      <c r="BZ400" s="80">
        <v>0</v>
      </c>
      <c r="CA400" s="80">
        <v>0</v>
      </c>
      <c r="CB400" s="80">
        <v>0</v>
      </c>
      <c r="CC400" s="80">
        <v>0</v>
      </c>
    </row>
    <row r="401" spans="1:81">
      <c r="A401" s="80" t="s">
        <v>2121</v>
      </c>
      <c r="B401" s="80">
        <v>13</v>
      </c>
      <c r="C401" s="80">
        <v>13</v>
      </c>
      <c r="D401" s="80">
        <v>1</v>
      </c>
      <c r="E401" s="80">
        <v>2016</v>
      </c>
      <c r="F401" s="80" t="s">
        <v>92</v>
      </c>
      <c r="G401" s="80" t="s">
        <v>2108</v>
      </c>
      <c r="H401" s="80" t="s">
        <v>2109</v>
      </c>
      <c r="I401" s="177"/>
      <c r="J401" s="81">
        <v>90.379850533511444</v>
      </c>
      <c r="K401" s="81">
        <v>4.503796060118737</v>
      </c>
      <c r="L401" s="81">
        <v>40.228287472079181</v>
      </c>
      <c r="M401" s="81">
        <v>113.10419812314339</v>
      </c>
      <c r="N401" s="81">
        <v>114.60222424405721</v>
      </c>
      <c r="O401" s="81">
        <v>67.882445875438506</v>
      </c>
      <c r="P401" s="81">
        <v>79.444962343826802</v>
      </c>
      <c r="Q401" s="81">
        <v>5.5626253534296106</v>
      </c>
      <c r="R401" s="81">
        <v>4.7156430096352109</v>
      </c>
      <c r="S401" s="81">
        <v>14.170982354939358</v>
      </c>
      <c r="T401" s="82"/>
      <c r="U401" s="81">
        <v>3449227</v>
      </c>
      <c r="V401" s="81">
        <v>2061</v>
      </c>
      <c r="W401" s="81">
        <v>868</v>
      </c>
      <c r="X401" s="81">
        <v>27652</v>
      </c>
      <c r="Y401" s="81">
        <v>36572</v>
      </c>
      <c r="Z401" s="81">
        <v>39924</v>
      </c>
      <c r="AA401" s="81">
        <v>16351</v>
      </c>
      <c r="AB401" s="81">
        <v>78755</v>
      </c>
      <c r="AC401" s="81">
        <v>805385.40770781797</v>
      </c>
      <c r="AD401" s="81">
        <v>14.17098235493936</v>
      </c>
      <c r="AE401" s="82"/>
      <c r="AF401" s="81">
        <v>41483569.45392628</v>
      </c>
      <c r="AG401" s="81">
        <v>3396472.7059759549</v>
      </c>
      <c r="AH401" s="81">
        <v>6834154.6525261439</v>
      </c>
      <c r="AI401" s="81">
        <v>163198481.9106034</v>
      </c>
      <c r="AJ401" s="81">
        <v>180999180.4704726</v>
      </c>
      <c r="AK401" s="81">
        <v>0</v>
      </c>
      <c r="AL401" s="81">
        <v>0</v>
      </c>
      <c r="AM401" s="81">
        <v>10801427.520129731</v>
      </c>
      <c r="AN401" s="81">
        <v>0</v>
      </c>
      <c r="AO401" s="81">
        <v>0</v>
      </c>
      <c r="AP401" s="82"/>
      <c r="AQ401" s="81">
        <v>1210</v>
      </c>
      <c r="AR401" s="81">
        <v>341</v>
      </c>
      <c r="AS401" s="81">
        <v>2</v>
      </c>
      <c r="AT401" s="81">
        <v>0</v>
      </c>
      <c r="AU401" s="81">
        <v>0</v>
      </c>
      <c r="AV401" s="81">
        <v>0</v>
      </c>
      <c r="AW401" s="81" t="s">
        <v>564</v>
      </c>
      <c r="AX401" s="82"/>
      <c r="AY401" s="81">
        <v>5511.6589999999997</v>
      </c>
      <c r="AZ401" s="81">
        <v>14401.5</v>
      </c>
      <c r="BA401" s="81">
        <v>28500</v>
      </c>
      <c r="BB401" s="81">
        <v>0</v>
      </c>
      <c r="BC401" s="81">
        <v>0</v>
      </c>
      <c r="BD401" s="81">
        <v>0</v>
      </c>
      <c r="BE401" s="81" t="s">
        <v>564</v>
      </c>
      <c r="BF401" s="82"/>
      <c r="BG401" s="81">
        <v>0</v>
      </c>
      <c r="BH401" s="81">
        <v>0</v>
      </c>
      <c r="BI401" s="81">
        <v>3.8519999999999999</v>
      </c>
      <c r="BJ401" s="81">
        <v>0</v>
      </c>
      <c r="BK401" s="81">
        <v>7.5819999999999999</v>
      </c>
      <c r="BL401" s="81">
        <v>0</v>
      </c>
      <c r="BM401" s="82"/>
      <c r="BN401" s="81">
        <v>0</v>
      </c>
      <c r="BO401" s="81">
        <v>0</v>
      </c>
      <c r="BP401" s="81">
        <v>1</v>
      </c>
      <c r="BQ401" s="81">
        <v>0</v>
      </c>
      <c r="BR401" s="81">
        <v>1</v>
      </c>
      <c r="BS401" s="81">
        <v>0</v>
      </c>
      <c r="BT401"/>
      <c r="BU401" s="80">
        <v>11.433999999999999</v>
      </c>
      <c r="BV401" s="80">
        <v>0</v>
      </c>
      <c r="BW401" s="80">
        <v>0</v>
      </c>
      <c r="BX401" s="80">
        <v>0</v>
      </c>
      <c r="BY401" s="80">
        <v>0</v>
      </c>
      <c r="BZ401" s="80">
        <v>0</v>
      </c>
      <c r="CA401" s="80">
        <v>0</v>
      </c>
      <c r="CB401" s="80">
        <v>0</v>
      </c>
      <c r="CC401" s="80">
        <v>0</v>
      </c>
    </row>
    <row r="402" spans="1:81">
      <c r="A402" s="80" t="s">
        <v>2122</v>
      </c>
      <c r="B402" s="80">
        <v>14</v>
      </c>
      <c r="C402" s="80">
        <v>14</v>
      </c>
      <c r="D402" s="80">
        <v>1</v>
      </c>
      <c r="E402" s="80">
        <v>2017</v>
      </c>
      <c r="F402" s="80" t="s">
        <v>71</v>
      </c>
      <c r="G402" s="80" t="s">
        <v>2108</v>
      </c>
      <c r="H402" s="80" t="s">
        <v>2109</v>
      </c>
      <c r="I402" s="177"/>
      <c r="J402" s="81">
        <v>70.665739713841887</v>
      </c>
      <c r="K402" s="81">
        <v>4.5273101482246352</v>
      </c>
      <c r="L402" s="81">
        <v>36.832915156430872</v>
      </c>
      <c r="M402" s="81">
        <v>109.78261985572554</v>
      </c>
      <c r="N402" s="81">
        <v>121.60684887187251</v>
      </c>
      <c r="O402" s="81">
        <v>66.850030719866112</v>
      </c>
      <c r="P402" s="81">
        <v>78.024397579686408</v>
      </c>
      <c r="Q402" s="81">
        <v>5.2816216494063593</v>
      </c>
      <c r="R402" s="81">
        <v>3.4564789014937229</v>
      </c>
      <c r="S402" s="81">
        <v>9.9103110222836754</v>
      </c>
      <c r="T402" s="82"/>
      <c r="U402" s="81">
        <v>3034790</v>
      </c>
      <c r="V402" s="81">
        <v>2061</v>
      </c>
      <c r="W402" s="81">
        <v>868</v>
      </c>
      <c r="X402" s="81">
        <v>27652</v>
      </c>
      <c r="Y402" s="81">
        <v>36427</v>
      </c>
      <c r="Z402" s="81">
        <v>39969</v>
      </c>
      <c r="AA402" s="81">
        <v>16161</v>
      </c>
      <c r="AB402" s="81">
        <v>77329</v>
      </c>
      <c r="AC402" s="81">
        <v>602045.99999999988</v>
      </c>
      <c r="AD402" s="81">
        <v>9.9103110222836754</v>
      </c>
      <c r="AE402" s="82"/>
      <c r="AF402" s="81">
        <v>31450681.91757296</v>
      </c>
      <c r="AG402" s="81">
        <v>3419305.2268079058</v>
      </c>
      <c r="AH402" s="81">
        <v>7977633.5513646919</v>
      </c>
      <c r="AI402" s="81">
        <v>159962911.8038871</v>
      </c>
      <c r="AJ402" s="81">
        <v>192946392.47483441</v>
      </c>
      <c r="AK402" s="81">
        <v>0</v>
      </c>
      <c r="AL402" s="81">
        <v>0</v>
      </c>
      <c r="AM402" s="81">
        <v>10622443.631743761</v>
      </c>
      <c r="AN402" s="81">
        <v>0</v>
      </c>
      <c r="AO402" s="81">
        <v>0</v>
      </c>
      <c r="AP402" s="82"/>
      <c r="AQ402" s="81">
        <v>1279</v>
      </c>
      <c r="AR402" s="81">
        <v>362</v>
      </c>
      <c r="AS402" s="81">
        <v>2</v>
      </c>
      <c r="AT402" s="81">
        <v>0</v>
      </c>
      <c r="AU402" s="81">
        <v>0</v>
      </c>
      <c r="AV402" s="81">
        <v>1</v>
      </c>
      <c r="AW402" s="81" t="s">
        <v>564</v>
      </c>
      <c r="AX402" s="82"/>
      <c r="AY402" s="81">
        <v>5923.7309999999998</v>
      </c>
      <c r="AZ402" s="81">
        <v>15461.7</v>
      </c>
      <c r="BA402" s="81">
        <v>28500</v>
      </c>
      <c r="BB402" s="81">
        <v>0</v>
      </c>
      <c r="BC402" s="81">
        <v>0</v>
      </c>
      <c r="BD402" s="81">
        <v>1250</v>
      </c>
      <c r="BE402" s="81" t="s">
        <v>564</v>
      </c>
      <c r="BF402" s="82"/>
      <c r="BG402" s="81">
        <v>0</v>
      </c>
      <c r="BH402" s="81">
        <v>0</v>
      </c>
      <c r="BI402" s="81">
        <v>2.8719999999999999</v>
      </c>
      <c r="BJ402" s="81">
        <v>0</v>
      </c>
      <c r="BK402" s="81">
        <v>17.526</v>
      </c>
      <c r="BL402" s="81">
        <v>0</v>
      </c>
      <c r="BM402" s="82"/>
      <c r="BN402" s="81">
        <v>0</v>
      </c>
      <c r="BO402" s="81">
        <v>0</v>
      </c>
      <c r="BP402" s="81">
        <v>1</v>
      </c>
      <c r="BQ402" s="81">
        <v>0</v>
      </c>
      <c r="BR402" s="81">
        <v>2</v>
      </c>
      <c r="BS402" s="81">
        <v>0</v>
      </c>
      <c r="BT402"/>
      <c r="BU402" s="80">
        <v>9.3420000000000005</v>
      </c>
      <c r="BV402" s="80">
        <v>11.055999999999999</v>
      </c>
      <c r="BW402" s="80">
        <v>0</v>
      </c>
      <c r="BX402" s="80">
        <v>0</v>
      </c>
      <c r="BY402" s="80">
        <v>0</v>
      </c>
      <c r="BZ402" s="80">
        <v>0</v>
      </c>
      <c r="CA402" s="80">
        <v>0</v>
      </c>
      <c r="CB402" s="80">
        <v>0</v>
      </c>
      <c r="CC402" s="80">
        <v>0</v>
      </c>
    </row>
    <row r="403" spans="1:81">
      <c r="A403" s="80" t="s">
        <v>2123</v>
      </c>
      <c r="B403" s="80">
        <v>15</v>
      </c>
      <c r="C403" s="80">
        <v>15</v>
      </c>
      <c r="D403" s="80">
        <v>1</v>
      </c>
      <c r="E403" s="80">
        <v>2018</v>
      </c>
      <c r="F403" s="80" t="s">
        <v>93</v>
      </c>
      <c r="G403" s="80" t="s">
        <v>2108</v>
      </c>
      <c r="H403" s="80" t="s">
        <v>2109</v>
      </c>
      <c r="I403" s="177"/>
      <c r="J403" s="81">
        <v>82.965747401521924</v>
      </c>
      <c r="K403" s="81">
        <v>4.261593591989091</v>
      </c>
      <c r="L403" s="81">
        <v>33.288316189594205</v>
      </c>
      <c r="M403" s="81">
        <v>109.6485128192553</v>
      </c>
      <c r="N403" s="81">
        <v>103.98772479384688</v>
      </c>
      <c r="O403" s="81">
        <v>65.36594837475198</v>
      </c>
      <c r="P403" s="81">
        <v>77.309862713738497</v>
      </c>
      <c r="Q403" s="81">
        <v>4.8058822429707417</v>
      </c>
      <c r="R403" s="81">
        <v>3.5067306873934201</v>
      </c>
      <c r="S403" s="81">
        <v>6.8315647904199972</v>
      </c>
      <c r="T403" s="82"/>
      <c r="U403" s="81">
        <v>3687701</v>
      </c>
      <c r="V403" s="81">
        <v>2061</v>
      </c>
      <c r="W403" s="81">
        <v>868</v>
      </c>
      <c r="X403" s="81">
        <v>27652</v>
      </c>
      <c r="Y403" s="81">
        <v>36201</v>
      </c>
      <c r="Z403" s="81">
        <v>39830</v>
      </c>
      <c r="AA403" s="81">
        <v>16174</v>
      </c>
      <c r="AB403" s="81">
        <v>75827</v>
      </c>
      <c r="AC403" s="81">
        <v>608405</v>
      </c>
      <c r="AD403" s="81">
        <v>6.8315647904199972</v>
      </c>
      <c r="AE403" s="82"/>
      <c r="AF403" s="81">
        <v>40238028.541786373</v>
      </c>
      <c r="AG403" s="81">
        <v>3049122.8919721781</v>
      </c>
      <c r="AH403" s="81">
        <v>6984387.4459358901</v>
      </c>
      <c r="AI403" s="81">
        <v>157152323.89014441</v>
      </c>
      <c r="AJ403" s="81">
        <v>167237750.46333769</v>
      </c>
      <c r="AK403" s="81">
        <v>0</v>
      </c>
      <c r="AL403" s="81">
        <v>0</v>
      </c>
      <c r="AM403" s="81">
        <v>10437670.7719322</v>
      </c>
      <c r="AN403" s="81">
        <v>0</v>
      </c>
      <c r="AO403" s="81">
        <v>0</v>
      </c>
      <c r="AP403" s="82"/>
      <c r="AQ403" s="81">
        <v>1343</v>
      </c>
      <c r="AR403" s="81">
        <v>406</v>
      </c>
      <c r="AS403" s="81">
        <v>2</v>
      </c>
      <c r="AT403" s="81">
        <v>0</v>
      </c>
      <c r="AU403" s="81">
        <v>0</v>
      </c>
      <c r="AV403" s="81">
        <v>1</v>
      </c>
      <c r="AW403" s="81" t="s">
        <v>564</v>
      </c>
      <c r="AX403" s="82"/>
      <c r="AY403" s="81">
        <v>6302.7830000000013</v>
      </c>
      <c r="AZ403" s="81">
        <v>17164.900000000001</v>
      </c>
      <c r="BA403" s="81">
        <v>28500</v>
      </c>
      <c r="BB403" s="81">
        <v>0</v>
      </c>
      <c r="BC403" s="81">
        <v>0</v>
      </c>
      <c r="BD403" s="81">
        <v>1250</v>
      </c>
      <c r="BE403" s="81" t="s">
        <v>564</v>
      </c>
      <c r="BF403" s="82"/>
      <c r="BG403" s="81">
        <v>0</v>
      </c>
      <c r="BH403" s="81">
        <v>0</v>
      </c>
      <c r="BI403" s="81">
        <v>2.4860000000000002</v>
      </c>
      <c r="BJ403" s="81">
        <v>0</v>
      </c>
      <c r="BK403" s="81">
        <v>34.421999999999997</v>
      </c>
      <c r="BL403" s="81">
        <v>0</v>
      </c>
      <c r="BM403" s="82"/>
      <c r="BN403" s="81">
        <v>0</v>
      </c>
      <c r="BO403" s="81">
        <v>0</v>
      </c>
      <c r="BP403" s="81">
        <v>1</v>
      </c>
      <c r="BQ403" s="81">
        <v>0</v>
      </c>
      <c r="BR403" s="81">
        <v>2</v>
      </c>
      <c r="BS403" s="81">
        <v>0</v>
      </c>
      <c r="BT403"/>
      <c r="BU403" s="80">
        <v>8.9979999999999993</v>
      </c>
      <c r="BV403" s="80">
        <v>23.939</v>
      </c>
      <c r="BW403" s="80">
        <v>0</v>
      </c>
      <c r="BX403" s="80">
        <v>0</v>
      </c>
      <c r="BY403" s="80">
        <v>3.9710000000000001</v>
      </c>
      <c r="BZ403" s="80">
        <v>0</v>
      </c>
      <c r="CA403" s="80">
        <v>0</v>
      </c>
      <c r="CB403" s="80">
        <v>0</v>
      </c>
      <c r="CC403" s="80">
        <v>0</v>
      </c>
    </row>
    <row r="404" spans="1:81">
      <c r="A404" s="80" t="s">
        <v>2124</v>
      </c>
      <c r="B404" s="80">
        <v>16</v>
      </c>
      <c r="C404" s="80">
        <v>16</v>
      </c>
      <c r="D404" s="80">
        <v>1</v>
      </c>
      <c r="E404" s="80">
        <v>2019</v>
      </c>
      <c r="F404" s="80" t="s">
        <v>73</v>
      </c>
      <c r="G404" s="80" t="s">
        <v>2108</v>
      </c>
      <c r="H404" s="80" t="s">
        <v>2109</v>
      </c>
      <c r="I404" s="177"/>
      <c r="J404" s="81">
        <v>69.56917516437187</v>
      </c>
      <c r="K404" s="81">
        <v>3.5728803315250075</v>
      </c>
      <c r="L404" s="81">
        <v>32.772794709582072</v>
      </c>
      <c r="M404" s="81">
        <v>88.013738520984901</v>
      </c>
      <c r="N404" s="81">
        <v>84.710041176812425</v>
      </c>
      <c r="O404" s="81">
        <v>63.929104534763951</v>
      </c>
      <c r="P404" s="81">
        <v>76.568467032349744</v>
      </c>
      <c r="Q404" s="81">
        <v>4.5984773161074735</v>
      </c>
      <c r="R404" s="81">
        <v>3.5974658110824107</v>
      </c>
      <c r="S404" s="81">
        <v>8.8752268579914535</v>
      </c>
      <c r="T404" s="82"/>
      <c r="U404" s="81">
        <v>3256164</v>
      </c>
      <c r="V404" s="81">
        <v>2061</v>
      </c>
      <c r="W404" s="81">
        <v>868</v>
      </c>
      <c r="X404" s="81">
        <v>27652</v>
      </c>
      <c r="Y404" s="81">
        <v>36014</v>
      </c>
      <c r="Z404" s="81">
        <v>40024</v>
      </c>
      <c r="AA404" s="81">
        <v>15899</v>
      </c>
      <c r="AB404" s="81">
        <v>74519</v>
      </c>
      <c r="AC404" s="81">
        <v>634370</v>
      </c>
      <c r="AD404" s="81">
        <v>8.8752268579914535</v>
      </c>
      <c r="AE404" s="82"/>
      <c r="AF404" s="81">
        <v>34701022.011468939</v>
      </c>
      <c r="AG404" s="81">
        <v>2943040.8174778698</v>
      </c>
      <c r="AH404" s="81">
        <v>8152003.0672421772</v>
      </c>
      <c r="AI404" s="81">
        <v>157668598.44658971</v>
      </c>
      <c r="AJ404" s="81">
        <v>167115485.6225076</v>
      </c>
      <c r="AK404" s="81">
        <v>0</v>
      </c>
      <c r="AL404" s="81">
        <v>0</v>
      </c>
      <c r="AM404" s="81">
        <v>10148926.821268346</v>
      </c>
      <c r="AN404" s="81">
        <v>0</v>
      </c>
      <c r="AO404" s="81">
        <v>0</v>
      </c>
      <c r="AP404" s="82"/>
      <c r="AQ404" s="81">
        <v>1396</v>
      </c>
      <c r="AR404" s="81">
        <v>430</v>
      </c>
      <c r="AS404" s="81">
        <v>2</v>
      </c>
      <c r="AT404" s="81">
        <v>0</v>
      </c>
      <c r="AU404" s="81">
        <v>0</v>
      </c>
      <c r="AV404" s="81">
        <v>1</v>
      </c>
      <c r="AW404" s="81" t="s">
        <v>564</v>
      </c>
      <c r="AX404" s="82"/>
      <c r="AY404" s="81">
        <v>6598.389000000001</v>
      </c>
      <c r="AZ404" s="81">
        <v>19633.900000000009</v>
      </c>
      <c r="BA404" s="81">
        <v>28500</v>
      </c>
      <c r="BB404" s="81">
        <v>0</v>
      </c>
      <c r="BC404" s="81">
        <v>0</v>
      </c>
      <c r="BD404" s="81">
        <v>1261.2750000000001</v>
      </c>
      <c r="BE404" s="81" t="s">
        <v>564</v>
      </c>
      <c r="BF404" s="82"/>
      <c r="BG404" s="81">
        <v>0</v>
      </c>
      <c r="BH404" s="81">
        <v>0</v>
      </c>
      <c r="BI404" s="81">
        <v>2.0529999999999999</v>
      </c>
      <c r="BJ404" s="81">
        <v>0</v>
      </c>
      <c r="BK404" s="81">
        <v>28.692999999999998</v>
      </c>
      <c r="BL404" s="81">
        <v>0</v>
      </c>
      <c r="BM404" s="82"/>
      <c r="BN404" s="81">
        <v>0</v>
      </c>
      <c r="BO404" s="81">
        <v>0</v>
      </c>
      <c r="BP404" s="81">
        <v>1</v>
      </c>
      <c r="BQ404" s="81">
        <v>0</v>
      </c>
      <c r="BR404" s="81">
        <v>2</v>
      </c>
      <c r="BS404" s="81">
        <v>0</v>
      </c>
      <c r="BT404"/>
      <c r="BU404" s="80">
        <v>8.4009999999999998</v>
      </c>
      <c r="BV404" s="80">
        <v>21.896000000000001</v>
      </c>
      <c r="BW404" s="80">
        <v>0</v>
      </c>
      <c r="BX404" s="80">
        <v>0</v>
      </c>
      <c r="BY404" s="80">
        <v>0.44900000000000001</v>
      </c>
      <c r="BZ404" s="80">
        <v>0</v>
      </c>
      <c r="CA404" s="80">
        <v>0</v>
      </c>
      <c r="CB404" s="80">
        <v>0</v>
      </c>
      <c r="CC404" s="80">
        <v>0</v>
      </c>
    </row>
    <row r="405" spans="1:81">
      <c r="A405" s="80" t="s">
        <v>2125</v>
      </c>
      <c r="B405" s="80">
        <v>17</v>
      </c>
      <c r="C405" s="80">
        <v>17</v>
      </c>
      <c r="D405" s="80">
        <v>1</v>
      </c>
      <c r="E405" s="80">
        <v>2020</v>
      </c>
      <c r="F405" s="80" t="s">
        <v>218</v>
      </c>
      <c r="G405" s="80" t="s">
        <v>2108</v>
      </c>
      <c r="H405" s="80" t="s">
        <v>2109</v>
      </c>
      <c r="I405" s="177"/>
      <c r="J405" s="81">
        <v>102.363821364142</v>
      </c>
      <c r="K405" s="81">
        <v>4.2951328239604578</v>
      </c>
      <c r="L405" s="81">
        <v>55.821285366771775</v>
      </c>
      <c r="M405" s="81">
        <v>103.0862281708838</v>
      </c>
      <c r="N405" s="81">
        <v>115.52773627098006</v>
      </c>
      <c r="O405" s="81">
        <v>55.721258824324664</v>
      </c>
      <c r="P405" s="81">
        <v>70.930241608175535</v>
      </c>
      <c r="Q405" s="81">
        <v>4.3082620192709546</v>
      </c>
      <c r="R405" s="81">
        <v>3.7408643739006604</v>
      </c>
      <c r="S405" s="81">
        <v>10.011399900439001</v>
      </c>
      <c r="T405" s="82"/>
      <c r="U405" s="81">
        <v>4180741</v>
      </c>
      <c r="V405" s="81">
        <v>1987</v>
      </c>
      <c r="W405" s="81">
        <v>1214</v>
      </c>
      <c r="X405" s="81">
        <v>25769</v>
      </c>
      <c r="Y405" s="81">
        <v>35837</v>
      </c>
      <c r="Z405" s="81">
        <v>39817</v>
      </c>
      <c r="AA405" s="81">
        <v>16002</v>
      </c>
      <c r="AB405" s="81">
        <v>73067</v>
      </c>
      <c r="AC405" s="81">
        <v>663098</v>
      </c>
      <c r="AD405" s="81">
        <v>10.011399900439001</v>
      </c>
      <c r="AE405" s="82"/>
      <c r="AF405" s="81">
        <v>49141122.233150221</v>
      </c>
      <c r="AG405" s="81">
        <v>2929978.3886368452</v>
      </c>
      <c r="AH405" s="81">
        <v>15819956.828159245</v>
      </c>
      <c r="AI405" s="81">
        <v>142512673.17157122</v>
      </c>
      <c r="AJ405" s="81">
        <v>172584095.97511706</v>
      </c>
      <c r="AK405" s="81"/>
      <c r="AL405" s="81"/>
      <c r="AM405" s="81">
        <v>9536055.291301569</v>
      </c>
      <c r="AN405" s="81"/>
      <c r="AO405" s="81"/>
      <c r="AP405" s="82"/>
      <c r="AQ405" s="81">
        <v>1440</v>
      </c>
      <c r="AR405" s="81">
        <v>453</v>
      </c>
      <c r="AS405" s="81">
        <v>2</v>
      </c>
      <c r="AT405" s="81">
        <v>0</v>
      </c>
      <c r="AU405" s="81">
        <v>0</v>
      </c>
      <c r="AV405" s="81">
        <v>1</v>
      </c>
      <c r="AW405" s="81">
        <v>2</v>
      </c>
      <c r="AX405" s="82"/>
      <c r="AY405" s="81">
        <v>6841.0380000000023</v>
      </c>
      <c r="AZ405" s="81">
        <v>21889.80000000001</v>
      </c>
      <c r="BA405" s="81">
        <v>28500</v>
      </c>
      <c r="BB405" s="81">
        <v>0</v>
      </c>
      <c r="BC405" s="81">
        <v>0</v>
      </c>
      <c r="BD405" s="81">
        <v>1261.2750000000001</v>
      </c>
      <c r="BE405" s="81">
        <v>28500</v>
      </c>
      <c r="BF405" s="82"/>
      <c r="BG405" s="81">
        <v>0</v>
      </c>
      <c r="BH405" s="81">
        <v>0</v>
      </c>
      <c r="BI405" s="81">
        <v>0</v>
      </c>
      <c r="BJ405" s="81">
        <v>0</v>
      </c>
      <c r="BK405" s="81">
        <v>29.604999999999997</v>
      </c>
      <c r="BL405" s="81">
        <v>0</v>
      </c>
      <c r="BM405" s="82"/>
      <c r="BN405" s="81">
        <v>0</v>
      </c>
      <c r="BO405" s="81">
        <v>0</v>
      </c>
      <c r="BP405" s="81">
        <v>0</v>
      </c>
      <c r="BQ405" s="81">
        <v>0</v>
      </c>
      <c r="BR405" s="81">
        <v>2</v>
      </c>
      <c r="BS405" s="81">
        <v>0</v>
      </c>
      <c r="BT405"/>
      <c r="BU405" s="80">
        <v>5.42</v>
      </c>
      <c r="BV405" s="80">
        <v>23.780999999999999</v>
      </c>
      <c r="BW405" s="80">
        <v>0</v>
      </c>
      <c r="BX405" s="80">
        <v>0</v>
      </c>
      <c r="BY405" s="80">
        <v>0.40400000000000003</v>
      </c>
      <c r="BZ405" s="80">
        <v>0</v>
      </c>
      <c r="CA405" s="80">
        <v>0</v>
      </c>
      <c r="CB405" s="80">
        <v>0</v>
      </c>
      <c r="CC405" s="80">
        <v>0</v>
      </c>
    </row>
    <row r="406" spans="1:81">
      <c r="A406" s="80" t="s">
        <v>2126</v>
      </c>
      <c r="B406" s="80">
        <v>17</v>
      </c>
      <c r="C406" s="80">
        <v>18</v>
      </c>
      <c r="D406" s="80">
        <v>1</v>
      </c>
      <c r="E406" s="80">
        <v>2021</v>
      </c>
      <c r="F406" s="80" t="s">
        <v>75</v>
      </c>
      <c r="G406" s="174" t="s">
        <v>2108</v>
      </c>
      <c r="H406" s="80" t="s">
        <v>2109</v>
      </c>
      <c r="I406" s="177"/>
      <c r="J406" s="81">
        <v>96.586434760521286</v>
      </c>
      <c r="K406" s="81">
        <v>4.3887292774773767</v>
      </c>
      <c r="L406" s="81">
        <v>51.732133014179418</v>
      </c>
      <c r="M406" s="81">
        <v>111.59380389608789</v>
      </c>
      <c r="N406" s="81">
        <v>104.44457051087944</v>
      </c>
      <c r="O406" s="81">
        <v>53.544026271335973</v>
      </c>
      <c r="P406" s="81">
        <v>72.220143186282201</v>
      </c>
      <c r="Q406" s="81">
        <v>4.2633576692319322</v>
      </c>
      <c r="R406" s="81">
        <v>3.7641990501763933</v>
      </c>
      <c r="S406" s="81">
        <v>8.6414562271896322</v>
      </c>
      <c r="T406" s="82"/>
      <c r="U406" s="81">
        <v>4952494</v>
      </c>
      <c r="V406" s="81">
        <v>1987</v>
      </c>
      <c r="W406" s="81">
        <v>1214</v>
      </c>
      <c r="X406" s="81">
        <v>25769</v>
      </c>
      <c r="Y406" s="81">
        <v>35495</v>
      </c>
      <c r="Z406" s="81">
        <v>39397</v>
      </c>
      <c r="AA406" s="81">
        <v>15889</v>
      </c>
      <c r="AB406" s="81">
        <v>71448</v>
      </c>
      <c r="AC406" s="81">
        <v>646725.99999999988</v>
      </c>
      <c r="AD406" s="81">
        <v>8.6414562271896322</v>
      </c>
      <c r="AE406" s="82"/>
      <c r="AF406" s="81">
        <v>46027164.396039277</v>
      </c>
      <c r="AG406" s="81">
        <v>3131991.9156868369</v>
      </c>
      <c r="AH406" s="81">
        <v>15552940.22462048</v>
      </c>
      <c r="AI406" s="81">
        <v>173851992.71285334</v>
      </c>
      <c r="AJ406" s="81">
        <v>165910845.08008423</v>
      </c>
      <c r="AK406" s="81">
        <v>0</v>
      </c>
      <c r="AL406" s="81">
        <v>0</v>
      </c>
      <c r="AM406" s="81">
        <v>9378542.256091902</v>
      </c>
      <c r="AN406" s="81">
        <v>0</v>
      </c>
      <c r="AO406" s="81">
        <v>0</v>
      </c>
      <c r="AP406" s="82"/>
      <c r="AQ406" s="81">
        <v>1499</v>
      </c>
      <c r="AR406" s="81">
        <v>454</v>
      </c>
      <c r="AS406" s="81">
        <v>2</v>
      </c>
      <c r="AT406" s="81">
        <v>0</v>
      </c>
      <c r="AU406" s="81">
        <v>0</v>
      </c>
      <c r="AV406" s="81">
        <v>1</v>
      </c>
      <c r="AW406" s="81"/>
      <c r="AX406" s="82"/>
      <c r="AY406" s="81">
        <v>7243.4770000000017</v>
      </c>
      <c r="AZ406" s="81">
        <v>21993.100000000009</v>
      </c>
      <c r="BA406" s="81">
        <v>28500</v>
      </c>
      <c r="BB406" s="81">
        <v>0</v>
      </c>
      <c r="BC406" s="81">
        <v>0</v>
      </c>
      <c r="BD406" s="81">
        <v>1261.2750000000001</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2127</v>
      </c>
      <c r="B407" s="80">
        <v>17</v>
      </c>
      <c r="C407" s="80">
        <v>19</v>
      </c>
      <c r="D407" s="80">
        <v>1</v>
      </c>
      <c r="E407" s="80">
        <v>2022</v>
      </c>
      <c r="F407" s="80" t="s">
        <v>568</v>
      </c>
      <c r="G407" s="174" t="s">
        <v>2108</v>
      </c>
      <c r="H407" s="80" t="s">
        <v>2109</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1581</v>
      </c>
      <c r="AR407" s="81">
        <v>458</v>
      </c>
      <c r="AS407" s="81">
        <v>2</v>
      </c>
      <c r="AT407" s="81">
        <v>0</v>
      </c>
      <c r="AU407" s="81">
        <v>0</v>
      </c>
      <c r="AV407" s="81">
        <v>1</v>
      </c>
      <c r="AW407" s="81"/>
      <c r="AX407" s="82"/>
      <c r="AY407" s="81">
        <v>7793.7769999999946</v>
      </c>
      <c r="AZ407" s="81">
        <v>22163.30000000001</v>
      </c>
      <c r="BA407" s="81">
        <v>28500</v>
      </c>
      <c r="BB407" s="81">
        <v>0</v>
      </c>
      <c r="BC407" s="81">
        <v>0</v>
      </c>
      <c r="BD407" s="81">
        <v>1261.2750000000001</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2128</v>
      </c>
      <c r="B408" s="80">
        <v>171</v>
      </c>
      <c r="C408" s="80">
        <v>1</v>
      </c>
      <c r="D408" s="80">
        <v>11</v>
      </c>
      <c r="E408" s="80">
        <v>1990</v>
      </c>
      <c r="F408" s="80" t="s">
        <v>562</v>
      </c>
      <c r="G408" s="80" t="s">
        <v>2129</v>
      </c>
      <c r="H408" s="80" t="s">
        <v>2130</v>
      </c>
      <c r="I408" s="177"/>
      <c r="J408" s="81">
        <v>408.89054817894009</v>
      </c>
      <c r="K408" s="81">
        <v>10.708367474245671</v>
      </c>
      <c r="L408" s="81">
        <v>15.859855194585744</v>
      </c>
      <c r="M408" s="81">
        <v>44.394806433741969</v>
      </c>
      <c r="N408" s="81">
        <v>60.146521512869953</v>
      </c>
      <c r="O408" s="81">
        <v>55.901644300020131</v>
      </c>
      <c r="P408" s="81">
        <v>96.058214111482073</v>
      </c>
      <c r="Q408" s="81">
        <v>4.9703745918590743</v>
      </c>
      <c r="R408" s="81">
        <v>8.1265783660265924</v>
      </c>
      <c r="S408" s="81">
        <v>3.9892726826423339</v>
      </c>
      <c r="T408" s="82"/>
      <c r="U408" s="81">
        <v>18852858</v>
      </c>
      <c r="V408" s="81">
        <v>3677</v>
      </c>
      <c r="W408" s="81">
        <v>166</v>
      </c>
      <c r="X408" s="81">
        <v>18879</v>
      </c>
      <c r="Y408" s="81">
        <v>22811</v>
      </c>
      <c r="Z408" s="81">
        <v>22993</v>
      </c>
      <c r="AA408" s="81">
        <v>23324</v>
      </c>
      <c r="AB408" s="81">
        <v>80702</v>
      </c>
      <c r="AC408" s="81">
        <v>1407538</v>
      </c>
      <c r="AD408" s="81">
        <v>3.9892726826423339</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2131</v>
      </c>
      <c r="B409" s="80">
        <v>172</v>
      </c>
      <c r="C409" s="80">
        <v>2</v>
      </c>
      <c r="D409" s="80">
        <v>11</v>
      </c>
      <c r="E409" s="80">
        <v>2005</v>
      </c>
      <c r="F409" s="80" t="s">
        <v>565</v>
      </c>
      <c r="G409" s="80" t="s">
        <v>2129</v>
      </c>
      <c r="H409" s="80" t="s">
        <v>2130</v>
      </c>
      <c r="I409" s="177"/>
      <c r="J409" s="81">
        <v>563.51822585607056</v>
      </c>
      <c r="K409" s="81">
        <v>7.388566676605552</v>
      </c>
      <c r="L409" s="81">
        <v>23.390500893843672</v>
      </c>
      <c r="M409" s="81">
        <v>76.525290356498957</v>
      </c>
      <c r="N409" s="81">
        <v>104.03588737915032</v>
      </c>
      <c r="O409" s="81">
        <v>90.319466251115671</v>
      </c>
      <c r="P409" s="81">
        <v>93.040332225649152</v>
      </c>
      <c r="Q409" s="81">
        <v>4.7183098193369784</v>
      </c>
      <c r="R409" s="81">
        <v>12.822999782670461</v>
      </c>
      <c r="S409" s="81">
        <v>7.5691952240000004</v>
      </c>
      <c r="T409" s="82"/>
      <c r="U409" s="81">
        <v>37345411</v>
      </c>
      <c r="V409" s="81">
        <v>3202</v>
      </c>
      <c r="W409" s="81">
        <v>279</v>
      </c>
      <c r="X409" s="81">
        <v>16280</v>
      </c>
      <c r="Y409" s="81">
        <v>28277</v>
      </c>
      <c r="Z409" s="81">
        <v>42989</v>
      </c>
      <c r="AA409" s="81">
        <v>18502</v>
      </c>
      <c r="AB409" s="81">
        <v>80087</v>
      </c>
      <c r="AC409" s="81">
        <v>2267482</v>
      </c>
      <c r="AD409" s="81">
        <v>7.5691952240000004</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2132</v>
      </c>
      <c r="B410" s="80">
        <v>173</v>
      </c>
      <c r="C410" s="80">
        <v>3</v>
      </c>
      <c r="D410" s="80">
        <v>11</v>
      </c>
      <c r="E410" s="80">
        <v>2006</v>
      </c>
      <c r="F410" s="80" t="s">
        <v>566</v>
      </c>
      <c r="G410" s="80" t="s">
        <v>2129</v>
      </c>
      <c r="H410" s="80" t="s">
        <v>2130</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2133</v>
      </c>
      <c r="B411" s="80">
        <v>174</v>
      </c>
      <c r="C411" s="80">
        <v>4</v>
      </c>
      <c r="D411" s="80">
        <v>11</v>
      </c>
      <c r="E411" s="80">
        <v>2007</v>
      </c>
      <c r="F411" s="80" t="s">
        <v>567</v>
      </c>
      <c r="G411" s="80" t="s">
        <v>2129</v>
      </c>
      <c r="H411" s="80" t="s">
        <v>2130</v>
      </c>
      <c r="I411" s="177"/>
      <c r="J411" s="81">
        <v>528.63469754720472</v>
      </c>
      <c r="K411" s="81">
        <v>6.9010567942937051</v>
      </c>
      <c r="L411" s="81">
        <v>13.332646258019599</v>
      </c>
      <c r="M411" s="81">
        <v>80.186215934643286</v>
      </c>
      <c r="N411" s="81">
        <v>99.069868827005394</v>
      </c>
      <c r="O411" s="81">
        <v>87.96840560057332</v>
      </c>
      <c r="P411" s="81">
        <v>91.176582682473892</v>
      </c>
      <c r="Q411" s="81">
        <v>4.9162709784353229</v>
      </c>
      <c r="R411" s="81">
        <v>8.8057380219842596</v>
      </c>
      <c r="S411" s="81">
        <v>5.688787359</v>
      </c>
      <c r="T411" s="82"/>
      <c r="U411" s="81">
        <v>37924758</v>
      </c>
      <c r="V411" s="81">
        <v>3030</v>
      </c>
      <c r="W411" s="81">
        <v>173</v>
      </c>
      <c r="X411" s="81">
        <v>20522</v>
      </c>
      <c r="Y411" s="81">
        <v>28601</v>
      </c>
      <c r="Z411" s="81">
        <v>43526</v>
      </c>
      <c r="AA411" s="81">
        <v>17855</v>
      </c>
      <c r="AB411" s="81">
        <v>79034</v>
      </c>
      <c r="AC411" s="81">
        <v>1601790</v>
      </c>
      <c r="AD411" s="81">
        <v>5.688787359</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2134</v>
      </c>
      <c r="B412" s="80">
        <v>175</v>
      </c>
      <c r="C412" s="80">
        <v>5</v>
      </c>
      <c r="D412" s="80">
        <v>11</v>
      </c>
      <c r="E412" s="80">
        <v>2008</v>
      </c>
      <c r="F412" s="80" t="s">
        <v>84</v>
      </c>
      <c r="G412" s="80" t="s">
        <v>2129</v>
      </c>
      <c r="H412" s="80" t="s">
        <v>2130</v>
      </c>
      <c r="I412" s="177"/>
      <c r="J412" s="81">
        <v>490.08044909428264</v>
      </c>
      <c r="K412" s="81">
        <v>5.1083865337803163</v>
      </c>
      <c r="L412" s="81">
        <v>11.435779372801154</v>
      </c>
      <c r="M412" s="81">
        <v>87.596219092500817</v>
      </c>
      <c r="N412" s="81">
        <v>99.487647116659147</v>
      </c>
      <c r="O412" s="81">
        <v>85.639656886634867</v>
      </c>
      <c r="P412" s="81">
        <v>88.49172848160751</v>
      </c>
      <c r="Q412" s="81">
        <v>4.810598895699469</v>
      </c>
      <c r="R412" s="81">
        <v>9.7660739648374442</v>
      </c>
      <c r="S412" s="81">
        <v>5.7959281211199993</v>
      </c>
      <c r="T412" s="82"/>
      <c r="U412" s="81">
        <v>39866538</v>
      </c>
      <c r="V412" s="81">
        <v>3030</v>
      </c>
      <c r="W412" s="81">
        <v>173</v>
      </c>
      <c r="X412" s="81">
        <v>20522</v>
      </c>
      <c r="Y412" s="81">
        <v>28853</v>
      </c>
      <c r="Z412" s="81">
        <v>43861</v>
      </c>
      <c r="AA412" s="81">
        <v>17349</v>
      </c>
      <c r="AB412" s="81">
        <v>78606</v>
      </c>
      <c r="AC412" s="81">
        <v>1844677</v>
      </c>
      <c r="AD412" s="81">
        <v>5.7959281211199993</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2135</v>
      </c>
      <c r="B413" s="80">
        <v>176</v>
      </c>
      <c r="C413" s="80">
        <v>6</v>
      </c>
      <c r="D413" s="80">
        <v>11</v>
      </c>
      <c r="E413" s="80">
        <v>2009</v>
      </c>
      <c r="F413" s="80" t="s">
        <v>85</v>
      </c>
      <c r="G413" s="80" t="s">
        <v>2129</v>
      </c>
      <c r="H413" s="80" t="s">
        <v>2130</v>
      </c>
      <c r="I413" s="177"/>
      <c r="J413" s="81">
        <v>348.60780369617788</v>
      </c>
      <c r="K413" s="81">
        <v>5.5794737444591913</v>
      </c>
      <c r="L413" s="81">
        <v>12.423726472344113</v>
      </c>
      <c r="M413" s="81">
        <v>84.686000749918961</v>
      </c>
      <c r="N413" s="81">
        <v>100.12926231708344</v>
      </c>
      <c r="O413" s="81">
        <v>87.392414480683186</v>
      </c>
      <c r="P413" s="81">
        <v>84.269997114185756</v>
      </c>
      <c r="Q413" s="81">
        <v>4.5551312366878527</v>
      </c>
      <c r="R413" s="81">
        <v>6.0649793911592624</v>
      </c>
      <c r="S413" s="81">
        <v>4.6770469945029998</v>
      </c>
      <c r="T413" s="82"/>
      <c r="U413" s="81">
        <v>29736590</v>
      </c>
      <c r="V413" s="81">
        <v>2818</v>
      </c>
      <c r="W413" s="81">
        <v>329</v>
      </c>
      <c r="X413" s="81">
        <v>20214</v>
      </c>
      <c r="Y413" s="81">
        <v>29169</v>
      </c>
      <c r="Z413" s="81">
        <v>44179</v>
      </c>
      <c r="AA413" s="81">
        <v>16961</v>
      </c>
      <c r="AB413" s="81">
        <v>78135</v>
      </c>
      <c r="AC413" s="81">
        <v>1117616</v>
      </c>
      <c r="AD413" s="81">
        <v>4.6770469945029998</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1022.5590000000001</v>
      </c>
      <c r="BJ413" s="81">
        <v>809.51099999999997</v>
      </c>
      <c r="BK413" s="81">
        <v>0</v>
      </c>
      <c r="BL413" s="81">
        <v>0</v>
      </c>
      <c r="BM413" s="82"/>
      <c r="BN413" s="81">
        <v>0</v>
      </c>
      <c r="BO413" s="81">
        <v>0</v>
      </c>
      <c r="BP413" s="81">
        <v>13</v>
      </c>
      <c r="BQ413" s="81">
        <v>3</v>
      </c>
      <c r="BR413" s="81">
        <v>0</v>
      </c>
      <c r="BS413" s="81">
        <v>0</v>
      </c>
      <c r="BT413"/>
      <c r="BU413" s="80"/>
      <c r="BV413" s="80"/>
      <c r="BW413" s="80"/>
      <c r="BX413" s="80"/>
      <c r="BY413" s="80"/>
      <c r="BZ413" s="80"/>
      <c r="CA413" s="80"/>
      <c r="CB413" s="80"/>
      <c r="CC413" s="80"/>
    </row>
    <row r="414" spans="1:81">
      <c r="A414" s="80" t="s">
        <v>2136</v>
      </c>
      <c r="B414" s="80">
        <v>177</v>
      </c>
      <c r="C414" s="80">
        <v>7</v>
      </c>
      <c r="D414" s="80">
        <v>11</v>
      </c>
      <c r="E414" s="80">
        <v>2010</v>
      </c>
      <c r="F414" s="80" t="s">
        <v>86</v>
      </c>
      <c r="G414" s="80" t="s">
        <v>2129</v>
      </c>
      <c r="H414" s="80" t="s">
        <v>2130</v>
      </c>
      <c r="I414" s="177"/>
      <c r="J414" s="81">
        <v>336.65073251820257</v>
      </c>
      <c r="K414" s="81">
        <v>5.4573406373329538</v>
      </c>
      <c r="L414" s="81">
        <v>10.629396976869304</v>
      </c>
      <c r="M414" s="81">
        <v>79.115389324781461</v>
      </c>
      <c r="N414" s="81">
        <v>83.590535398311744</v>
      </c>
      <c r="O414" s="81">
        <v>87.78170245392667</v>
      </c>
      <c r="P414" s="81">
        <v>84.104787629864305</v>
      </c>
      <c r="Q414" s="81">
        <v>4.7211611472998705</v>
      </c>
      <c r="R414" s="81">
        <v>7.4757528548051857</v>
      </c>
      <c r="S414" s="81">
        <v>6.5772586487564002</v>
      </c>
      <c r="T414" s="82"/>
      <c r="U414" s="81">
        <v>33451543</v>
      </c>
      <c r="V414" s="81">
        <v>2818</v>
      </c>
      <c r="W414" s="81">
        <v>329</v>
      </c>
      <c r="X414" s="81">
        <v>20214</v>
      </c>
      <c r="Y414" s="81">
        <v>29276</v>
      </c>
      <c r="Z414" s="81">
        <v>44582</v>
      </c>
      <c r="AA414" s="81">
        <v>16505</v>
      </c>
      <c r="AB414" s="81">
        <v>77598</v>
      </c>
      <c r="AC414" s="81">
        <v>1305480</v>
      </c>
      <c r="AD414" s="81">
        <v>6.5772586487564002</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1004.814</v>
      </c>
      <c r="BJ414" s="81">
        <v>865.69899999999996</v>
      </c>
      <c r="BK414" s="81">
        <v>0</v>
      </c>
      <c r="BL414" s="81">
        <v>0</v>
      </c>
      <c r="BM414" s="82"/>
      <c r="BN414" s="81">
        <v>0</v>
      </c>
      <c r="BO414" s="81">
        <v>0</v>
      </c>
      <c r="BP414" s="81">
        <v>12</v>
      </c>
      <c r="BQ414" s="81">
        <v>3</v>
      </c>
      <c r="BR414" s="81">
        <v>0</v>
      </c>
      <c r="BS414" s="81">
        <v>0</v>
      </c>
      <c r="BT414"/>
      <c r="BU414" s="80">
        <v>1622.1389999999999</v>
      </c>
      <c r="BV414" s="80">
        <v>37.841000000000001</v>
      </c>
      <c r="BW414" s="80">
        <v>72.198999999999998</v>
      </c>
      <c r="BX414" s="80">
        <v>3.2320000000000002</v>
      </c>
      <c r="BY414" s="80">
        <v>135.102</v>
      </c>
      <c r="BZ414" s="80">
        <v>0</v>
      </c>
      <c r="CA414" s="80">
        <v>0</v>
      </c>
      <c r="CB414" s="80">
        <v>0</v>
      </c>
      <c r="CC414" s="80">
        <v>0</v>
      </c>
    </row>
    <row r="415" spans="1:81">
      <c r="A415" s="80" t="s">
        <v>2137</v>
      </c>
      <c r="B415" s="80">
        <v>178</v>
      </c>
      <c r="C415" s="80">
        <v>8</v>
      </c>
      <c r="D415" s="80">
        <v>11</v>
      </c>
      <c r="E415" s="80">
        <v>2011</v>
      </c>
      <c r="F415" s="80" t="s">
        <v>87</v>
      </c>
      <c r="G415" s="80" t="s">
        <v>2129</v>
      </c>
      <c r="H415" s="80" t="s">
        <v>2130</v>
      </c>
      <c r="I415" s="177"/>
      <c r="J415" s="81">
        <v>320.19129656126267</v>
      </c>
      <c r="K415" s="81">
        <v>7.7741872936911784</v>
      </c>
      <c r="L415" s="81">
        <v>14.739145612352324</v>
      </c>
      <c r="M415" s="81">
        <v>108.15103962513497</v>
      </c>
      <c r="N415" s="81">
        <v>127.80356979407026</v>
      </c>
      <c r="O415" s="81">
        <v>86.845997065085115</v>
      </c>
      <c r="P415" s="81">
        <v>80.288722669413858</v>
      </c>
      <c r="Q415" s="81">
        <v>5.4271698718417065</v>
      </c>
      <c r="R415" s="81">
        <v>7.7826255053817412</v>
      </c>
      <c r="S415" s="81">
        <v>3.7255282136954002</v>
      </c>
      <c r="T415" s="82"/>
      <c r="U415" s="81">
        <v>25109727</v>
      </c>
      <c r="V415" s="81">
        <v>2818</v>
      </c>
      <c r="W415" s="81">
        <v>329</v>
      </c>
      <c r="X415" s="81">
        <v>20214</v>
      </c>
      <c r="Y415" s="81">
        <v>29678</v>
      </c>
      <c r="Z415" s="81">
        <v>45065</v>
      </c>
      <c r="AA415" s="81">
        <v>16225</v>
      </c>
      <c r="AB415" s="81">
        <v>77334</v>
      </c>
      <c r="AC415" s="81">
        <v>1356821</v>
      </c>
      <c r="AD415" s="81">
        <v>3.7255282136954002</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910.91300000000001</v>
      </c>
      <c r="BJ415" s="81">
        <v>1011.104</v>
      </c>
      <c r="BK415" s="81">
        <v>0</v>
      </c>
      <c r="BL415" s="81">
        <v>0</v>
      </c>
      <c r="BM415" s="82"/>
      <c r="BN415" s="81">
        <v>0</v>
      </c>
      <c r="BO415" s="81">
        <v>0</v>
      </c>
      <c r="BP415" s="81">
        <v>12</v>
      </c>
      <c r="BQ415" s="81">
        <v>3</v>
      </c>
      <c r="BR415" s="81">
        <v>0</v>
      </c>
      <c r="BS415" s="81">
        <v>0</v>
      </c>
      <c r="BT415"/>
      <c r="BU415" s="80">
        <v>1645.818</v>
      </c>
      <c r="BV415" s="80">
        <v>41.558999999999997</v>
      </c>
      <c r="BW415" s="80">
        <v>60.567999999999998</v>
      </c>
      <c r="BX415" s="80">
        <v>3.327</v>
      </c>
      <c r="BY415" s="80">
        <v>145.946</v>
      </c>
      <c r="BZ415" s="80">
        <v>0</v>
      </c>
      <c r="CA415" s="80">
        <v>24.798999999999999</v>
      </c>
      <c r="CB415" s="80">
        <v>0</v>
      </c>
      <c r="CC415" s="80">
        <v>0</v>
      </c>
    </row>
    <row r="416" spans="1:81">
      <c r="A416" s="80" t="s">
        <v>2138</v>
      </c>
      <c r="B416" s="80">
        <v>179</v>
      </c>
      <c r="C416" s="80">
        <v>9</v>
      </c>
      <c r="D416" s="80">
        <v>11</v>
      </c>
      <c r="E416" s="80">
        <v>2012</v>
      </c>
      <c r="F416" s="80" t="s">
        <v>88</v>
      </c>
      <c r="G416" s="80" t="s">
        <v>2129</v>
      </c>
      <c r="H416" s="80" t="s">
        <v>2130</v>
      </c>
      <c r="I416" s="177"/>
      <c r="J416" s="81">
        <v>369.84951301453776</v>
      </c>
      <c r="K416" s="81">
        <v>7.9641419974378769</v>
      </c>
      <c r="L416" s="81">
        <v>14.731193085179077</v>
      </c>
      <c r="M416" s="81">
        <v>125.7560850700619</v>
      </c>
      <c r="N416" s="81">
        <v>154.66199528736939</v>
      </c>
      <c r="O416" s="81">
        <v>87.399628954870636</v>
      </c>
      <c r="P416" s="81">
        <v>79.088323467613918</v>
      </c>
      <c r="Q416" s="81">
        <v>5.8806309570302799</v>
      </c>
      <c r="R416" s="81">
        <v>7.6978128723719008</v>
      </c>
      <c r="S416" s="81">
        <v>4.4220771779439998</v>
      </c>
      <c r="T416" s="82"/>
      <c r="U416" s="81">
        <v>26507773</v>
      </c>
      <c r="V416" s="81">
        <v>2818</v>
      </c>
      <c r="W416" s="81">
        <v>329</v>
      </c>
      <c r="X416" s="81">
        <v>20214</v>
      </c>
      <c r="Y416" s="81">
        <v>29997</v>
      </c>
      <c r="Z416" s="81">
        <v>45712</v>
      </c>
      <c r="AA416" s="81">
        <v>15892</v>
      </c>
      <c r="AB416" s="81">
        <v>77126</v>
      </c>
      <c r="AC416" s="81">
        <v>1307275</v>
      </c>
      <c r="AD416" s="81">
        <v>4.4220771779439998</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942.16600000000005</v>
      </c>
      <c r="BJ416" s="81">
        <v>941.80600000000004</v>
      </c>
      <c r="BK416" s="81">
        <v>3.4329999999999998</v>
      </c>
      <c r="BL416" s="81">
        <v>0</v>
      </c>
      <c r="BM416" s="82"/>
      <c r="BN416" s="81">
        <v>0</v>
      </c>
      <c r="BO416" s="81">
        <v>0</v>
      </c>
      <c r="BP416" s="81">
        <v>12</v>
      </c>
      <c r="BQ416" s="81">
        <v>3</v>
      </c>
      <c r="BR416" s="81">
        <v>1</v>
      </c>
      <c r="BS416" s="81">
        <v>0</v>
      </c>
      <c r="BT416"/>
      <c r="BU416" s="80">
        <v>1703.3989999999999</v>
      </c>
      <c r="BV416" s="80">
        <v>40.9</v>
      </c>
      <c r="BW416" s="80">
        <v>33.645000000000003</v>
      </c>
      <c r="BX416" s="80">
        <v>0</v>
      </c>
      <c r="BY416" s="80">
        <v>88.724999999999994</v>
      </c>
      <c r="BZ416" s="80">
        <v>0</v>
      </c>
      <c r="CA416" s="80">
        <v>20.736000000000001</v>
      </c>
      <c r="CB416" s="80">
        <v>0</v>
      </c>
      <c r="CC416" s="80">
        <v>0</v>
      </c>
    </row>
    <row r="417" spans="1:81">
      <c r="A417" s="80" t="s">
        <v>2139</v>
      </c>
      <c r="B417" s="80">
        <v>180</v>
      </c>
      <c r="C417" s="80">
        <v>10</v>
      </c>
      <c r="D417" s="80">
        <v>11</v>
      </c>
      <c r="E417" s="80">
        <v>2013</v>
      </c>
      <c r="F417" s="80" t="s">
        <v>89</v>
      </c>
      <c r="G417" s="80" t="s">
        <v>2129</v>
      </c>
      <c r="H417" s="80" t="s">
        <v>2130</v>
      </c>
      <c r="I417" s="177"/>
      <c r="J417" s="81">
        <v>389.90462578507982</v>
      </c>
      <c r="K417" s="81">
        <v>6.7514070107301984</v>
      </c>
      <c r="L417" s="81">
        <v>13.220989749046238</v>
      </c>
      <c r="M417" s="81">
        <v>117.75239604880817</v>
      </c>
      <c r="N417" s="81">
        <v>156.04294484525579</v>
      </c>
      <c r="O417" s="81">
        <v>84.557337053642954</v>
      </c>
      <c r="P417" s="81">
        <v>78.547098663959403</v>
      </c>
      <c r="Q417" s="81">
        <v>5.9402611545072315</v>
      </c>
      <c r="R417" s="81">
        <v>8.0010286560774979</v>
      </c>
      <c r="S417" s="81">
        <v>6.183086884561801</v>
      </c>
      <c r="T417" s="82"/>
      <c r="U417" s="81">
        <v>27845370</v>
      </c>
      <c r="V417" s="81">
        <v>2818</v>
      </c>
      <c r="W417" s="81">
        <v>329</v>
      </c>
      <c r="X417" s="81">
        <v>20214</v>
      </c>
      <c r="Y417" s="81">
        <v>30064</v>
      </c>
      <c r="Z417" s="81">
        <v>46200</v>
      </c>
      <c r="AA417" s="81">
        <v>15724</v>
      </c>
      <c r="AB417" s="81">
        <v>76791</v>
      </c>
      <c r="AC417" s="81">
        <v>1326345</v>
      </c>
      <c r="AD417" s="81">
        <v>6.183086884561801</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1302.617</v>
      </c>
      <c r="BJ417" s="81">
        <v>1021.831</v>
      </c>
      <c r="BK417" s="81">
        <v>2.8410000000000002</v>
      </c>
      <c r="BL417" s="81">
        <v>0</v>
      </c>
      <c r="BM417" s="82"/>
      <c r="BN417" s="81">
        <v>0</v>
      </c>
      <c r="BO417" s="81">
        <v>0</v>
      </c>
      <c r="BP417" s="81">
        <v>13</v>
      </c>
      <c r="BQ417" s="81">
        <v>3</v>
      </c>
      <c r="BR417" s="81">
        <v>1</v>
      </c>
      <c r="BS417" s="81">
        <v>0</v>
      </c>
      <c r="BT417"/>
      <c r="BU417" s="80">
        <v>2013.1410000000001</v>
      </c>
      <c r="BV417" s="80">
        <v>46.968000000000004</v>
      </c>
      <c r="BW417" s="80">
        <v>83.009</v>
      </c>
      <c r="BX417" s="80">
        <v>3.4940000000000002</v>
      </c>
      <c r="BY417" s="80">
        <v>161.58199999999999</v>
      </c>
      <c r="BZ417" s="80">
        <v>0</v>
      </c>
      <c r="CA417" s="80">
        <v>19.094999999999999</v>
      </c>
      <c r="CB417" s="80">
        <v>0</v>
      </c>
      <c r="CC417" s="80">
        <v>0</v>
      </c>
    </row>
    <row r="418" spans="1:81">
      <c r="A418" s="80" t="s">
        <v>2140</v>
      </c>
      <c r="B418" s="80">
        <v>181</v>
      </c>
      <c r="C418" s="80">
        <v>11</v>
      </c>
      <c r="D418" s="80">
        <v>11</v>
      </c>
      <c r="E418" s="80">
        <v>2014</v>
      </c>
      <c r="F418" s="80" t="s">
        <v>90</v>
      </c>
      <c r="G418" s="80" t="s">
        <v>2129</v>
      </c>
      <c r="H418" s="80" t="s">
        <v>2130</v>
      </c>
      <c r="I418" s="177"/>
      <c r="J418" s="81">
        <v>410.05962553808695</v>
      </c>
      <c r="K418" s="81">
        <v>6.6679144280516001</v>
      </c>
      <c r="L418" s="81">
        <v>16.448304222131448</v>
      </c>
      <c r="M418" s="81">
        <v>125.31751847540829</v>
      </c>
      <c r="N418" s="81">
        <v>139.70515702743711</v>
      </c>
      <c r="O418" s="81">
        <v>81.124606232150114</v>
      </c>
      <c r="P418" s="81">
        <v>77.966423825186126</v>
      </c>
      <c r="Q418" s="81">
        <v>5.6569586174914255</v>
      </c>
      <c r="R418" s="81">
        <v>7.0849860544345535</v>
      </c>
      <c r="S418" s="81">
        <v>5.1285808504809998</v>
      </c>
      <c r="T418" s="82"/>
      <c r="U418" s="81">
        <v>30343238</v>
      </c>
      <c r="V418" s="81">
        <v>2348</v>
      </c>
      <c r="W418" s="81">
        <v>371</v>
      </c>
      <c r="X418" s="81">
        <v>20065</v>
      </c>
      <c r="Y418" s="81">
        <v>30197</v>
      </c>
      <c r="Z418" s="81">
        <v>46683</v>
      </c>
      <c r="AA418" s="81">
        <v>15527</v>
      </c>
      <c r="AB418" s="81">
        <v>76219</v>
      </c>
      <c r="AC418" s="81">
        <v>1178184</v>
      </c>
      <c r="AD418" s="81">
        <v>5.1285808504809998</v>
      </c>
      <c r="AE418" s="82"/>
      <c r="AF418" s="81">
        <v>354420693.97490048</v>
      </c>
      <c r="AG418" s="81">
        <v>4750474.6826044871</v>
      </c>
      <c r="AH418" s="81">
        <v>3717399.418102406</v>
      </c>
      <c r="AI418" s="81">
        <v>128992267.30203652</v>
      </c>
      <c r="AJ418" s="81">
        <v>177534446.92729756</v>
      </c>
      <c r="AK418" s="81">
        <v>0</v>
      </c>
      <c r="AL418" s="81">
        <v>0</v>
      </c>
      <c r="AM418" s="81">
        <v>10463729.743098389</v>
      </c>
      <c r="AN418" s="81">
        <v>0</v>
      </c>
      <c r="AO418" s="81">
        <v>0</v>
      </c>
      <c r="AP418" s="82"/>
      <c r="AQ418" s="81">
        <v>1616</v>
      </c>
      <c r="AR418" s="81">
        <v>430</v>
      </c>
      <c r="AS418" s="81">
        <v>0</v>
      </c>
      <c r="AT418" s="81">
        <v>1</v>
      </c>
      <c r="AU418" s="81">
        <v>0</v>
      </c>
      <c r="AV418" s="81">
        <v>1</v>
      </c>
      <c r="AW418" s="81" t="s">
        <v>564</v>
      </c>
      <c r="AX418" s="82"/>
      <c r="AY418" s="81">
        <v>7241.3680000000004</v>
      </c>
      <c r="AZ418" s="81">
        <v>30607.101999999999</v>
      </c>
      <c r="BA418" s="81">
        <v>0</v>
      </c>
      <c r="BB418" s="81">
        <v>99</v>
      </c>
      <c r="BC418" s="81">
        <v>0</v>
      </c>
      <c r="BD418" s="81">
        <v>710</v>
      </c>
      <c r="BE418" s="81" t="s">
        <v>564</v>
      </c>
      <c r="BF418" s="82"/>
      <c r="BG418" s="81">
        <v>0</v>
      </c>
      <c r="BH418" s="81">
        <v>0</v>
      </c>
      <c r="BI418" s="81">
        <v>1363.07</v>
      </c>
      <c r="BJ418" s="81">
        <v>1002.171</v>
      </c>
      <c r="BK418" s="81">
        <v>0</v>
      </c>
      <c r="BL418" s="81">
        <v>0</v>
      </c>
      <c r="BM418" s="82"/>
      <c r="BN418" s="81">
        <v>0</v>
      </c>
      <c r="BO418" s="81">
        <v>0</v>
      </c>
      <c r="BP418" s="81">
        <v>12</v>
      </c>
      <c r="BQ418" s="81">
        <v>3</v>
      </c>
      <c r="BR418" s="81">
        <v>0</v>
      </c>
      <c r="BS418" s="81">
        <v>0</v>
      </c>
      <c r="BT418"/>
      <c r="BU418" s="80">
        <v>2077.8629999999998</v>
      </c>
      <c r="BV418" s="80">
        <v>40.161000000000001</v>
      </c>
      <c r="BW418" s="80">
        <v>70.540000000000006</v>
      </c>
      <c r="BX418" s="80">
        <v>3.4849999999999999</v>
      </c>
      <c r="BY418" s="80">
        <v>153.27500000000001</v>
      </c>
      <c r="BZ418" s="80">
        <v>0</v>
      </c>
      <c r="CA418" s="80">
        <v>19.917000000000002</v>
      </c>
      <c r="CB418" s="80">
        <v>0</v>
      </c>
      <c r="CC418" s="80">
        <v>0</v>
      </c>
    </row>
    <row r="419" spans="1:81">
      <c r="A419" s="80" t="s">
        <v>2141</v>
      </c>
      <c r="B419" s="80">
        <v>182</v>
      </c>
      <c r="C419" s="80">
        <v>12</v>
      </c>
      <c r="D419" s="80">
        <v>11</v>
      </c>
      <c r="E419" s="80">
        <v>2015</v>
      </c>
      <c r="F419" s="80" t="s">
        <v>91</v>
      </c>
      <c r="G419" s="80" t="s">
        <v>2129</v>
      </c>
      <c r="H419" s="80" t="s">
        <v>2130</v>
      </c>
      <c r="I419" s="177"/>
      <c r="J419" s="81">
        <v>398.43632293507591</v>
      </c>
      <c r="K419" s="81">
        <v>5.9516352148888432</v>
      </c>
      <c r="L419" s="81">
        <v>15.884655460498342</v>
      </c>
      <c r="M419" s="81">
        <v>114.09980535271481</v>
      </c>
      <c r="N419" s="81">
        <v>125.625580468023</v>
      </c>
      <c r="O419" s="81">
        <v>80.718784167197327</v>
      </c>
      <c r="P419" s="81">
        <v>77.113165265869242</v>
      </c>
      <c r="Q419" s="81">
        <v>5.4967575130536019</v>
      </c>
      <c r="R419" s="81">
        <v>7.7107440203447215</v>
      </c>
      <c r="S419" s="81">
        <v>9.6960368470100029</v>
      </c>
      <c r="T419" s="82"/>
      <c r="U419" s="81">
        <v>30290779</v>
      </c>
      <c r="V419" s="81">
        <v>2348</v>
      </c>
      <c r="W419" s="81">
        <v>371</v>
      </c>
      <c r="X419" s="81">
        <v>20065</v>
      </c>
      <c r="Y419" s="81">
        <v>30569</v>
      </c>
      <c r="Z419" s="81">
        <v>46897</v>
      </c>
      <c r="AA419" s="81">
        <v>15345</v>
      </c>
      <c r="AB419" s="81">
        <v>75653</v>
      </c>
      <c r="AC419" s="81">
        <v>1320872</v>
      </c>
      <c r="AD419" s="81">
        <v>9.6960368470100029</v>
      </c>
      <c r="AE419" s="82"/>
      <c r="AF419" s="81">
        <v>355283723.26241916</v>
      </c>
      <c r="AG419" s="81">
        <v>4028390.127049346</v>
      </c>
      <c r="AH419" s="81">
        <v>2908310.9747659946</v>
      </c>
      <c r="AI419" s="81">
        <v>122644816.22589646</v>
      </c>
      <c r="AJ419" s="81">
        <v>161516517.33816078</v>
      </c>
      <c r="AK419" s="81">
        <v>0</v>
      </c>
      <c r="AL419" s="81">
        <v>0</v>
      </c>
      <c r="AM419" s="81">
        <v>10367926.297600852</v>
      </c>
      <c r="AN419" s="81">
        <v>0</v>
      </c>
      <c r="AO419" s="81">
        <v>0</v>
      </c>
      <c r="AP419" s="82"/>
      <c r="AQ419" s="81">
        <v>1729</v>
      </c>
      <c r="AR419" s="81">
        <v>601</v>
      </c>
      <c r="AS419" s="81">
        <v>0</v>
      </c>
      <c r="AT419" s="81">
        <v>1</v>
      </c>
      <c r="AU419" s="81">
        <v>0</v>
      </c>
      <c r="AV419" s="81">
        <v>1</v>
      </c>
      <c r="AW419" s="81" t="s">
        <v>564</v>
      </c>
      <c r="AX419" s="82"/>
      <c r="AY419" s="81">
        <v>7865.4760000000006</v>
      </c>
      <c r="AZ419" s="81">
        <v>39414.101999999999</v>
      </c>
      <c r="BA419" s="81">
        <v>0</v>
      </c>
      <c r="BB419" s="81">
        <v>99</v>
      </c>
      <c r="BC419" s="81">
        <v>0</v>
      </c>
      <c r="BD419" s="81">
        <v>710</v>
      </c>
      <c r="BE419" s="81" t="s">
        <v>564</v>
      </c>
      <c r="BF419" s="82"/>
      <c r="BG419" s="81">
        <v>0</v>
      </c>
      <c r="BH419" s="81">
        <v>0</v>
      </c>
      <c r="BI419" s="81">
        <v>1328.346</v>
      </c>
      <c r="BJ419" s="81">
        <v>977.93</v>
      </c>
      <c r="BK419" s="81">
        <v>0</v>
      </c>
      <c r="BL419" s="81">
        <v>0</v>
      </c>
      <c r="BM419" s="82"/>
      <c r="BN419" s="81">
        <v>0</v>
      </c>
      <c r="BO419" s="81">
        <v>0</v>
      </c>
      <c r="BP419" s="81">
        <v>11</v>
      </c>
      <c r="BQ419" s="81">
        <v>3</v>
      </c>
      <c r="BR419" s="81">
        <v>0</v>
      </c>
      <c r="BS419" s="81">
        <v>0</v>
      </c>
      <c r="BT419"/>
      <c r="BU419" s="80">
        <v>2004.807</v>
      </c>
      <c r="BV419" s="80">
        <v>43.176000000000002</v>
      </c>
      <c r="BW419" s="80">
        <v>74.724000000000004</v>
      </c>
      <c r="BX419" s="80">
        <v>4.5670000000000002</v>
      </c>
      <c r="BY419" s="80">
        <v>152.47900000000001</v>
      </c>
      <c r="BZ419" s="80">
        <v>0</v>
      </c>
      <c r="CA419" s="80">
        <v>26.523</v>
      </c>
      <c r="CB419" s="80">
        <v>0</v>
      </c>
      <c r="CC419" s="80">
        <v>0</v>
      </c>
    </row>
    <row r="420" spans="1:81">
      <c r="A420" s="80" t="s">
        <v>2142</v>
      </c>
      <c r="B420" s="80">
        <v>183</v>
      </c>
      <c r="C420" s="80">
        <v>13</v>
      </c>
      <c r="D420" s="80">
        <v>11</v>
      </c>
      <c r="E420" s="80">
        <v>2016</v>
      </c>
      <c r="F420" s="80" t="s">
        <v>92</v>
      </c>
      <c r="G420" s="80" t="s">
        <v>2129</v>
      </c>
      <c r="H420" s="80" t="s">
        <v>2130</v>
      </c>
      <c r="I420" s="177"/>
      <c r="J420" s="81">
        <v>340.23667672062345</v>
      </c>
      <c r="K420" s="81">
        <v>5.6458062920188503</v>
      </c>
      <c r="L420" s="81">
        <v>17.137659444212773</v>
      </c>
      <c r="M420" s="81">
        <v>81.2304843690751</v>
      </c>
      <c r="N420" s="81">
        <v>105.39112884633671</v>
      </c>
      <c r="O420" s="81">
        <v>80.146649915603263</v>
      </c>
      <c r="P420" s="81">
        <v>74.314151981458679</v>
      </c>
      <c r="Q420" s="81">
        <v>5.2939411194832422</v>
      </c>
      <c r="R420" s="81">
        <v>7.8394409853729998</v>
      </c>
      <c r="S420" s="81">
        <v>5.7752063972399998</v>
      </c>
      <c r="T420" s="82"/>
      <c r="U420" s="81">
        <v>30526604</v>
      </c>
      <c r="V420" s="81">
        <v>2348</v>
      </c>
      <c r="W420" s="81">
        <v>371</v>
      </c>
      <c r="X420" s="81">
        <v>20065</v>
      </c>
      <c r="Y420" s="81">
        <v>30697</v>
      </c>
      <c r="Z420" s="81">
        <v>47137</v>
      </c>
      <c r="AA420" s="81">
        <v>15295</v>
      </c>
      <c r="AB420" s="81">
        <v>74951</v>
      </c>
      <c r="AC420" s="81">
        <v>1338899.352920786</v>
      </c>
      <c r="AD420" s="81">
        <v>5.7752063972399998</v>
      </c>
      <c r="AE420" s="82"/>
      <c r="AF420" s="81">
        <v>337311635.80404967</v>
      </c>
      <c r="AG420" s="81">
        <v>4015856.3748397399</v>
      </c>
      <c r="AH420" s="81">
        <v>2705836.6204102761</v>
      </c>
      <c r="AI420" s="81">
        <v>118156928.8952809</v>
      </c>
      <c r="AJ420" s="81">
        <v>175393274.9699311</v>
      </c>
      <c r="AK420" s="81">
        <v>0</v>
      </c>
      <c r="AL420" s="81">
        <v>0</v>
      </c>
      <c r="AM420" s="81">
        <v>10279700.261078579</v>
      </c>
      <c r="AN420" s="81">
        <v>0</v>
      </c>
      <c r="AO420" s="81">
        <v>0</v>
      </c>
      <c r="AP420" s="82"/>
      <c r="AQ420" s="81">
        <v>1845</v>
      </c>
      <c r="AR420" s="81">
        <v>710</v>
      </c>
      <c r="AS420" s="81">
        <v>0</v>
      </c>
      <c r="AT420" s="81">
        <v>1</v>
      </c>
      <c r="AU420" s="81">
        <v>0</v>
      </c>
      <c r="AV420" s="81">
        <v>2</v>
      </c>
      <c r="AW420" s="81" t="s">
        <v>564</v>
      </c>
      <c r="AX420" s="82"/>
      <c r="AY420" s="81">
        <v>8535.3159999999989</v>
      </c>
      <c r="AZ420" s="81">
        <v>46413.402000000002</v>
      </c>
      <c r="BA420" s="81">
        <v>0</v>
      </c>
      <c r="BB420" s="81">
        <v>99</v>
      </c>
      <c r="BC420" s="81">
        <v>0</v>
      </c>
      <c r="BD420" s="81">
        <v>6930</v>
      </c>
      <c r="BE420" s="81" t="s">
        <v>564</v>
      </c>
      <c r="BF420" s="82"/>
      <c r="BG420" s="81">
        <v>0</v>
      </c>
      <c r="BH420" s="81">
        <v>0</v>
      </c>
      <c r="BI420" s="81">
        <v>1331.8710000000001</v>
      </c>
      <c r="BJ420" s="81">
        <v>973.31500000000005</v>
      </c>
      <c r="BK420" s="81">
        <v>0</v>
      </c>
      <c r="BL420" s="81">
        <v>0</v>
      </c>
      <c r="BM420" s="82"/>
      <c r="BN420" s="81">
        <v>0</v>
      </c>
      <c r="BO420" s="81">
        <v>0</v>
      </c>
      <c r="BP420" s="81">
        <v>12</v>
      </c>
      <c r="BQ420" s="81">
        <v>3</v>
      </c>
      <c r="BR420" s="81">
        <v>0</v>
      </c>
      <c r="BS420" s="81">
        <v>0</v>
      </c>
      <c r="BT420"/>
      <c r="BU420" s="80">
        <v>2010.4269999999999</v>
      </c>
      <c r="BV420" s="80">
        <v>41.959000000000003</v>
      </c>
      <c r="BW420" s="80">
        <v>78.628</v>
      </c>
      <c r="BX420" s="80">
        <v>4.1760000000000002</v>
      </c>
      <c r="BY420" s="80">
        <v>153.19300000000001</v>
      </c>
      <c r="BZ420" s="80">
        <v>0</v>
      </c>
      <c r="CA420" s="80">
        <v>16.803000000000001</v>
      </c>
      <c r="CB420" s="80">
        <v>0</v>
      </c>
      <c r="CC420" s="80">
        <v>0</v>
      </c>
    </row>
    <row r="421" spans="1:81">
      <c r="A421" s="80" t="s">
        <v>2143</v>
      </c>
      <c r="B421" s="80">
        <v>184</v>
      </c>
      <c r="C421" s="80">
        <v>14</v>
      </c>
      <c r="D421" s="80">
        <v>11</v>
      </c>
      <c r="E421" s="80">
        <v>2017</v>
      </c>
      <c r="F421" s="80" t="s">
        <v>71</v>
      </c>
      <c r="G421" s="80" t="s">
        <v>2129</v>
      </c>
      <c r="H421" s="80" t="s">
        <v>2130</v>
      </c>
      <c r="I421" s="177"/>
      <c r="J421" s="81">
        <v>390.58777905861655</v>
      </c>
      <c r="K421" s="81">
        <v>5.721344064238278</v>
      </c>
      <c r="L421" s="81">
        <v>16.200245293718069</v>
      </c>
      <c r="M421" s="81">
        <v>82.171537356275408</v>
      </c>
      <c r="N421" s="81">
        <v>105.41441802312679</v>
      </c>
      <c r="O421" s="81">
        <v>79.039553196945462</v>
      </c>
      <c r="P421" s="81">
        <v>72.761938984187466</v>
      </c>
      <c r="Q421" s="81">
        <v>5.0730314372312755</v>
      </c>
      <c r="R421" s="81">
        <v>7.0001095317999864</v>
      </c>
      <c r="S421" s="81">
        <v>4.2027701748939004</v>
      </c>
      <c r="T421" s="82"/>
      <c r="U421" s="81">
        <v>35167470</v>
      </c>
      <c r="V421" s="81">
        <v>2348</v>
      </c>
      <c r="W421" s="81">
        <v>371</v>
      </c>
      <c r="X421" s="81">
        <v>20065</v>
      </c>
      <c r="Y421" s="81">
        <v>30801</v>
      </c>
      <c r="Z421" s="81">
        <v>47257</v>
      </c>
      <c r="AA421" s="81">
        <v>15071</v>
      </c>
      <c r="AB421" s="81">
        <v>74275</v>
      </c>
      <c r="AC421" s="81">
        <v>1219272</v>
      </c>
      <c r="AD421" s="81">
        <v>4.2027701748939004</v>
      </c>
      <c r="AE421" s="82"/>
      <c r="AF421" s="81">
        <v>400203749.49118298</v>
      </c>
      <c r="AG421" s="81">
        <v>4092055.32678995</v>
      </c>
      <c r="AH421" s="81">
        <v>3380885.6482149572</v>
      </c>
      <c r="AI421" s="81">
        <v>122810991.5843098</v>
      </c>
      <c r="AJ421" s="81">
        <v>166434869.93002829</v>
      </c>
      <c r="AK421" s="81">
        <v>0</v>
      </c>
      <c r="AL421" s="81">
        <v>0</v>
      </c>
      <c r="AM421" s="81">
        <v>10202925.17358</v>
      </c>
      <c r="AN421" s="81">
        <v>0</v>
      </c>
      <c r="AO421" s="81">
        <v>0</v>
      </c>
      <c r="AP421" s="82"/>
      <c r="AQ421" s="81">
        <v>1950</v>
      </c>
      <c r="AR421" s="81">
        <v>794</v>
      </c>
      <c r="AS421" s="81">
        <v>0</v>
      </c>
      <c r="AT421" s="81">
        <v>1</v>
      </c>
      <c r="AU421" s="81">
        <v>0</v>
      </c>
      <c r="AV421" s="81">
        <v>2</v>
      </c>
      <c r="AW421" s="81" t="s">
        <v>564</v>
      </c>
      <c r="AX421" s="82"/>
      <c r="AY421" s="81">
        <v>9105.8559999999998</v>
      </c>
      <c r="AZ421" s="81">
        <v>53281.601999999999</v>
      </c>
      <c r="BA421" s="81">
        <v>0</v>
      </c>
      <c r="BB421" s="81">
        <v>99</v>
      </c>
      <c r="BC421" s="81">
        <v>0</v>
      </c>
      <c r="BD421" s="81">
        <v>6930</v>
      </c>
      <c r="BE421" s="81" t="s">
        <v>564</v>
      </c>
      <c r="BF421" s="82"/>
      <c r="BG421" s="81">
        <v>0</v>
      </c>
      <c r="BH421" s="81">
        <v>0</v>
      </c>
      <c r="BI421" s="81">
        <v>1228.4760000000001</v>
      </c>
      <c r="BJ421" s="81">
        <v>965.93499999999995</v>
      </c>
      <c r="BK421" s="81">
        <v>0</v>
      </c>
      <c r="BL421" s="81">
        <v>0</v>
      </c>
      <c r="BM421" s="82"/>
      <c r="BN421" s="81">
        <v>0</v>
      </c>
      <c r="BO421" s="81">
        <v>0</v>
      </c>
      <c r="BP421" s="81">
        <v>12</v>
      </c>
      <c r="BQ421" s="81">
        <v>3</v>
      </c>
      <c r="BR421" s="81">
        <v>0</v>
      </c>
      <c r="BS421" s="81">
        <v>0</v>
      </c>
      <c r="BT421"/>
      <c r="BU421" s="80">
        <v>1890.251</v>
      </c>
      <c r="BV421" s="80">
        <v>45.747</v>
      </c>
      <c r="BW421" s="80">
        <v>78.299000000000007</v>
      </c>
      <c r="BX421" s="80">
        <v>4.5149999999999997</v>
      </c>
      <c r="BY421" s="80">
        <v>152.71299999999999</v>
      </c>
      <c r="BZ421" s="80">
        <v>0</v>
      </c>
      <c r="CA421" s="80">
        <v>22.885999999999999</v>
      </c>
      <c r="CB421" s="80">
        <v>0</v>
      </c>
      <c r="CC421" s="80">
        <v>0</v>
      </c>
    </row>
    <row r="422" spans="1:81">
      <c r="A422" s="80" t="s">
        <v>2144</v>
      </c>
      <c r="B422" s="80">
        <v>185</v>
      </c>
      <c r="C422" s="80">
        <v>15</v>
      </c>
      <c r="D422" s="80">
        <v>11</v>
      </c>
      <c r="E422" s="80">
        <v>2018</v>
      </c>
      <c r="F422" s="80" t="s">
        <v>93</v>
      </c>
      <c r="G422" s="80" t="s">
        <v>2129</v>
      </c>
      <c r="H422" s="80" t="s">
        <v>2130</v>
      </c>
      <c r="I422" s="177"/>
      <c r="J422" s="81">
        <v>494.65934342747323</v>
      </c>
      <c r="K422" s="81">
        <v>5.4202806676488091</v>
      </c>
      <c r="L422" s="81">
        <v>14.798750316865725</v>
      </c>
      <c r="M422" s="81">
        <v>81.288400317335913</v>
      </c>
      <c r="N422" s="81">
        <v>101.60153938058475</v>
      </c>
      <c r="O422" s="81">
        <v>77.787612026484297</v>
      </c>
      <c r="P422" s="81">
        <v>71.368465449414472</v>
      </c>
      <c r="Q422" s="81">
        <v>4.6588416531585102</v>
      </c>
      <c r="R422" s="81">
        <v>7.7730277548232944</v>
      </c>
      <c r="S422" s="81">
        <v>4.5702576824080001</v>
      </c>
      <c r="T422" s="82"/>
      <c r="U422" s="81">
        <v>47872562</v>
      </c>
      <c r="V422" s="81">
        <v>2348</v>
      </c>
      <c r="W422" s="81">
        <v>371</v>
      </c>
      <c r="X422" s="81">
        <v>20065</v>
      </c>
      <c r="Y422" s="81">
        <v>30903</v>
      </c>
      <c r="Z422" s="81">
        <v>47399</v>
      </c>
      <c r="AA422" s="81">
        <v>14931</v>
      </c>
      <c r="AB422" s="81">
        <v>73507</v>
      </c>
      <c r="AC422" s="81">
        <v>1348592</v>
      </c>
      <c r="AD422" s="81">
        <v>4.5702576824080001</v>
      </c>
      <c r="AE422" s="82"/>
      <c r="AF422" s="81">
        <v>533611447.41689289</v>
      </c>
      <c r="AG422" s="81">
        <v>3648651.0358925108</v>
      </c>
      <c r="AH422" s="81">
        <v>3114685.1824039519</v>
      </c>
      <c r="AI422" s="81">
        <v>116640823.2143002</v>
      </c>
      <c r="AJ422" s="81">
        <v>164251952.6036005</v>
      </c>
      <c r="AK422" s="81">
        <v>0</v>
      </c>
      <c r="AL422" s="81">
        <v>0</v>
      </c>
      <c r="AM422" s="81">
        <v>10118320.195081171</v>
      </c>
      <c r="AN422" s="81">
        <v>0</v>
      </c>
      <c r="AO422" s="81">
        <v>0</v>
      </c>
      <c r="AP422" s="82"/>
      <c r="AQ422" s="81">
        <v>2061</v>
      </c>
      <c r="AR422" s="81">
        <v>870</v>
      </c>
      <c r="AS422" s="81">
        <v>0</v>
      </c>
      <c r="AT422" s="81">
        <v>1</v>
      </c>
      <c r="AU422" s="81">
        <v>0</v>
      </c>
      <c r="AV422" s="81">
        <v>2</v>
      </c>
      <c r="AW422" s="81" t="s">
        <v>564</v>
      </c>
      <c r="AX422" s="82"/>
      <c r="AY422" s="81">
        <v>9729.8160000000025</v>
      </c>
      <c r="AZ422" s="81">
        <v>61231.502</v>
      </c>
      <c r="BA422" s="81">
        <v>0</v>
      </c>
      <c r="BB422" s="81">
        <v>99</v>
      </c>
      <c r="BC422" s="81">
        <v>0</v>
      </c>
      <c r="BD422" s="81">
        <v>6930</v>
      </c>
      <c r="BE422" s="81" t="s">
        <v>564</v>
      </c>
      <c r="BF422" s="82"/>
      <c r="BG422" s="81">
        <v>0</v>
      </c>
      <c r="BH422" s="81">
        <v>0</v>
      </c>
      <c r="BI422" s="81">
        <v>1271.2449999999999</v>
      </c>
      <c r="BJ422" s="81">
        <v>917.22699999999998</v>
      </c>
      <c r="BK422" s="81">
        <v>0</v>
      </c>
      <c r="BL422" s="81">
        <v>0</v>
      </c>
      <c r="BM422" s="82"/>
      <c r="BN422" s="81">
        <v>0</v>
      </c>
      <c r="BO422" s="81">
        <v>0</v>
      </c>
      <c r="BP422" s="81">
        <v>12</v>
      </c>
      <c r="BQ422" s="81">
        <v>3</v>
      </c>
      <c r="BR422" s="81">
        <v>0</v>
      </c>
      <c r="BS422" s="81">
        <v>0</v>
      </c>
      <c r="BT422"/>
      <c r="BU422" s="80">
        <v>1874.3979999999999</v>
      </c>
      <c r="BV422" s="80">
        <v>50.875999999999998</v>
      </c>
      <c r="BW422" s="80">
        <v>81.082999999999998</v>
      </c>
      <c r="BX422" s="80">
        <v>4.5529999999999999</v>
      </c>
      <c r="BY422" s="80">
        <v>151.108</v>
      </c>
      <c r="BZ422" s="80">
        <v>0</v>
      </c>
      <c r="CA422" s="80">
        <v>26.454000000000001</v>
      </c>
      <c r="CB422" s="80">
        <v>0</v>
      </c>
      <c r="CC422" s="80">
        <v>0</v>
      </c>
    </row>
    <row r="423" spans="1:81">
      <c r="A423" s="80" t="s">
        <v>2145</v>
      </c>
      <c r="B423" s="80">
        <v>186</v>
      </c>
      <c r="C423" s="80">
        <v>16</v>
      </c>
      <c r="D423" s="80">
        <v>11</v>
      </c>
      <c r="E423" s="80">
        <v>2019</v>
      </c>
      <c r="F423" s="80" t="s">
        <v>73</v>
      </c>
      <c r="G423" s="80" t="s">
        <v>2129</v>
      </c>
      <c r="H423" s="80" t="s">
        <v>2130</v>
      </c>
      <c r="I423" s="177"/>
      <c r="J423" s="81">
        <v>415.79240741264698</v>
      </c>
      <c r="K423" s="81">
        <v>4.6336989459196634</v>
      </c>
      <c r="L423" s="81">
        <v>14.568640904876867</v>
      </c>
      <c r="M423" s="81">
        <v>68.648923169188507</v>
      </c>
      <c r="N423" s="81">
        <v>80.159513029142261</v>
      </c>
      <c r="O423" s="81">
        <v>75.716951613180839</v>
      </c>
      <c r="P423" s="81">
        <v>70.750823899128875</v>
      </c>
      <c r="Q423" s="81">
        <v>4.4822179558967008</v>
      </c>
      <c r="R423" s="81">
        <v>6.283982301479381</v>
      </c>
      <c r="S423" s="81">
        <v>3.2993984591199998</v>
      </c>
      <c r="T423" s="82"/>
      <c r="U423" s="81">
        <v>49126650</v>
      </c>
      <c r="V423" s="81">
        <v>2348</v>
      </c>
      <c r="W423" s="81">
        <v>371</v>
      </c>
      <c r="X423" s="81">
        <v>20065</v>
      </c>
      <c r="Y423" s="81">
        <v>31002</v>
      </c>
      <c r="Z423" s="81">
        <v>47404</v>
      </c>
      <c r="AA423" s="81">
        <v>14691</v>
      </c>
      <c r="AB423" s="81">
        <v>72635</v>
      </c>
      <c r="AC423" s="81">
        <v>1108105</v>
      </c>
      <c r="AD423" s="81">
        <v>3.2993984591199998</v>
      </c>
      <c r="AE423" s="82"/>
      <c r="AF423" s="81">
        <v>538000502.22625816</v>
      </c>
      <c r="AG423" s="81">
        <v>3545565.6236172142</v>
      </c>
      <c r="AH423" s="81">
        <v>3424038.6764764432</v>
      </c>
      <c r="AI423" s="81">
        <v>123139783.9639239</v>
      </c>
      <c r="AJ423" s="81">
        <v>152117071.26492882</v>
      </c>
      <c r="AK423" s="81">
        <v>0</v>
      </c>
      <c r="AL423" s="81">
        <v>0</v>
      </c>
      <c r="AM423" s="81">
        <v>9892340.2040127516</v>
      </c>
      <c r="AN423" s="81">
        <v>0</v>
      </c>
      <c r="AO423" s="81">
        <v>0</v>
      </c>
      <c r="AP423" s="82"/>
      <c r="AQ423" s="81">
        <v>2210</v>
      </c>
      <c r="AR423" s="81">
        <v>958</v>
      </c>
      <c r="AS423" s="81">
        <v>0</v>
      </c>
      <c r="AT423" s="81">
        <v>2</v>
      </c>
      <c r="AU423" s="81">
        <v>0</v>
      </c>
      <c r="AV423" s="81">
        <v>2</v>
      </c>
      <c r="AW423" s="81" t="s">
        <v>564</v>
      </c>
      <c r="AX423" s="82"/>
      <c r="AY423" s="81">
        <v>10586.779</v>
      </c>
      <c r="AZ423" s="81">
        <v>68879.60199999997</v>
      </c>
      <c r="BA423" s="81">
        <v>0</v>
      </c>
      <c r="BB423" s="81">
        <v>104</v>
      </c>
      <c r="BC423" s="81">
        <v>0</v>
      </c>
      <c r="BD423" s="81">
        <v>7127.01</v>
      </c>
      <c r="BE423" s="81" t="s">
        <v>564</v>
      </c>
      <c r="BF423" s="82"/>
      <c r="BG423" s="81">
        <v>0</v>
      </c>
      <c r="BH423" s="81">
        <v>0</v>
      </c>
      <c r="BI423" s="81">
        <v>1216.809</v>
      </c>
      <c r="BJ423" s="81">
        <v>898.6</v>
      </c>
      <c r="BK423" s="81">
        <v>0</v>
      </c>
      <c r="BL423" s="81">
        <v>0</v>
      </c>
      <c r="BM423" s="82"/>
      <c r="BN423" s="81">
        <v>0</v>
      </c>
      <c r="BO423" s="81">
        <v>0</v>
      </c>
      <c r="BP423" s="81">
        <v>12</v>
      </c>
      <c r="BQ423" s="81">
        <v>3</v>
      </c>
      <c r="BR423" s="81">
        <v>0</v>
      </c>
      <c r="BS423" s="81">
        <v>0</v>
      </c>
      <c r="BT423"/>
      <c r="BU423" s="80">
        <v>1809.7159999999999</v>
      </c>
      <c r="BV423" s="80">
        <v>50.036999999999999</v>
      </c>
      <c r="BW423" s="80">
        <v>82.067999999999998</v>
      </c>
      <c r="BX423" s="80">
        <v>4.3040000000000003</v>
      </c>
      <c r="BY423" s="80">
        <v>146.28100000000001</v>
      </c>
      <c r="BZ423" s="80">
        <v>0</v>
      </c>
      <c r="CA423" s="80">
        <v>23.003</v>
      </c>
      <c r="CB423" s="80">
        <v>0</v>
      </c>
      <c r="CC423" s="80">
        <v>0</v>
      </c>
    </row>
    <row r="424" spans="1:81">
      <c r="A424" s="80" t="s">
        <v>2146</v>
      </c>
      <c r="B424" s="80">
        <v>187</v>
      </c>
      <c r="C424" s="80">
        <v>17</v>
      </c>
      <c r="D424" s="80">
        <v>11</v>
      </c>
      <c r="E424" s="80">
        <v>2020</v>
      </c>
      <c r="F424" s="80" t="s">
        <v>218</v>
      </c>
      <c r="G424" s="80" t="s">
        <v>2129</v>
      </c>
      <c r="H424" s="80" t="s">
        <v>2130</v>
      </c>
      <c r="I424" s="177"/>
      <c r="J424" s="81">
        <v>473.47937405209291</v>
      </c>
      <c r="K424" s="81">
        <v>5.7422570886548696</v>
      </c>
      <c r="L424" s="81">
        <v>14.633577827058467</v>
      </c>
      <c r="M424" s="81">
        <v>78.743407987533132</v>
      </c>
      <c r="N424" s="81">
        <v>117.86633602627938</v>
      </c>
      <c r="O424" s="81">
        <v>66.317772168318101</v>
      </c>
      <c r="P424" s="81">
        <v>65.389509074103586</v>
      </c>
      <c r="Q424" s="81">
        <v>4.2329660498372981</v>
      </c>
      <c r="R424" s="81">
        <v>6.5302848925601342</v>
      </c>
      <c r="S424" s="81">
        <v>3.644495547</v>
      </c>
      <c r="T424" s="82"/>
      <c r="U424" s="81">
        <v>44706998</v>
      </c>
      <c r="V424" s="81">
        <v>2305</v>
      </c>
      <c r="W424" s="81">
        <v>360</v>
      </c>
      <c r="X424" s="81">
        <v>19811</v>
      </c>
      <c r="Y424" s="81">
        <v>31177</v>
      </c>
      <c r="Z424" s="81">
        <v>47389</v>
      </c>
      <c r="AA424" s="81">
        <v>14752</v>
      </c>
      <c r="AB424" s="81">
        <v>71790</v>
      </c>
      <c r="AC424" s="81">
        <v>1157545</v>
      </c>
      <c r="AD424" s="81">
        <v>3.644495547</v>
      </c>
      <c r="AE424" s="82"/>
      <c r="AF424" s="81">
        <v>472047576.95878732</v>
      </c>
      <c r="AG424" s="81">
        <v>3694229.8246640619</v>
      </c>
      <c r="AH424" s="81">
        <v>3662345.7188654365</v>
      </c>
      <c r="AI424" s="81">
        <v>108626133.92280489</v>
      </c>
      <c r="AJ424" s="81">
        <v>183299969.72510159</v>
      </c>
      <c r="AK424" s="81"/>
      <c r="AL424" s="81"/>
      <c r="AM424" s="81">
        <v>9369392.603535654</v>
      </c>
      <c r="AN424" s="81"/>
      <c r="AO424" s="81"/>
      <c r="AP424" s="82"/>
      <c r="AQ424" s="81">
        <v>2324</v>
      </c>
      <c r="AR424" s="81">
        <v>1009</v>
      </c>
      <c r="AS424" s="81">
        <v>0</v>
      </c>
      <c r="AT424" s="81">
        <v>2</v>
      </c>
      <c r="AU424" s="81">
        <v>0</v>
      </c>
      <c r="AV424" s="81">
        <v>3</v>
      </c>
      <c r="AW424" s="81">
        <v>0</v>
      </c>
      <c r="AX424" s="82"/>
      <c r="AY424" s="81">
        <v>11337.614</v>
      </c>
      <c r="AZ424" s="81">
        <v>72317.9019999999</v>
      </c>
      <c r="BA424" s="81">
        <v>0</v>
      </c>
      <c r="BB424" s="81">
        <v>104</v>
      </c>
      <c r="BC424" s="81">
        <v>0</v>
      </c>
      <c r="BD424" s="81">
        <v>7547.0110000000004</v>
      </c>
      <c r="BE424" s="81">
        <v>0</v>
      </c>
      <c r="BF424" s="82"/>
      <c r="BG424" s="81">
        <v>0</v>
      </c>
      <c r="BH424" s="81">
        <v>0</v>
      </c>
      <c r="BI424" s="81">
        <v>1014.099</v>
      </c>
      <c r="BJ424" s="81">
        <v>932.56500000000005</v>
      </c>
      <c r="BK424" s="81">
        <v>0</v>
      </c>
      <c r="BL424" s="81">
        <v>0</v>
      </c>
      <c r="BM424" s="82"/>
      <c r="BN424" s="81">
        <v>0</v>
      </c>
      <c r="BO424" s="81">
        <v>0</v>
      </c>
      <c r="BP424" s="81">
        <v>12</v>
      </c>
      <c r="BQ424" s="81">
        <v>3</v>
      </c>
      <c r="BR424" s="81">
        <v>0</v>
      </c>
      <c r="BS424" s="81">
        <v>0</v>
      </c>
      <c r="BT424"/>
      <c r="BU424" s="80">
        <v>1640.866</v>
      </c>
      <c r="BV424" s="80">
        <v>49.529000000000003</v>
      </c>
      <c r="BW424" s="80">
        <v>93.397999999999996</v>
      </c>
      <c r="BX424" s="80">
        <v>3.9159999999999999</v>
      </c>
      <c r="BY424" s="80">
        <v>144.49700000000001</v>
      </c>
      <c r="BZ424" s="80">
        <v>0</v>
      </c>
      <c r="CA424" s="80">
        <v>14.458</v>
      </c>
      <c r="CB424" s="80">
        <v>0</v>
      </c>
      <c r="CC424" s="80">
        <v>0</v>
      </c>
    </row>
    <row r="425" spans="1:81">
      <c r="A425" s="80" t="s">
        <v>2147</v>
      </c>
      <c r="B425" s="80">
        <v>187</v>
      </c>
      <c r="C425" s="80">
        <v>18</v>
      </c>
      <c r="D425" s="80">
        <v>11</v>
      </c>
      <c r="E425" s="80">
        <v>2021</v>
      </c>
      <c r="F425" s="80" t="s">
        <v>75</v>
      </c>
      <c r="G425" s="174" t="s">
        <v>2129</v>
      </c>
      <c r="H425" s="80" t="s">
        <v>2130</v>
      </c>
      <c r="I425" s="177"/>
      <c r="J425" s="81">
        <v>394.88535027714164</v>
      </c>
      <c r="K425" s="81">
        <v>5.6907286455103785</v>
      </c>
      <c r="L425" s="81">
        <v>15.055475711805403</v>
      </c>
      <c r="M425" s="81">
        <v>83.458165462649788</v>
      </c>
      <c r="N425" s="81">
        <v>99.42945964968149</v>
      </c>
      <c r="O425" s="81">
        <v>64.196565244220494</v>
      </c>
      <c r="P425" s="81">
        <v>66.479439501703283</v>
      </c>
      <c r="Q425" s="81">
        <v>4.2237959441353468</v>
      </c>
      <c r="R425" s="81">
        <v>6.5509330531944485</v>
      </c>
      <c r="S425" s="81">
        <v>8.7676544799999991</v>
      </c>
      <c r="T425" s="82"/>
      <c r="U425" s="81">
        <v>43803538</v>
      </c>
      <c r="V425" s="81">
        <v>2305</v>
      </c>
      <c r="W425" s="81">
        <v>360</v>
      </c>
      <c r="X425" s="81">
        <v>19811</v>
      </c>
      <c r="Y425" s="81">
        <v>31197</v>
      </c>
      <c r="Z425" s="81">
        <v>47235</v>
      </c>
      <c r="AA425" s="81">
        <v>14626</v>
      </c>
      <c r="AB425" s="81">
        <v>70785</v>
      </c>
      <c r="AC425" s="81">
        <v>1125513.9999999998</v>
      </c>
      <c r="AD425" s="81">
        <v>8.7676544799999991</v>
      </c>
      <c r="AE425" s="82"/>
      <c r="AF425" s="81">
        <v>422569484.05089319</v>
      </c>
      <c r="AG425" s="81">
        <v>3769542.89408198</v>
      </c>
      <c r="AH425" s="81">
        <v>3886534.7431616704</v>
      </c>
      <c r="AI425" s="81">
        <v>126720647.52804194</v>
      </c>
      <c r="AJ425" s="81">
        <v>168361702.5574964</v>
      </c>
      <c r="AK425" s="81">
        <v>0</v>
      </c>
      <c r="AL425" s="81">
        <v>0</v>
      </c>
      <c r="AM425" s="81">
        <v>9291514.2984753288</v>
      </c>
      <c r="AN425" s="81">
        <v>0</v>
      </c>
      <c r="AO425" s="81">
        <v>0</v>
      </c>
      <c r="AP425" s="82"/>
      <c r="AQ425" s="81">
        <v>2447</v>
      </c>
      <c r="AR425" s="81">
        <v>1045</v>
      </c>
      <c r="AS425" s="81">
        <v>0</v>
      </c>
      <c r="AT425" s="81">
        <v>2</v>
      </c>
      <c r="AU425" s="81">
        <v>0</v>
      </c>
      <c r="AV425" s="81">
        <v>3</v>
      </c>
      <c r="AW425" s="81"/>
      <c r="AX425" s="82"/>
      <c r="AY425" s="81">
        <v>12173.47899999999</v>
      </c>
      <c r="AZ425" s="81">
        <v>75934.401999999842</v>
      </c>
      <c r="BA425" s="81">
        <v>0</v>
      </c>
      <c r="BB425" s="81">
        <v>104</v>
      </c>
      <c r="BC425" s="81">
        <v>0</v>
      </c>
      <c r="BD425" s="81">
        <v>7547.0110000000004</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2148</v>
      </c>
      <c r="B426" s="80">
        <v>187</v>
      </c>
      <c r="C426" s="80">
        <v>19</v>
      </c>
      <c r="D426" s="80">
        <v>11</v>
      </c>
      <c r="E426" s="80">
        <v>2022</v>
      </c>
      <c r="F426" s="80" t="s">
        <v>568</v>
      </c>
      <c r="G426" s="174" t="s">
        <v>2129</v>
      </c>
      <c r="H426" s="80" t="s">
        <v>2130</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2614</v>
      </c>
      <c r="AR426" s="81">
        <v>1067</v>
      </c>
      <c r="AS426" s="81">
        <v>0</v>
      </c>
      <c r="AT426" s="81">
        <v>2</v>
      </c>
      <c r="AU426" s="81">
        <v>0</v>
      </c>
      <c r="AV426" s="81">
        <v>3</v>
      </c>
      <c r="AW426" s="81"/>
      <c r="AX426" s="82"/>
      <c r="AY426" s="81">
        <v>13360.913999999979</v>
      </c>
      <c r="AZ426" s="81">
        <v>77902.901999999842</v>
      </c>
      <c r="BA426" s="81">
        <v>0</v>
      </c>
      <c r="BB426" s="81">
        <v>104</v>
      </c>
      <c r="BC426" s="81">
        <v>0</v>
      </c>
      <c r="BD426" s="81">
        <v>7547.0110000000004</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2149</v>
      </c>
      <c r="B427" s="80">
        <v>120</v>
      </c>
      <c r="C427" s="80">
        <v>1</v>
      </c>
      <c r="D427" s="80">
        <v>8</v>
      </c>
      <c r="E427" s="80">
        <v>1990</v>
      </c>
      <c r="F427" s="80" t="s">
        <v>562</v>
      </c>
      <c r="G427" s="80" t="s">
        <v>2150</v>
      </c>
      <c r="H427" s="80" t="s">
        <v>2151</v>
      </c>
      <c r="I427" s="177"/>
      <c r="J427" s="81">
        <v>247.34290413946775</v>
      </c>
      <c r="K427" s="81">
        <v>8.627064880290682</v>
      </c>
      <c r="L427" s="81">
        <v>17.839565766165386</v>
      </c>
      <c r="M427" s="81">
        <v>67.05569318352164</v>
      </c>
      <c r="N427" s="81">
        <v>77.927662475939215</v>
      </c>
      <c r="O427" s="81">
        <v>52.125918922821363</v>
      </c>
      <c r="P427" s="81">
        <v>103.91617468962939</v>
      </c>
      <c r="Q427" s="81">
        <v>5.3054816295323066</v>
      </c>
      <c r="R427" s="81">
        <v>1.8526481837416433</v>
      </c>
      <c r="S427" s="81">
        <v>6.3818979307658301</v>
      </c>
      <c r="T427" s="82"/>
      <c r="U427" s="81">
        <v>5199210</v>
      </c>
      <c r="V427" s="81">
        <v>3501</v>
      </c>
      <c r="W427" s="81">
        <v>188</v>
      </c>
      <c r="X427" s="81">
        <v>27135</v>
      </c>
      <c r="Y427" s="81">
        <v>29133</v>
      </c>
      <c r="Z427" s="81">
        <v>21440</v>
      </c>
      <c r="AA427" s="81">
        <v>25232</v>
      </c>
      <c r="AB427" s="81">
        <v>86143</v>
      </c>
      <c r="AC427" s="81">
        <v>320882</v>
      </c>
      <c r="AD427" s="81">
        <v>6.3818979307658301</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2152</v>
      </c>
      <c r="B428" s="80">
        <v>121</v>
      </c>
      <c r="C428" s="80">
        <v>2</v>
      </c>
      <c r="D428" s="80">
        <v>8</v>
      </c>
      <c r="E428" s="80">
        <v>2005</v>
      </c>
      <c r="F428" s="80" t="s">
        <v>565</v>
      </c>
      <c r="G428" s="80" t="s">
        <v>2150</v>
      </c>
      <c r="H428" s="80" t="s">
        <v>2151</v>
      </c>
      <c r="I428" s="177"/>
      <c r="J428" s="81">
        <v>145.43700579373441</v>
      </c>
      <c r="K428" s="81">
        <v>5.9439921932870661</v>
      </c>
      <c r="L428" s="81">
        <v>18.28300861088962</v>
      </c>
      <c r="M428" s="81">
        <v>116.36199031888471</v>
      </c>
      <c r="N428" s="81">
        <v>123.19858614482789</v>
      </c>
      <c r="O428" s="81">
        <v>82.923980866391048</v>
      </c>
      <c r="P428" s="81">
        <v>108.37775592515352</v>
      </c>
      <c r="Q428" s="81">
        <v>5.020130354560715</v>
      </c>
      <c r="R428" s="81">
        <v>1.1299485246523762</v>
      </c>
      <c r="S428" s="81">
        <v>8.6675409606894149</v>
      </c>
      <c r="T428" s="82"/>
      <c r="U428" s="81">
        <v>3949636</v>
      </c>
      <c r="V428" s="81">
        <v>2979</v>
      </c>
      <c r="W428" s="81">
        <v>178</v>
      </c>
      <c r="X428" s="81">
        <v>23008</v>
      </c>
      <c r="Y428" s="81">
        <v>34714</v>
      </c>
      <c r="Z428" s="81">
        <v>39469</v>
      </c>
      <c r="AA428" s="81">
        <v>21552</v>
      </c>
      <c r="AB428" s="81">
        <v>85210</v>
      </c>
      <c r="AC428" s="81">
        <v>199808</v>
      </c>
      <c r="AD428" s="81">
        <v>8.6675409606894149</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2153</v>
      </c>
      <c r="B429" s="80">
        <v>122</v>
      </c>
      <c r="C429" s="80">
        <v>3</v>
      </c>
      <c r="D429" s="80">
        <v>8</v>
      </c>
      <c r="E429" s="80">
        <v>2006</v>
      </c>
      <c r="F429" s="80" t="s">
        <v>566</v>
      </c>
      <c r="G429" s="80" t="s">
        <v>2150</v>
      </c>
      <c r="H429" s="80" t="s">
        <v>2151</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2154</v>
      </c>
      <c r="B430" s="80">
        <v>123</v>
      </c>
      <c r="C430" s="80">
        <v>4</v>
      </c>
      <c r="D430" s="80">
        <v>8</v>
      </c>
      <c r="E430" s="80">
        <v>2007</v>
      </c>
      <c r="F430" s="80" t="s">
        <v>567</v>
      </c>
      <c r="G430" s="80" t="s">
        <v>2150</v>
      </c>
      <c r="H430" s="80" t="s">
        <v>2151</v>
      </c>
      <c r="I430" s="177"/>
      <c r="J430" s="81">
        <v>122.28582863087233</v>
      </c>
      <c r="K430" s="81">
        <v>5.4471398019442558</v>
      </c>
      <c r="L430" s="81">
        <v>23.115183160518963</v>
      </c>
      <c r="M430" s="81">
        <v>107.89699622195141</v>
      </c>
      <c r="N430" s="81">
        <v>135.01704748812253</v>
      </c>
      <c r="O430" s="81">
        <v>80.007473062305195</v>
      </c>
      <c r="P430" s="81">
        <v>105.50542564002201</v>
      </c>
      <c r="Q430" s="81">
        <v>5.1815731992899767</v>
      </c>
      <c r="R430" s="81">
        <v>1.1855660544422686</v>
      </c>
      <c r="S430" s="81">
        <v>4.7547505606439353</v>
      </c>
      <c r="T430" s="82"/>
      <c r="U430" s="81">
        <v>3858357</v>
      </c>
      <c r="V430" s="81">
        <v>2653</v>
      </c>
      <c r="W430" s="81">
        <v>235</v>
      </c>
      <c r="X430" s="81">
        <v>28689</v>
      </c>
      <c r="Y430" s="81">
        <v>35011</v>
      </c>
      <c r="Z430" s="81">
        <v>39587</v>
      </c>
      <c r="AA430" s="81">
        <v>20661</v>
      </c>
      <c r="AB430" s="81">
        <v>83299</v>
      </c>
      <c r="AC430" s="81">
        <v>215658</v>
      </c>
      <c r="AD430" s="81">
        <v>4.7547505606439353</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2155</v>
      </c>
      <c r="B431" s="80">
        <v>124</v>
      </c>
      <c r="C431" s="80">
        <v>5</v>
      </c>
      <c r="D431" s="80">
        <v>8</v>
      </c>
      <c r="E431" s="80">
        <v>2008</v>
      </c>
      <c r="F431" s="80" t="s">
        <v>84</v>
      </c>
      <c r="G431" s="80" t="s">
        <v>2150</v>
      </c>
      <c r="H431" s="80" t="s">
        <v>2151</v>
      </c>
      <c r="I431" s="177"/>
      <c r="J431" s="81">
        <v>118.67142650062407</v>
      </c>
      <c r="K431" s="81">
        <v>3.9595541922521909</v>
      </c>
      <c r="L431" s="81">
        <v>20.364041408417229</v>
      </c>
      <c r="M431" s="81">
        <v>118.25196445193497</v>
      </c>
      <c r="N431" s="81">
        <v>124.09065304339357</v>
      </c>
      <c r="O431" s="81">
        <v>77.69093152274688</v>
      </c>
      <c r="P431" s="81">
        <v>102.1717570589129</v>
      </c>
      <c r="Q431" s="81">
        <v>5.0511716796980766</v>
      </c>
      <c r="R431" s="81">
        <v>1.0317056394684254</v>
      </c>
      <c r="S431" s="81">
        <v>5.3114756376478205</v>
      </c>
      <c r="T431" s="82"/>
      <c r="U431" s="81">
        <v>4088424</v>
      </c>
      <c r="V431" s="81">
        <v>2653</v>
      </c>
      <c r="W431" s="81">
        <v>235</v>
      </c>
      <c r="X431" s="81">
        <v>28689</v>
      </c>
      <c r="Y431" s="81">
        <v>35214</v>
      </c>
      <c r="Z431" s="81">
        <v>39790</v>
      </c>
      <c r="AA431" s="81">
        <v>20031</v>
      </c>
      <c r="AB431" s="81">
        <v>82537</v>
      </c>
      <c r="AC431" s="81">
        <v>194875</v>
      </c>
      <c r="AD431" s="81">
        <v>5.3114756376478205</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2156</v>
      </c>
      <c r="B432" s="80">
        <v>125</v>
      </c>
      <c r="C432" s="80">
        <v>6</v>
      </c>
      <c r="D432" s="80">
        <v>8</v>
      </c>
      <c r="E432" s="80">
        <v>2009</v>
      </c>
      <c r="F432" s="80" t="s">
        <v>85</v>
      </c>
      <c r="G432" s="80" t="s">
        <v>2150</v>
      </c>
      <c r="H432" s="80" t="s">
        <v>2151</v>
      </c>
      <c r="I432" s="177"/>
      <c r="J432" s="81">
        <v>144.03792607660222</v>
      </c>
      <c r="K432" s="81">
        <v>3.703497859798512</v>
      </c>
      <c r="L432" s="81">
        <v>26.835837873224541</v>
      </c>
      <c r="M432" s="81">
        <v>108.79262303526373</v>
      </c>
      <c r="N432" s="81">
        <v>103.64542743717048</v>
      </c>
      <c r="O432" s="81">
        <v>79.566877649030531</v>
      </c>
      <c r="P432" s="81">
        <v>97.068742032889986</v>
      </c>
      <c r="Q432" s="81">
        <v>4.7768393584402542</v>
      </c>
      <c r="R432" s="81">
        <v>1.3637379797512863</v>
      </c>
      <c r="S432" s="81">
        <v>5.4966264978025681</v>
      </c>
      <c r="T432" s="82"/>
      <c r="U432" s="81">
        <v>3762075</v>
      </c>
      <c r="V432" s="81">
        <v>2709</v>
      </c>
      <c r="W432" s="81">
        <v>344</v>
      </c>
      <c r="X432" s="81">
        <v>30023</v>
      </c>
      <c r="Y432" s="81">
        <v>35351</v>
      </c>
      <c r="Z432" s="81">
        <v>40223</v>
      </c>
      <c r="AA432" s="81">
        <v>19537</v>
      </c>
      <c r="AB432" s="81">
        <v>81938</v>
      </c>
      <c r="AC432" s="81">
        <v>251301</v>
      </c>
      <c r="AD432" s="81">
        <v>5.4966264978025681</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0</v>
      </c>
      <c r="BJ432" s="81">
        <v>0</v>
      </c>
      <c r="BK432" s="81">
        <v>7.45</v>
      </c>
      <c r="BL432" s="81">
        <v>0</v>
      </c>
      <c r="BM432" s="82"/>
      <c r="BN432" s="81">
        <v>0</v>
      </c>
      <c r="BO432" s="81">
        <v>0</v>
      </c>
      <c r="BP432" s="81">
        <v>0</v>
      </c>
      <c r="BQ432" s="81">
        <v>0</v>
      </c>
      <c r="BR432" s="81">
        <v>2</v>
      </c>
      <c r="BS432" s="81">
        <v>0</v>
      </c>
      <c r="BT432"/>
      <c r="BU432" s="80"/>
      <c r="BV432" s="80"/>
      <c r="BW432" s="80"/>
      <c r="BX432" s="80"/>
      <c r="BY432" s="80"/>
      <c r="BZ432" s="80"/>
      <c r="CA432" s="80"/>
      <c r="CB432" s="80"/>
      <c r="CC432" s="80"/>
    </row>
    <row r="433" spans="1:81">
      <c r="A433" s="80" t="s">
        <v>2157</v>
      </c>
      <c r="B433" s="80">
        <v>126</v>
      </c>
      <c r="C433" s="80">
        <v>7</v>
      </c>
      <c r="D433" s="80">
        <v>8</v>
      </c>
      <c r="E433" s="80">
        <v>2010</v>
      </c>
      <c r="F433" s="80" t="s">
        <v>86</v>
      </c>
      <c r="G433" s="80" t="s">
        <v>2150</v>
      </c>
      <c r="H433" s="80" t="s">
        <v>2151</v>
      </c>
      <c r="I433" s="177"/>
      <c r="J433" s="81">
        <v>145.13748246265951</v>
      </c>
      <c r="K433" s="81">
        <v>4.1121709773887991</v>
      </c>
      <c r="L433" s="81">
        <v>26.182324507198153</v>
      </c>
      <c r="M433" s="81">
        <v>118.84882344102424</v>
      </c>
      <c r="N433" s="81">
        <v>111.02043471664301</v>
      </c>
      <c r="O433" s="81">
        <v>80.08884184903026</v>
      </c>
      <c r="P433" s="81">
        <v>97.511615636781784</v>
      </c>
      <c r="Q433" s="81">
        <v>4.9397638432746174</v>
      </c>
      <c r="R433" s="81">
        <v>1.2877045565309635</v>
      </c>
      <c r="S433" s="81">
        <v>6.3492619731808979</v>
      </c>
      <c r="T433" s="82"/>
      <c r="U433" s="81">
        <v>3687174</v>
      </c>
      <c r="V433" s="81">
        <v>2709</v>
      </c>
      <c r="W433" s="81">
        <v>344</v>
      </c>
      <c r="X433" s="81">
        <v>30023</v>
      </c>
      <c r="Y433" s="81">
        <v>35419</v>
      </c>
      <c r="Z433" s="81">
        <v>40675</v>
      </c>
      <c r="AA433" s="81">
        <v>19136</v>
      </c>
      <c r="AB433" s="81">
        <v>81191</v>
      </c>
      <c r="AC433" s="81">
        <v>224870</v>
      </c>
      <c r="AD433" s="81">
        <v>6.3492619731808979</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0</v>
      </c>
      <c r="BJ433" s="81">
        <v>0</v>
      </c>
      <c r="BK433" s="81">
        <v>9.7379999999999995</v>
      </c>
      <c r="BL433" s="81">
        <v>0</v>
      </c>
      <c r="BM433" s="82"/>
      <c r="BN433" s="81">
        <v>0</v>
      </c>
      <c r="BO433" s="81">
        <v>0</v>
      </c>
      <c r="BP433" s="81">
        <v>0</v>
      </c>
      <c r="BQ433" s="81">
        <v>0</v>
      </c>
      <c r="BR433" s="81">
        <v>3</v>
      </c>
      <c r="BS433" s="81">
        <v>0</v>
      </c>
      <c r="BT433"/>
      <c r="BU433" s="80">
        <v>9.7379999999999995</v>
      </c>
      <c r="BV433" s="80">
        <v>0</v>
      </c>
      <c r="BW433" s="80">
        <v>0</v>
      </c>
      <c r="BX433" s="80">
        <v>0</v>
      </c>
      <c r="BY433" s="80">
        <v>0</v>
      </c>
      <c r="BZ433" s="80">
        <v>0</v>
      </c>
      <c r="CA433" s="80">
        <v>0</v>
      </c>
      <c r="CB433" s="80">
        <v>0</v>
      </c>
      <c r="CC433" s="80">
        <v>0</v>
      </c>
    </row>
    <row r="434" spans="1:81">
      <c r="A434" s="80" t="s">
        <v>2158</v>
      </c>
      <c r="B434" s="80">
        <v>127</v>
      </c>
      <c r="C434" s="80">
        <v>8</v>
      </c>
      <c r="D434" s="80">
        <v>8</v>
      </c>
      <c r="E434" s="80">
        <v>2011</v>
      </c>
      <c r="F434" s="80" t="s">
        <v>87</v>
      </c>
      <c r="G434" s="80" t="s">
        <v>2150</v>
      </c>
      <c r="H434" s="80" t="s">
        <v>2151</v>
      </c>
      <c r="I434" s="177"/>
      <c r="J434" s="81">
        <v>132.32654105980734</v>
      </c>
      <c r="K434" s="81">
        <v>5.9235045658589733</v>
      </c>
      <c r="L434" s="81">
        <v>14.275748650037039</v>
      </c>
      <c r="M434" s="81">
        <v>155.99520073765657</v>
      </c>
      <c r="N434" s="81">
        <v>142.27655695013567</v>
      </c>
      <c r="O434" s="81">
        <v>79.289730461463705</v>
      </c>
      <c r="P434" s="81">
        <v>93.66440324725211</v>
      </c>
      <c r="Q434" s="81">
        <v>5.6475999616787096</v>
      </c>
      <c r="R434" s="81">
        <v>1.3986081619121065</v>
      </c>
      <c r="S434" s="81">
        <v>5.2471749802166929</v>
      </c>
      <c r="T434" s="82"/>
      <c r="U434" s="81">
        <v>3529722</v>
      </c>
      <c r="V434" s="81">
        <v>2709</v>
      </c>
      <c r="W434" s="81">
        <v>344</v>
      </c>
      <c r="X434" s="81">
        <v>30023</v>
      </c>
      <c r="Y434" s="81">
        <v>35479</v>
      </c>
      <c r="Z434" s="81">
        <v>41144</v>
      </c>
      <c r="AA434" s="81">
        <v>18928</v>
      </c>
      <c r="AB434" s="81">
        <v>80475</v>
      </c>
      <c r="AC434" s="81">
        <v>243833</v>
      </c>
      <c r="AD434" s="81">
        <v>5.2471749802166929</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0</v>
      </c>
      <c r="BJ434" s="81">
        <v>0</v>
      </c>
      <c r="BK434" s="81">
        <v>9.911999999999999</v>
      </c>
      <c r="BL434" s="81">
        <v>0</v>
      </c>
      <c r="BM434" s="82"/>
      <c r="BN434" s="81">
        <v>0</v>
      </c>
      <c r="BO434" s="81">
        <v>0</v>
      </c>
      <c r="BP434" s="81">
        <v>0</v>
      </c>
      <c r="BQ434" s="81">
        <v>0</v>
      </c>
      <c r="BR434" s="81">
        <v>3</v>
      </c>
      <c r="BS434" s="81">
        <v>0</v>
      </c>
      <c r="BT434"/>
      <c r="BU434" s="80">
        <v>9.9120000000000008</v>
      </c>
      <c r="BV434" s="80">
        <v>0</v>
      </c>
      <c r="BW434" s="80">
        <v>0</v>
      </c>
      <c r="BX434" s="80">
        <v>0</v>
      </c>
      <c r="BY434" s="80">
        <v>0</v>
      </c>
      <c r="BZ434" s="80">
        <v>0</v>
      </c>
      <c r="CA434" s="80">
        <v>0</v>
      </c>
      <c r="CB434" s="80">
        <v>0</v>
      </c>
      <c r="CC434" s="80">
        <v>0</v>
      </c>
    </row>
    <row r="435" spans="1:81">
      <c r="A435" s="80" t="s">
        <v>2159</v>
      </c>
      <c r="B435" s="80">
        <v>128</v>
      </c>
      <c r="C435" s="80">
        <v>9</v>
      </c>
      <c r="D435" s="80">
        <v>8</v>
      </c>
      <c r="E435" s="80">
        <v>2012</v>
      </c>
      <c r="F435" s="80" t="s">
        <v>88</v>
      </c>
      <c r="G435" s="80" t="s">
        <v>2150</v>
      </c>
      <c r="H435" s="80" t="s">
        <v>2151</v>
      </c>
      <c r="I435" s="177"/>
      <c r="J435" s="81">
        <v>138.82366834683012</v>
      </c>
      <c r="K435" s="81">
        <v>5.7369742898742899</v>
      </c>
      <c r="L435" s="81">
        <v>14.701661210648624</v>
      </c>
      <c r="M435" s="81">
        <v>163.072330740881</v>
      </c>
      <c r="N435" s="81">
        <v>155.24753544133364</v>
      </c>
      <c r="O435" s="81">
        <v>79.646621092339998</v>
      </c>
      <c r="P435" s="81">
        <v>93.829049248577448</v>
      </c>
      <c r="Q435" s="81">
        <v>6.1086859215361216</v>
      </c>
      <c r="R435" s="81">
        <v>1.4334940707012376</v>
      </c>
      <c r="S435" s="81">
        <v>6.7782116663149985</v>
      </c>
      <c r="T435" s="82"/>
      <c r="U435" s="81">
        <v>3775100</v>
      </c>
      <c r="V435" s="81">
        <v>2709</v>
      </c>
      <c r="W435" s="81">
        <v>344</v>
      </c>
      <c r="X435" s="81">
        <v>30023</v>
      </c>
      <c r="Y435" s="81">
        <v>35714</v>
      </c>
      <c r="Z435" s="81">
        <v>41657</v>
      </c>
      <c r="AA435" s="81">
        <v>18854</v>
      </c>
      <c r="AB435" s="81">
        <v>80117</v>
      </c>
      <c r="AC435" s="81">
        <v>243442</v>
      </c>
      <c r="AD435" s="81">
        <v>6.7782116663149985</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0</v>
      </c>
      <c r="BJ435" s="81">
        <v>0</v>
      </c>
      <c r="BK435" s="81">
        <v>11.521000000000001</v>
      </c>
      <c r="BL435" s="81">
        <v>0</v>
      </c>
      <c r="BM435" s="82"/>
      <c r="BN435" s="81">
        <v>0</v>
      </c>
      <c r="BO435" s="81">
        <v>0</v>
      </c>
      <c r="BP435" s="81">
        <v>0</v>
      </c>
      <c r="BQ435" s="81">
        <v>0</v>
      </c>
      <c r="BR435" s="81">
        <v>3</v>
      </c>
      <c r="BS435" s="81">
        <v>0</v>
      </c>
      <c r="BT435"/>
      <c r="BU435" s="80">
        <v>11.521000000000001</v>
      </c>
      <c r="BV435" s="80">
        <v>0</v>
      </c>
      <c r="BW435" s="80">
        <v>0</v>
      </c>
      <c r="BX435" s="80">
        <v>0</v>
      </c>
      <c r="BY435" s="80">
        <v>0</v>
      </c>
      <c r="BZ435" s="80">
        <v>0</v>
      </c>
      <c r="CA435" s="80">
        <v>0</v>
      </c>
      <c r="CB435" s="80">
        <v>0</v>
      </c>
      <c r="CC435" s="80">
        <v>0</v>
      </c>
    </row>
    <row r="436" spans="1:81">
      <c r="A436" s="80" t="s">
        <v>2160</v>
      </c>
      <c r="B436" s="80">
        <v>129</v>
      </c>
      <c r="C436" s="80">
        <v>10</v>
      </c>
      <c r="D436" s="80">
        <v>8</v>
      </c>
      <c r="E436" s="80">
        <v>2013</v>
      </c>
      <c r="F436" s="80" t="s">
        <v>89</v>
      </c>
      <c r="G436" s="80" t="s">
        <v>2150</v>
      </c>
      <c r="H436" s="80" t="s">
        <v>2151</v>
      </c>
      <c r="I436" s="177"/>
      <c r="J436" s="81">
        <v>144.92072293907941</v>
      </c>
      <c r="K436" s="81">
        <v>5.4815688664290141</v>
      </c>
      <c r="L436" s="81">
        <v>13.13706706093088</v>
      </c>
      <c r="M436" s="81">
        <v>167.71285665071906</v>
      </c>
      <c r="N436" s="81">
        <v>146.47932596121103</v>
      </c>
      <c r="O436" s="81">
        <v>77.337018987049419</v>
      </c>
      <c r="P436" s="81">
        <v>93.083607002303452</v>
      </c>
      <c r="Q436" s="81">
        <v>6.1599528068987945</v>
      </c>
      <c r="R436" s="81">
        <v>1.8841020105487942</v>
      </c>
      <c r="S436" s="81">
        <v>5.3119256724155948</v>
      </c>
      <c r="T436" s="82"/>
      <c r="U436" s="81">
        <v>3726866</v>
      </c>
      <c r="V436" s="81">
        <v>2709</v>
      </c>
      <c r="W436" s="81">
        <v>344</v>
      </c>
      <c r="X436" s="81">
        <v>30023</v>
      </c>
      <c r="Y436" s="81">
        <v>35758</v>
      </c>
      <c r="Z436" s="81">
        <v>42255</v>
      </c>
      <c r="AA436" s="81">
        <v>18634</v>
      </c>
      <c r="AB436" s="81">
        <v>79631</v>
      </c>
      <c r="AC436" s="81">
        <v>312331</v>
      </c>
      <c r="AD436" s="81">
        <v>5.3119256724155948</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0</v>
      </c>
      <c r="BJ436" s="81">
        <v>0</v>
      </c>
      <c r="BK436" s="81">
        <v>12.948</v>
      </c>
      <c r="BL436" s="81">
        <v>0</v>
      </c>
      <c r="BM436" s="82"/>
      <c r="BN436" s="81">
        <v>0</v>
      </c>
      <c r="BO436" s="81">
        <v>0</v>
      </c>
      <c r="BP436" s="81">
        <v>0</v>
      </c>
      <c r="BQ436" s="81">
        <v>0</v>
      </c>
      <c r="BR436" s="81">
        <v>3</v>
      </c>
      <c r="BS436" s="81">
        <v>0</v>
      </c>
      <c r="BT436"/>
      <c r="BU436" s="80">
        <v>12.948</v>
      </c>
      <c r="BV436" s="80">
        <v>0</v>
      </c>
      <c r="BW436" s="80">
        <v>0</v>
      </c>
      <c r="BX436" s="80">
        <v>0</v>
      </c>
      <c r="BY436" s="80">
        <v>0</v>
      </c>
      <c r="BZ436" s="80">
        <v>0</v>
      </c>
      <c r="CA436" s="80">
        <v>0</v>
      </c>
      <c r="CB436" s="80">
        <v>0</v>
      </c>
      <c r="CC436" s="80">
        <v>0</v>
      </c>
    </row>
    <row r="437" spans="1:81">
      <c r="A437" s="80" t="s">
        <v>2161</v>
      </c>
      <c r="B437" s="80">
        <v>130</v>
      </c>
      <c r="C437" s="80">
        <v>11</v>
      </c>
      <c r="D437" s="80">
        <v>8</v>
      </c>
      <c r="E437" s="80">
        <v>2014</v>
      </c>
      <c r="F437" s="80" t="s">
        <v>90</v>
      </c>
      <c r="G437" s="80" t="s">
        <v>2150</v>
      </c>
      <c r="H437" s="80" t="s">
        <v>2151</v>
      </c>
      <c r="I437" s="177"/>
      <c r="J437" s="81">
        <v>149.2686376601612</v>
      </c>
      <c r="K437" s="81">
        <v>5.8825299297351155</v>
      </c>
      <c r="L437" s="81">
        <v>21.29051722735878</v>
      </c>
      <c r="M437" s="81">
        <v>173.14083745216939</v>
      </c>
      <c r="N437" s="81">
        <v>149.56195567201794</v>
      </c>
      <c r="O437" s="81">
        <v>73.888506145380347</v>
      </c>
      <c r="P437" s="81">
        <v>91.519033981956738</v>
      </c>
      <c r="Q437" s="81">
        <v>5.8382033588802402</v>
      </c>
      <c r="R437" s="81">
        <v>1.7907482296177943</v>
      </c>
      <c r="S437" s="81">
        <v>5.1881128539875663</v>
      </c>
      <c r="T437" s="82"/>
      <c r="U437" s="81">
        <v>3928864</v>
      </c>
      <c r="V437" s="81">
        <v>2575</v>
      </c>
      <c r="W437" s="81">
        <v>435</v>
      </c>
      <c r="X437" s="81">
        <v>30009</v>
      </c>
      <c r="Y437" s="81">
        <v>35736</v>
      </c>
      <c r="Z437" s="81">
        <v>42519</v>
      </c>
      <c r="AA437" s="81">
        <v>18226</v>
      </c>
      <c r="AB437" s="81">
        <v>78661</v>
      </c>
      <c r="AC437" s="81">
        <v>297789</v>
      </c>
      <c r="AD437" s="81">
        <v>5.1881128539875663</v>
      </c>
      <c r="AE437" s="82"/>
      <c r="AF437" s="81">
        <v>33107476.70772548</v>
      </c>
      <c r="AG437" s="81">
        <v>4984062.192294023</v>
      </c>
      <c r="AH437" s="81">
        <v>4692433.9250851544</v>
      </c>
      <c r="AI437" s="81">
        <v>217126180.37936082</v>
      </c>
      <c r="AJ437" s="81">
        <v>214291583.44891846</v>
      </c>
      <c r="AK437" s="81">
        <v>0</v>
      </c>
      <c r="AL437" s="81">
        <v>0</v>
      </c>
      <c r="AM437" s="81">
        <v>10798979.851767438</v>
      </c>
      <c r="AN437" s="81">
        <v>0</v>
      </c>
      <c r="AO437" s="81">
        <v>0</v>
      </c>
      <c r="AP437" s="82"/>
      <c r="AQ437" s="81">
        <v>1340</v>
      </c>
      <c r="AR437" s="81">
        <v>236</v>
      </c>
      <c r="AS437" s="81">
        <v>0</v>
      </c>
      <c r="AT437" s="81">
        <v>0</v>
      </c>
      <c r="AU437" s="81">
        <v>0</v>
      </c>
      <c r="AV437" s="81">
        <v>0</v>
      </c>
      <c r="AW437" s="81" t="s">
        <v>564</v>
      </c>
      <c r="AX437" s="82"/>
      <c r="AY437" s="81">
        <v>5544.4</v>
      </c>
      <c r="AZ437" s="81">
        <v>7578.8</v>
      </c>
      <c r="BA437" s="81">
        <v>0</v>
      </c>
      <c r="BB437" s="81">
        <v>0</v>
      </c>
      <c r="BC437" s="81">
        <v>0</v>
      </c>
      <c r="BD437" s="81">
        <v>0</v>
      </c>
      <c r="BE437" s="81" t="s">
        <v>564</v>
      </c>
      <c r="BF437" s="82"/>
      <c r="BG437" s="81">
        <v>0</v>
      </c>
      <c r="BH437" s="81">
        <v>0</v>
      </c>
      <c r="BI437" s="81">
        <v>0</v>
      </c>
      <c r="BJ437" s="81">
        <v>0</v>
      </c>
      <c r="BK437" s="81">
        <v>12.14</v>
      </c>
      <c r="BL437" s="81">
        <v>0</v>
      </c>
      <c r="BM437" s="82"/>
      <c r="BN437" s="81">
        <v>0</v>
      </c>
      <c r="BO437" s="81">
        <v>0</v>
      </c>
      <c r="BP437" s="81">
        <v>0</v>
      </c>
      <c r="BQ437" s="81">
        <v>0</v>
      </c>
      <c r="BR437" s="81">
        <v>3</v>
      </c>
      <c r="BS437" s="81">
        <v>0</v>
      </c>
      <c r="BT437"/>
      <c r="BU437" s="80">
        <v>12.14</v>
      </c>
      <c r="BV437" s="80">
        <v>0</v>
      </c>
      <c r="BW437" s="80">
        <v>0</v>
      </c>
      <c r="BX437" s="80">
        <v>0</v>
      </c>
      <c r="BY437" s="80">
        <v>0</v>
      </c>
      <c r="BZ437" s="80">
        <v>0</v>
      </c>
      <c r="CA437" s="80">
        <v>0</v>
      </c>
      <c r="CB437" s="80">
        <v>0</v>
      </c>
      <c r="CC437" s="80">
        <v>0</v>
      </c>
    </row>
    <row r="438" spans="1:81">
      <c r="A438" s="80" t="s">
        <v>2162</v>
      </c>
      <c r="B438" s="80">
        <v>131</v>
      </c>
      <c r="C438" s="80">
        <v>12</v>
      </c>
      <c r="D438" s="80">
        <v>8</v>
      </c>
      <c r="E438" s="80">
        <v>2015</v>
      </c>
      <c r="F438" s="80" t="s">
        <v>91</v>
      </c>
      <c r="G438" s="80" t="s">
        <v>2150</v>
      </c>
      <c r="H438" s="80" t="s">
        <v>2151</v>
      </c>
      <c r="I438" s="177"/>
      <c r="J438" s="81">
        <v>155.40520917033126</v>
      </c>
      <c r="K438" s="81">
        <v>5.3221576834582178</v>
      </c>
      <c r="L438" s="81">
        <v>24.48500414068771</v>
      </c>
      <c r="M438" s="81">
        <v>144.00872044631652</v>
      </c>
      <c r="N438" s="81">
        <v>127.07923668959374</v>
      </c>
      <c r="O438" s="81">
        <v>73.41232024008572</v>
      </c>
      <c r="P438" s="81">
        <v>89.394988394561608</v>
      </c>
      <c r="Q438" s="81">
        <v>5.6299387024502847</v>
      </c>
      <c r="R438" s="81">
        <v>1.5252582448410514</v>
      </c>
      <c r="S438" s="81">
        <v>3.6876875941457614</v>
      </c>
      <c r="T438" s="82"/>
      <c r="U438" s="81">
        <v>4002897</v>
      </c>
      <c r="V438" s="81">
        <v>2575</v>
      </c>
      <c r="W438" s="81">
        <v>435</v>
      </c>
      <c r="X438" s="81">
        <v>30009</v>
      </c>
      <c r="Y438" s="81">
        <v>35605</v>
      </c>
      <c r="Z438" s="81">
        <v>42652</v>
      </c>
      <c r="AA438" s="81">
        <v>17789</v>
      </c>
      <c r="AB438" s="81">
        <v>77486</v>
      </c>
      <c r="AC438" s="81">
        <v>261281</v>
      </c>
      <c r="AD438" s="81">
        <v>3.6876875941457614</v>
      </c>
      <c r="AE438" s="82"/>
      <c r="AF438" s="81">
        <v>37400504.589555234</v>
      </c>
      <c r="AG438" s="81">
        <v>4078115.4169970052</v>
      </c>
      <c r="AH438" s="81">
        <v>4430789.519028618</v>
      </c>
      <c r="AI438" s="81">
        <v>188986127.22951365</v>
      </c>
      <c r="AJ438" s="81">
        <v>194848689.57272562</v>
      </c>
      <c r="AK438" s="81">
        <v>0</v>
      </c>
      <c r="AL438" s="81">
        <v>0</v>
      </c>
      <c r="AM438" s="81">
        <v>10619131.258455046</v>
      </c>
      <c r="AN438" s="81">
        <v>0</v>
      </c>
      <c r="AO438" s="81">
        <v>0</v>
      </c>
      <c r="AP438" s="82"/>
      <c r="AQ438" s="81">
        <v>1456</v>
      </c>
      <c r="AR438" s="81">
        <v>347</v>
      </c>
      <c r="AS438" s="81">
        <v>0</v>
      </c>
      <c r="AT438" s="81">
        <v>0</v>
      </c>
      <c r="AU438" s="81">
        <v>0</v>
      </c>
      <c r="AV438" s="81">
        <v>0</v>
      </c>
      <c r="AW438" s="81" t="s">
        <v>564</v>
      </c>
      <c r="AX438" s="82"/>
      <c r="AY438" s="81">
        <v>6113.2</v>
      </c>
      <c r="AZ438" s="81">
        <v>11997.8</v>
      </c>
      <c r="BA438" s="81">
        <v>0</v>
      </c>
      <c r="BB438" s="81">
        <v>0</v>
      </c>
      <c r="BC438" s="81">
        <v>0</v>
      </c>
      <c r="BD438" s="81">
        <v>0</v>
      </c>
      <c r="BE438" s="81" t="s">
        <v>564</v>
      </c>
      <c r="BF438" s="82"/>
      <c r="BG438" s="81">
        <v>0</v>
      </c>
      <c r="BH438" s="81">
        <v>0</v>
      </c>
      <c r="BI438" s="81">
        <v>0</v>
      </c>
      <c r="BJ438" s="81">
        <v>0</v>
      </c>
      <c r="BK438" s="81">
        <v>12.059999999999999</v>
      </c>
      <c r="BL438" s="81">
        <v>0</v>
      </c>
      <c r="BM438" s="82"/>
      <c r="BN438" s="81">
        <v>0</v>
      </c>
      <c r="BO438" s="81">
        <v>0</v>
      </c>
      <c r="BP438" s="81">
        <v>0</v>
      </c>
      <c r="BQ438" s="81">
        <v>0</v>
      </c>
      <c r="BR438" s="81">
        <v>3</v>
      </c>
      <c r="BS438" s="81">
        <v>0</v>
      </c>
      <c r="BT438"/>
      <c r="BU438" s="80">
        <v>12.06</v>
      </c>
      <c r="BV438" s="80">
        <v>0</v>
      </c>
      <c r="BW438" s="80">
        <v>0</v>
      </c>
      <c r="BX438" s="80">
        <v>0</v>
      </c>
      <c r="BY438" s="80">
        <v>0</v>
      </c>
      <c r="BZ438" s="80">
        <v>0</v>
      </c>
      <c r="CA438" s="80">
        <v>0</v>
      </c>
      <c r="CB438" s="80">
        <v>0</v>
      </c>
      <c r="CC438" s="80">
        <v>0</v>
      </c>
    </row>
    <row r="439" spans="1:81">
      <c r="A439" s="80" t="s">
        <v>2163</v>
      </c>
      <c r="B439" s="80">
        <v>132</v>
      </c>
      <c r="C439" s="80">
        <v>13</v>
      </c>
      <c r="D439" s="80">
        <v>8</v>
      </c>
      <c r="E439" s="80">
        <v>2016</v>
      </c>
      <c r="F439" s="80" t="s">
        <v>92</v>
      </c>
      <c r="G439" s="80" t="s">
        <v>2150</v>
      </c>
      <c r="H439" s="80" t="s">
        <v>2151</v>
      </c>
      <c r="I439" s="177"/>
      <c r="J439" s="81">
        <v>179.99927770687827</v>
      </c>
      <c r="K439" s="81">
        <v>5.4019685403528479</v>
      </c>
      <c r="L439" s="81">
        <v>34.11860410609053</v>
      </c>
      <c r="M439" s="81">
        <v>147.92325178917821</v>
      </c>
      <c r="N439" s="81">
        <v>128.70515607976571</v>
      </c>
      <c r="O439" s="81">
        <v>72.89830639373686</v>
      </c>
      <c r="P439" s="81">
        <v>86.90795923454408</v>
      </c>
      <c r="Q439" s="81">
        <v>5.4039858188755767</v>
      </c>
      <c r="R439" s="81">
        <v>0.79240944086754694</v>
      </c>
      <c r="S439" s="81">
        <v>4.0339227514712643</v>
      </c>
      <c r="T439" s="82"/>
      <c r="U439" s="81">
        <v>4290234</v>
      </c>
      <c r="V439" s="81">
        <v>2575</v>
      </c>
      <c r="W439" s="81">
        <v>435</v>
      </c>
      <c r="X439" s="81">
        <v>30009</v>
      </c>
      <c r="Y439" s="81">
        <v>35527</v>
      </c>
      <c r="Z439" s="81">
        <v>42874</v>
      </c>
      <c r="AA439" s="81">
        <v>17887</v>
      </c>
      <c r="AB439" s="81">
        <v>76509</v>
      </c>
      <c r="AC439" s="81">
        <v>135335.73243365641</v>
      </c>
      <c r="AD439" s="81">
        <v>4.0339227514712643</v>
      </c>
      <c r="AE439" s="82"/>
      <c r="AF439" s="81">
        <v>40385060.252154566</v>
      </c>
      <c r="AG439" s="81">
        <v>3951282.269397723</v>
      </c>
      <c r="AH439" s="81">
        <v>5235593.3392942799</v>
      </c>
      <c r="AI439" s="81">
        <v>224132314.66707489</v>
      </c>
      <c r="AJ439" s="81">
        <v>185853255.95013651</v>
      </c>
      <c r="AK439" s="81">
        <v>0</v>
      </c>
      <c r="AL439" s="81">
        <v>0</v>
      </c>
      <c r="AM439" s="81">
        <v>10493383.50755642</v>
      </c>
      <c r="AN439" s="81">
        <v>0</v>
      </c>
      <c r="AO439" s="81">
        <v>0</v>
      </c>
      <c r="AP439" s="82"/>
      <c r="AQ439" s="81">
        <v>1526</v>
      </c>
      <c r="AR439" s="81">
        <v>423</v>
      </c>
      <c r="AS439" s="81">
        <v>0</v>
      </c>
      <c r="AT439" s="81">
        <v>0</v>
      </c>
      <c r="AU439" s="81">
        <v>0</v>
      </c>
      <c r="AV439" s="81">
        <v>0</v>
      </c>
      <c r="AW439" s="81" t="s">
        <v>564</v>
      </c>
      <c r="AX439" s="82"/>
      <c r="AY439" s="81">
        <v>6484.2000000000007</v>
      </c>
      <c r="AZ439" s="81">
        <v>14474.4</v>
      </c>
      <c r="BA439" s="81">
        <v>0</v>
      </c>
      <c r="BB439" s="81">
        <v>0</v>
      </c>
      <c r="BC439" s="81">
        <v>0</v>
      </c>
      <c r="BD439" s="81">
        <v>0</v>
      </c>
      <c r="BE439" s="81" t="s">
        <v>564</v>
      </c>
      <c r="BF439" s="82"/>
      <c r="BG439" s="81">
        <v>0</v>
      </c>
      <c r="BH439" s="81">
        <v>0</v>
      </c>
      <c r="BI439" s="81">
        <v>0</v>
      </c>
      <c r="BJ439" s="81">
        <v>0</v>
      </c>
      <c r="BK439" s="81">
        <v>11.719999999999999</v>
      </c>
      <c r="BL439" s="81">
        <v>0</v>
      </c>
      <c r="BM439" s="82"/>
      <c r="BN439" s="81">
        <v>0</v>
      </c>
      <c r="BO439" s="81">
        <v>0</v>
      </c>
      <c r="BP439" s="81">
        <v>0</v>
      </c>
      <c r="BQ439" s="81">
        <v>0</v>
      </c>
      <c r="BR439" s="81">
        <v>3</v>
      </c>
      <c r="BS439" s="81">
        <v>0</v>
      </c>
      <c r="BT439"/>
      <c r="BU439" s="80">
        <v>11.72</v>
      </c>
      <c r="BV439" s="80">
        <v>0</v>
      </c>
      <c r="BW439" s="80">
        <v>0</v>
      </c>
      <c r="BX439" s="80">
        <v>0</v>
      </c>
      <c r="BY439" s="80">
        <v>0</v>
      </c>
      <c r="BZ439" s="80">
        <v>0</v>
      </c>
      <c r="CA439" s="80">
        <v>0</v>
      </c>
      <c r="CB439" s="80">
        <v>0</v>
      </c>
      <c r="CC439" s="80">
        <v>0</v>
      </c>
    </row>
    <row r="440" spans="1:81">
      <c r="A440" s="80" t="s">
        <v>2164</v>
      </c>
      <c r="B440" s="80">
        <v>133</v>
      </c>
      <c r="C440" s="80">
        <v>14</v>
      </c>
      <c r="D440" s="80">
        <v>8</v>
      </c>
      <c r="E440" s="80">
        <v>2017</v>
      </c>
      <c r="F440" s="80" t="s">
        <v>71</v>
      </c>
      <c r="G440" s="80" t="s">
        <v>2150</v>
      </c>
      <c r="H440" s="80" t="s">
        <v>2151</v>
      </c>
      <c r="I440" s="177"/>
      <c r="J440" s="81">
        <v>176.25068673783611</v>
      </c>
      <c r="K440" s="81">
        <v>5.1250029283491045</v>
      </c>
      <c r="L440" s="81">
        <v>31.611695904526613</v>
      </c>
      <c r="M440" s="81">
        <v>108.0135653398939</v>
      </c>
      <c r="N440" s="81">
        <v>113.33171942317706</v>
      </c>
      <c r="O440" s="81">
        <v>71.820840379838657</v>
      </c>
      <c r="P440" s="81">
        <v>85.884289867275626</v>
      </c>
      <c r="Q440" s="81">
        <v>5.1508258876790238</v>
      </c>
      <c r="R440" s="81">
        <v>0.75138224692629974</v>
      </c>
      <c r="S440" s="81">
        <v>3.4293257580978942</v>
      </c>
      <c r="T440" s="82"/>
      <c r="U440" s="81">
        <v>4406786</v>
      </c>
      <c r="V440" s="81">
        <v>2575</v>
      </c>
      <c r="W440" s="81">
        <v>435</v>
      </c>
      <c r="X440" s="81">
        <v>30009</v>
      </c>
      <c r="Y440" s="81">
        <v>35443</v>
      </c>
      <c r="Z440" s="81">
        <v>42941</v>
      </c>
      <c r="AA440" s="81">
        <v>17789</v>
      </c>
      <c r="AB440" s="81">
        <v>75414</v>
      </c>
      <c r="AC440" s="81">
        <v>130875</v>
      </c>
      <c r="AD440" s="81">
        <v>3.4293257580978942</v>
      </c>
      <c r="AE440" s="82"/>
      <c r="AF440" s="81">
        <v>40127721.998065151</v>
      </c>
      <c r="AG440" s="81">
        <v>3950325.348559964</v>
      </c>
      <c r="AH440" s="81">
        <v>6481732.8815077832</v>
      </c>
      <c r="AI440" s="81">
        <v>183656179.6149703</v>
      </c>
      <c r="AJ440" s="81">
        <v>198341548.26646829</v>
      </c>
      <c r="AK440" s="81">
        <v>0</v>
      </c>
      <c r="AL440" s="81">
        <v>0</v>
      </c>
      <c r="AM440" s="81">
        <v>10359386.052377811</v>
      </c>
      <c r="AN440" s="81">
        <v>0</v>
      </c>
      <c r="AO440" s="81">
        <v>0</v>
      </c>
      <c r="AP440" s="82"/>
      <c r="AQ440" s="81">
        <v>1599</v>
      </c>
      <c r="AR440" s="81">
        <v>509</v>
      </c>
      <c r="AS440" s="81">
        <v>1</v>
      </c>
      <c r="AT440" s="81">
        <v>0</v>
      </c>
      <c r="AU440" s="81">
        <v>0</v>
      </c>
      <c r="AV440" s="81">
        <v>0</v>
      </c>
      <c r="AW440" s="81" t="s">
        <v>564</v>
      </c>
      <c r="AX440" s="82"/>
      <c r="AY440" s="81">
        <v>6858.1</v>
      </c>
      <c r="AZ440" s="81">
        <v>17959.400000000009</v>
      </c>
      <c r="BA440" s="81">
        <v>19</v>
      </c>
      <c r="BB440" s="81">
        <v>0</v>
      </c>
      <c r="BC440" s="81">
        <v>0</v>
      </c>
      <c r="BD440" s="81">
        <v>0</v>
      </c>
      <c r="BE440" s="81" t="s">
        <v>564</v>
      </c>
      <c r="BF440" s="82"/>
      <c r="BG440" s="81">
        <v>0</v>
      </c>
      <c r="BH440" s="81">
        <v>0</v>
      </c>
      <c r="BI440" s="81">
        <v>0</v>
      </c>
      <c r="BJ440" s="81">
        <v>0</v>
      </c>
      <c r="BK440" s="81">
        <v>11.427</v>
      </c>
      <c r="BL440" s="81">
        <v>0</v>
      </c>
      <c r="BM440" s="82"/>
      <c r="BN440" s="81">
        <v>0</v>
      </c>
      <c r="BO440" s="81">
        <v>0</v>
      </c>
      <c r="BP440" s="81">
        <v>0</v>
      </c>
      <c r="BQ440" s="81">
        <v>0</v>
      </c>
      <c r="BR440" s="81">
        <v>3</v>
      </c>
      <c r="BS440" s="81">
        <v>0</v>
      </c>
      <c r="BT440"/>
      <c r="BU440" s="80">
        <v>11.427</v>
      </c>
      <c r="BV440" s="80">
        <v>0</v>
      </c>
      <c r="BW440" s="80">
        <v>0</v>
      </c>
      <c r="BX440" s="80">
        <v>0</v>
      </c>
      <c r="BY440" s="80">
        <v>0</v>
      </c>
      <c r="BZ440" s="80">
        <v>0</v>
      </c>
      <c r="CA440" s="80">
        <v>0</v>
      </c>
      <c r="CB440" s="80">
        <v>0</v>
      </c>
      <c r="CC440" s="80">
        <v>0</v>
      </c>
    </row>
    <row r="441" spans="1:81">
      <c r="A441" s="80" t="s">
        <v>2165</v>
      </c>
      <c r="B441" s="80">
        <v>134</v>
      </c>
      <c r="C441" s="80">
        <v>15</v>
      </c>
      <c r="D441" s="80">
        <v>8</v>
      </c>
      <c r="E441" s="80">
        <v>2018</v>
      </c>
      <c r="F441" s="80" t="s">
        <v>93</v>
      </c>
      <c r="G441" s="80" t="s">
        <v>2150</v>
      </c>
      <c r="H441" s="80" t="s">
        <v>2151</v>
      </c>
      <c r="I441" s="177"/>
      <c r="J441" s="81">
        <v>180.21421238578156</v>
      </c>
      <c r="K441" s="81">
        <v>4.6038899304702223</v>
      </c>
      <c r="L441" s="81">
        <v>28.677476369481479</v>
      </c>
      <c r="M441" s="81">
        <v>94.391922912434566</v>
      </c>
      <c r="N441" s="81">
        <v>85.392975273544479</v>
      </c>
      <c r="O441" s="81">
        <v>70.768526884661199</v>
      </c>
      <c r="P441" s="81">
        <v>84.455791040499918</v>
      </c>
      <c r="Q441" s="81">
        <v>4.7059326696371695</v>
      </c>
      <c r="R441" s="81">
        <v>0.60084835020640381</v>
      </c>
      <c r="S441" s="81">
        <v>6.0064179838107137</v>
      </c>
      <c r="T441" s="82"/>
      <c r="U441" s="81">
        <v>4835588</v>
      </c>
      <c r="V441" s="81">
        <v>2575</v>
      </c>
      <c r="W441" s="81">
        <v>435</v>
      </c>
      <c r="X441" s="81">
        <v>30009</v>
      </c>
      <c r="Y441" s="81">
        <v>35297</v>
      </c>
      <c r="Z441" s="81">
        <v>43122</v>
      </c>
      <c r="AA441" s="81">
        <v>17669</v>
      </c>
      <c r="AB441" s="81">
        <v>74250</v>
      </c>
      <c r="AC441" s="81">
        <v>104245</v>
      </c>
      <c r="AD441" s="81">
        <v>6.0064179838107137</v>
      </c>
      <c r="AE441" s="82"/>
      <c r="AF441" s="81">
        <v>42803745.690283857</v>
      </c>
      <c r="AG441" s="81">
        <v>3516089.272140603</v>
      </c>
      <c r="AH441" s="81">
        <v>6015085.7968306504</v>
      </c>
      <c r="AI441" s="81">
        <v>179361099.43762621</v>
      </c>
      <c r="AJ441" s="81">
        <v>182484827.02948049</v>
      </c>
      <c r="AK441" s="81">
        <v>0</v>
      </c>
      <c r="AL441" s="81">
        <v>0</v>
      </c>
      <c r="AM441" s="81">
        <v>10220594.97033993</v>
      </c>
      <c r="AN441" s="81">
        <v>0</v>
      </c>
      <c r="AO441" s="81">
        <v>0</v>
      </c>
      <c r="AP441" s="82"/>
      <c r="AQ441" s="81">
        <v>1701</v>
      </c>
      <c r="AR441" s="81">
        <v>597</v>
      </c>
      <c r="AS441" s="81">
        <v>1</v>
      </c>
      <c r="AT441" s="81">
        <v>0</v>
      </c>
      <c r="AU441" s="81">
        <v>0</v>
      </c>
      <c r="AV441" s="81">
        <v>0</v>
      </c>
      <c r="AW441" s="81" t="s">
        <v>564</v>
      </c>
      <c r="AX441" s="82"/>
      <c r="AY441" s="81">
        <v>7452.100000000004</v>
      </c>
      <c r="AZ441" s="81">
        <v>21136</v>
      </c>
      <c r="BA441" s="81">
        <v>19</v>
      </c>
      <c r="BB441" s="81">
        <v>0</v>
      </c>
      <c r="BC441" s="81">
        <v>0</v>
      </c>
      <c r="BD441" s="81">
        <v>0</v>
      </c>
      <c r="BE441" s="81" t="s">
        <v>564</v>
      </c>
      <c r="BF441" s="82"/>
      <c r="BG441" s="81">
        <v>0</v>
      </c>
      <c r="BH441" s="81">
        <v>0</v>
      </c>
      <c r="BI441" s="81">
        <v>0</v>
      </c>
      <c r="BJ441" s="81">
        <v>0</v>
      </c>
      <c r="BK441" s="81">
        <v>10.105</v>
      </c>
      <c r="BL441" s="81">
        <v>0</v>
      </c>
      <c r="BM441" s="82"/>
      <c r="BN441" s="81">
        <v>0</v>
      </c>
      <c r="BO441" s="81">
        <v>0</v>
      </c>
      <c r="BP441" s="81">
        <v>0</v>
      </c>
      <c r="BQ441" s="81">
        <v>0</v>
      </c>
      <c r="BR441" s="81">
        <v>3</v>
      </c>
      <c r="BS441" s="81">
        <v>0</v>
      </c>
      <c r="BT441"/>
      <c r="BU441" s="80">
        <v>10.105</v>
      </c>
      <c r="BV441" s="80">
        <v>0</v>
      </c>
      <c r="BW441" s="80">
        <v>0</v>
      </c>
      <c r="BX441" s="80">
        <v>0</v>
      </c>
      <c r="BY441" s="80">
        <v>0</v>
      </c>
      <c r="BZ441" s="80">
        <v>0</v>
      </c>
      <c r="CA441" s="80">
        <v>0</v>
      </c>
      <c r="CB441" s="80">
        <v>0</v>
      </c>
      <c r="CC441" s="80">
        <v>0</v>
      </c>
    </row>
    <row r="442" spans="1:81">
      <c r="A442" s="80" t="s">
        <v>2166</v>
      </c>
      <c r="B442" s="80">
        <v>135</v>
      </c>
      <c r="C442" s="80">
        <v>16</v>
      </c>
      <c r="D442" s="80">
        <v>8</v>
      </c>
      <c r="E442" s="80">
        <v>2019</v>
      </c>
      <c r="F442" s="80" t="s">
        <v>73</v>
      </c>
      <c r="G442" s="80" t="s">
        <v>2150</v>
      </c>
      <c r="H442" s="80" t="s">
        <v>2151</v>
      </c>
      <c r="I442" s="177"/>
      <c r="J442" s="81">
        <v>202.61995994594236</v>
      </c>
      <c r="K442" s="81">
        <v>4.2182736089383095</v>
      </c>
      <c r="L442" s="81">
        <v>28.944886718756944</v>
      </c>
      <c r="M442" s="81">
        <v>91.105288236277289</v>
      </c>
      <c r="N442" s="81">
        <v>84.558441645659471</v>
      </c>
      <c r="O442" s="81">
        <v>68.799178483557043</v>
      </c>
      <c r="P442" s="81">
        <v>82.073074732077743</v>
      </c>
      <c r="Q442" s="81">
        <v>4.5091846970920866</v>
      </c>
      <c r="R442" s="81">
        <v>0.78204915534675301</v>
      </c>
      <c r="S442" s="81">
        <v>5.7997389684391916</v>
      </c>
      <c r="T442" s="82"/>
      <c r="U442" s="81">
        <v>4921079</v>
      </c>
      <c r="V442" s="81">
        <v>2575</v>
      </c>
      <c r="W442" s="81">
        <v>435</v>
      </c>
      <c r="X442" s="81">
        <v>30009</v>
      </c>
      <c r="Y442" s="81">
        <v>35192</v>
      </c>
      <c r="Z442" s="81">
        <v>43073</v>
      </c>
      <c r="AA442" s="81">
        <v>17042</v>
      </c>
      <c r="AB442" s="81">
        <v>73072</v>
      </c>
      <c r="AC442" s="81">
        <v>137905</v>
      </c>
      <c r="AD442" s="81">
        <v>5.7997389684391916</v>
      </c>
      <c r="AE442" s="82"/>
      <c r="AF442" s="81">
        <v>45210877.369071491</v>
      </c>
      <c r="AG442" s="81">
        <v>3411511.4919917588</v>
      </c>
      <c r="AH442" s="81">
        <v>6622379.5647938522</v>
      </c>
      <c r="AI442" s="81">
        <v>175989595.22096929</v>
      </c>
      <c r="AJ442" s="81">
        <v>166441512.58639425</v>
      </c>
      <c r="AK442" s="81">
        <v>0</v>
      </c>
      <c r="AL442" s="81">
        <v>0</v>
      </c>
      <c r="AM442" s="81">
        <v>9951856.3142785132</v>
      </c>
      <c r="AN442" s="81">
        <v>0</v>
      </c>
      <c r="AO442" s="81">
        <v>0</v>
      </c>
      <c r="AP442" s="82"/>
      <c r="AQ442" s="81">
        <v>1784</v>
      </c>
      <c r="AR442" s="81">
        <v>657</v>
      </c>
      <c r="AS442" s="81">
        <v>1</v>
      </c>
      <c r="AT442" s="81">
        <v>0</v>
      </c>
      <c r="AU442" s="81">
        <v>0</v>
      </c>
      <c r="AV442" s="81">
        <v>0</v>
      </c>
      <c r="AW442" s="81" t="s">
        <v>564</v>
      </c>
      <c r="AX442" s="82"/>
      <c r="AY442" s="81">
        <v>7904.8000000000047</v>
      </c>
      <c r="AZ442" s="81">
        <v>23380.500000000011</v>
      </c>
      <c r="BA442" s="81">
        <v>19</v>
      </c>
      <c r="BB442" s="81">
        <v>0</v>
      </c>
      <c r="BC442" s="81">
        <v>0</v>
      </c>
      <c r="BD442" s="81">
        <v>0</v>
      </c>
      <c r="BE442" s="81" t="s">
        <v>564</v>
      </c>
      <c r="BF442" s="82"/>
      <c r="BG442" s="81">
        <v>0</v>
      </c>
      <c r="BH442" s="81">
        <v>0</v>
      </c>
      <c r="BI442" s="81">
        <v>0</v>
      </c>
      <c r="BJ442" s="81">
        <v>0</v>
      </c>
      <c r="BK442" s="81">
        <v>8.6509999999999998</v>
      </c>
      <c r="BL442" s="81">
        <v>0</v>
      </c>
      <c r="BM442" s="82"/>
      <c r="BN442" s="81">
        <v>0</v>
      </c>
      <c r="BO442" s="81">
        <v>0</v>
      </c>
      <c r="BP442" s="81">
        <v>0</v>
      </c>
      <c r="BQ442" s="81">
        <v>0</v>
      </c>
      <c r="BR442" s="81">
        <v>3</v>
      </c>
      <c r="BS442" s="81">
        <v>0</v>
      </c>
      <c r="BT442"/>
      <c r="BU442" s="80">
        <v>8.6509999999999998</v>
      </c>
      <c r="BV442" s="80">
        <v>0</v>
      </c>
      <c r="BW442" s="80">
        <v>0</v>
      </c>
      <c r="BX442" s="80">
        <v>0</v>
      </c>
      <c r="BY442" s="80">
        <v>0</v>
      </c>
      <c r="BZ442" s="80">
        <v>0</v>
      </c>
      <c r="CA442" s="80">
        <v>0</v>
      </c>
      <c r="CB442" s="80">
        <v>0</v>
      </c>
      <c r="CC442" s="80">
        <v>0</v>
      </c>
    </row>
    <row r="443" spans="1:81">
      <c r="A443" s="80" t="s">
        <v>2167</v>
      </c>
      <c r="B443" s="80">
        <v>136</v>
      </c>
      <c r="C443" s="80">
        <v>17</v>
      </c>
      <c r="D443" s="80">
        <v>8</v>
      </c>
      <c r="E443" s="80">
        <v>2020</v>
      </c>
      <c r="F443" s="80" t="s">
        <v>218</v>
      </c>
      <c r="G443" s="80" t="s">
        <v>2150</v>
      </c>
      <c r="H443" s="80" t="s">
        <v>2151</v>
      </c>
      <c r="I443" s="177"/>
      <c r="J443" s="81">
        <v>125.6659327139008</v>
      </c>
      <c r="K443" s="81">
        <v>4.6322277283070674</v>
      </c>
      <c r="L443" s="81">
        <v>33.031306597391001</v>
      </c>
      <c r="M443" s="81">
        <v>81.485587189038938</v>
      </c>
      <c r="N443" s="81">
        <v>75.152446773823613</v>
      </c>
      <c r="O443" s="81">
        <v>60.358982704672556</v>
      </c>
      <c r="P443" s="81">
        <v>77.938160117269746</v>
      </c>
      <c r="Q443" s="81">
        <v>4.2422232676924931</v>
      </c>
      <c r="R443" s="81">
        <v>0.93114011298639388</v>
      </c>
      <c r="S443" s="81">
        <v>10.44628035969296</v>
      </c>
      <c r="T443" s="82"/>
      <c r="U443" s="81">
        <v>3844670</v>
      </c>
      <c r="V443" s="81">
        <v>2334</v>
      </c>
      <c r="W443" s="81">
        <v>523</v>
      </c>
      <c r="X443" s="81">
        <v>28384</v>
      </c>
      <c r="Y443" s="81">
        <v>35107</v>
      </c>
      <c r="Z443" s="81">
        <v>43131</v>
      </c>
      <c r="AA443" s="81">
        <v>17583</v>
      </c>
      <c r="AB443" s="81">
        <v>71947</v>
      </c>
      <c r="AC443" s="81">
        <v>165052</v>
      </c>
      <c r="AD443" s="81">
        <v>10.44628035969296</v>
      </c>
      <c r="AE443" s="82"/>
      <c r="AF443" s="81">
        <v>34635137.560888171</v>
      </c>
      <c r="AG443" s="81">
        <v>3420537.6015728451</v>
      </c>
      <c r="AH443" s="81">
        <v>8124052.0494709397</v>
      </c>
      <c r="AI443" s="81">
        <v>153371026.21353328</v>
      </c>
      <c r="AJ443" s="81">
        <v>138157560.84256884</v>
      </c>
      <c r="AK443" s="81"/>
      <c r="AL443" s="81"/>
      <c r="AM443" s="81">
        <v>9389882.847842034</v>
      </c>
      <c r="AN443" s="81"/>
      <c r="AO443" s="81"/>
      <c r="AP443" s="82"/>
      <c r="AQ443" s="81">
        <v>1863</v>
      </c>
      <c r="AR443" s="81">
        <v>693</v>
      </c>
      <c r="AS443" s="81">
        <v>1</v>
      </c>
      <c r="AT443" s="81">
        <v>0</v>
      </c>
      <c r="AU443" s="81">
        <v>0</v>
      </c>
      <c r="AV443" s="81">
        <v>0</v>
      </c>
      <c r="AW443" s="81">
        <v>1</v>
      </c>
      <c r="AX443" s="82"/>
      <c r="AY443" s="81">
        <v>8352.3000000000029</v>
      </c>
      <c r="AZ443" s="81">
        <v>24683.70000000003</v>
      </c>
      <c r="BA443" s="81">
        <v>19</v>
      </c>
      <c r="BB443" s="81">
        <v>0</v>
      </c>
      <c r="BC443" s="81">
        <v>0</v>
      </c>
      <c r="BD443" s="81">
        <v>0</v>
      </c>
      <c r="BE443" s="81">
        <v>19</v>
      </c>
      <c r="BF443" s="82"/>
      <c r="BG443" s="81">
        <v>0</v>
      </c>
      <c r="BH443" s="81">
        <v>0</v>
      </c>
      <c r="BI443" s="81">
        <v>0</v>
      </c>
      <c r="BJ443" s="81">
        <v>0</v>
      </c>
      <c r="BK443" s="81">
        <v>6.8990000000000009</v>
      </c>
      <c r="BL443" s="81">
        <v>0</v>
      </c>
      <c r="BM443" s="82"/>
      <c r="BN443" s="81">
        <v>0</v>
      </c>
      <c r="BO443" s="81">
        <v>0</v>
      </c>
      <c r="BP443" s="81">
        <v>0</v>
      </c>
      <c r="BQ443" s="81">
        <v>0</v>
      </c>
      <c r="BR443" s="81">
        <v>2</v>
      </c>
      <c r="BS443" s="81">
        <v>0</v>
      </c>
      <c r="BT443"/>
      <c r="BU443" s="80">
        <v>6.899</v>
      </c>
      <c r="BV443" s="80">
        <v>0</v>
      </c>
      <c r="BW443" s="80">
        <v>0</v>
      </c>
      <c r="BX443" s="80">
        <v>0</v>
      </c>
      <c r="BY443" s="80">
        <v>0</v>
      </c>
      <c r="BZ443" s="80">
        <v>0</v>
      </c>
      <c r="CA443" s="80">
        <v>0</v>
      </c>
      <c r="CB443" s="80">
        <v>0</v>
      </c>
      <c r="CC443" s="80">
        <v>0</v>
      </c>
    </row>
    <row r="444" spans="1:81">
      <c r="A444" s="80" t="s">
        <v>2168</v>
      </c>
      <c r="B444" s="80">
        <v>136</v>
      </c>
      <c r="C444" s="80">
        <v>18</v>
      </c>
      <c r="D444" s="80">
        <v>8</v>
      </c>
      <c r="E444" s="80">
        <v>2021</v>
      </c>
      <c r="F444" s="80" t="s">
        <v>75</v>
      </c>
      <c r="G444" s="174" t="s">
        <v>2150</v>
      </c>
      <c r="H444" s="80" t="s">
        <v>2151</v>
      </c>
      <c r="I444" s="177"/>
      <c r="J444" s="81">
        <v>146.91824781429676</v>
      </c>
      <c r="K444" s="81">
        <v>4.7552899134519331</v>
      </c>
      <c r="L444" s="81">
        <v>26.538809783562289</v>
      </c>
      <c r="M444" s="81">
        <v>78.96509878157579</v>
      </c>
      <c r="N444" s="81">
        <v>70.800466059408592</v>
      </c>
      <c r="O444" s="81">
        <v>58.315787477485188</v>
      </c>
      <c r="P444" s="81">
        <v>79.99259235542705</v>
      </c>
      <c r="Q444" s="81">
        <v>4.2294646679425503</v>
      </c>
      <c r="R444" s="81">
        <v>0.83115202476039152</v>
      </c>
      <c r="S444" s="81">
        <v>7.2408145704000004</v>
      </c>
      <c r="T444" s="82"/>
      <c r="U444" s="81">
        <v>4870930</v>
      </c>
      <c r="V444" s="81">
        <v>2334</v>
      </c>
      <c r="W444" s="81">
        <v>523</v>
      </c>
      <c r="X444" s="81">
        <v>28384</v>
      </c>
      <c r="Y444" s="81">
        <v>35048</v>
      </c>
      <c r="Z444" s="81">
        <v>42908</v>
      </c>
      <c r="AA444" s="81">
        <v>17599</v>
      </c>
      <c r="AB444" s="81">
        <v>70880</v>
      </c>
      <c r="AC444" s="81">
        <v>142800</v>
      </c>
      <c r="AD444" s="81">
        <v>7.2408145704000004</v>
      </c>
      <c r="AE444" s="82"/>
      <c r="AF444" s="81">
        <v>38600607.078961477</v>
      </c>
      <c r="AG444" s="81">
        <v>3655826.9514820455</v>
      </c>
      <c r="AH444" s="81">
        <v>6310769.5534260115</v>
      </c>
      <c r="AI444" s="81">
        <v>172549696.81091687</v>
      </c>
      <c r="AJ444" s="81">
        <v>158610432.0634326</v>
      </c>
      <c r="AK444" s="81">
        <v>0</v>
      </c>
      <c r="AL444" s="81">
        <v>0</v>
      </c>
      <c r="AM444" s="81">
        <v>9303984.3678170703</v>
      </c>
      <c r="AN444" s="81">
        <v>0</v>
      </c>
      <c r="AO444" s="81">
        <v>0</v>
      </c>
      <c r="AP444" s="82"/>
      <c r="AQ444" s="81">
        <v>1927</v>
      </c>
      <c r="AR444" s="81">
        <v>713</v>
      </c>
      <c r="AS444" s="81">
        <v>1</v>
      </c>
      <c r="AT444" s="81">
        <v>1</v>
      </c>
      <c r="AU444" s="81">
        <v>0</v>
      </c>
      <c r="AV444" s="81">
        <v>0</v>
      </c>
      <c r="AW444" s="81"/>
      <c r="AX444" s="82"/>
      <c r="AY444" s="81">
        <v>8743.1999999999971</v>
      </c>
      <c r="AZ444" s="81">
        <v>25980.800000000028</v>
      </c>
      <c r="BA444" s="81">
        <v>19</v>
      </c>
      <c r="BB444" s="81">
        <v>19.8</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2169</v>
      </c>
      <c r="B445" s="80">
        <v>136</v>
      </c>
      <c r="C445" s="80">
        <v>19</v>
      </c>
      <c r="D445" s="80">
        <v>8</v>
      </c>
      <c r="E445" s="80">
        <v>2022</v>
      </c>
      <c r="F445" s="80" t="s">
        <v>568</v>
      </c>
      <c r="G445" s="174" t="s">
        <v>2150</v>
      </c>
      <c r="H445" s="80" t="s">
        <v>2151</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1995</v>
      </c>
      <c r="AR445" s="81">
        <v>728</v>
      </c>
      <c r="AS445" s="81">
        <v>1</v>
      </c>
      <c r="AT445" s="81">
        <v>1</v>
      </c>
      <c r="AU445" s="81">
        <v>0</v>
      </c>
      <c r="AV445" s="81">
        <v>0</v>
      </c>
      <c r="AW445" s="81"/>
      <c r="AX445" s="82"/>
      <c r="AY445" s="81">
        <v>9182.3999999999978</v>
      </c>
      <c r="AZ445" s="81">
        <v>26601.000000000029</v>
      </c>
      <c r="BA445" s="81">
        <v>19</v>
      </c>
      <c r="BB445" s="81">
        <v>19.8</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2170</v>
      </c>
      <c r="B446" s="80">
        <v>35</v>
      </c>
      <c r="C446" s="80">
        <v>1</v>
      </c>
      <c r="D446" s="80">
        <v>3</v>
      </c>
      <c r="E446" s="80">
        <v>1990</v>
      </c>
      <c r="F446" s="80" t="s">
        <v>562</v>
      </c>
      <c r="G446" s="80" t="s">
        <v>2171</v>
      </c>
      <c r="H446" s="80" t="s">
        <v>2172</v>
      </c>
      <c r="I446" s="177"/>
      <c r="J446" s="81">
        <v>1213.4893892194768</v>
      </c>
      <c r="K446" s="81">
        <v>7.8187294752943775</v>
      </c>
      <c r="L446" s="81">
        <v>4.1366782963867044</v>
      </c>
      <c r="M446" s="81">
        <v>34.942286422314531</v>
      </c>
      <c r="N446" s="81">
        <v>65.533281209173893</v>
      </c>
      <c r="O446" s="81">
        <v>47.917431718744687</v>
      </c>
      <c r="P446" s="81">
        <v>61.673458940123652</v>
      </c>
      <c r="Q446" s="81">
        <v>3.7852129072521974</v>
      </c>
      <c r="R446" s="81">
        <v>0</v>
      </c>
      <c r="S446" s="81">
        <v>3.7756445183882459</v>
      </c>
      <c r="T446" s="82"/>
      <c r="U446" s="81">
        <v>21887780</v>
      </c>
      <c r="V446" s="81">
        <v>1744</v>
      </c>
      <c r="W446" s="81">
        <v>45</v>
      </c>
      <c r="X446" s="81">
        <v>10720</v>
      </c>
      <c r="Y446" s="81">
        <v>17601</v>
      </c>
      <c r="Z446" s="81">
        <v>19709</v>
      </c>
      <c r="AA446" s="81">
        <v>14975</v>
      </c>
      <c r="AB446" s="81">
        <v>61459</v>
      </c>
      <c r="AC446" s="81">
        <v>0</v>
      </c>
      <c r="AD446" s="81">
        <v>3.7756445183882459</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2173</v>
      </c>
      <c r="B447" s="80">
        <v>36</v>
      </c>
      <c r="C447" s="80">
        <v>2</v>
      </c>
      <c r="D447" s="80">
        <v>3</v>
      </c>
      <c r="E447" s="80">
        <v>2005</v>
      </c>
      <c r="F447" s="80" t="s">
        <v>565</v>
      </c>
      <c r="G447" s="80" t="s">
        <v>2171</v>
      </c>
      <c r="H447" s="80" t="s">
        <v>2172</v>
      </c>
      <c r="I447" s="177"/>
      <c r="J447" s="81">
        <v>1085.1496828313554</v>
      </c>
      <c r="K447" s="81">
        <v>5.3127576430036445</v>
      </c>
      <c r="L447" s="81">
        <v>5.1289159602201151</v>
      </c>
      <c r="M447" s="81">
        <v>71.281416108981119</v>
      </c>
      <c r="N447" s="81">
        <v>121.96094811799317</v>
      </c>
      <c r="O447" s="81">
        <v>80.047725328979681</v>
      </c>
      <c r="P447" s="81">
        <v>60.268532143790139</v>
      </c>
      <c r="Q447" s="81">
        <v>3.9388669770551075</v>
      </c>
      <c r="R447" s="81">
        <v>0</v>
      </c>
      <c r="S447" s="81">
        <v>12.125628078423649</v>
      </c>
      <c r="T447" s="82"/>
      <c r="U447" s="81">
        <v>22131585</v>
      </c>
      <c r="V447" s="81">
        <v>1486</v>
      </c>
      <c r="W447" s="81">
        <v>63</v>
      </c>
      <c r="X447" s="81">
        <v>10421</v>
      </c>
      <c r="Y447" s="81">
        <v>22539</v>
      </c>
      <c r="Z447" s="81">
        <v>38100</v>
      </c>
      <c r="AA447" s="81">
        <v>11985</v>
      </c>
      <c r="AB447" s="81">
        <v>66857</v>
      </c>
      <c r="AC447" s="81">
        <v>0</v>
      </c>
      <c r="AD447" s="81">
        <v>12.125628078423649</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2174</v>
      </c>
      <c r="B448" s="80">
        <v>37</v>
      </c>
      <c r="C448" s="80">
        <v>3</v>
      </c>
      <c r="D448" s="80">
        <v>3</v>
      </c>
      <c r="E448" s="80">
        <v>2006</v>
      </c>
      <c r="F448" s="80" t="s">
        <v>566</v>
      </c>
      <c r="G448" s="80" t="s">
        <v>2171</v>
      </c>
      <c r="H448" s="80" t="s">
        <v>2172</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2175</v>
      </c>
      <c r="B449" s="80">
        <v>38</v>
      </c>
      <c r="C449" s="80">
        <v>4</v>
      </c>
      <c r="D449" s="80">
        <v>3</v>
      </c>
      <c r="E449" s="80">
        <v>2007</v>
      </c>
      <c r="F449" s="80" t="s">
        <v>567</v>
      </c>
      <c r="G449" s="80" t="s">
        <v>2171</v>
      </c>
      <c r="H449" s="80" t="s">
        <v>2172</v>
      </c>
      <c r="I449" s="177"/>
      <c r="J449" s="81">
        <v>1263.056276653846</v>
      </c>
      <c r="K449" s="81">
        <v>4.5935327104535375</v>
      </c>
      <c r="L449" s="81">
        <v>4.8074088569557754</v>
      </c>
      <c r="M449" s="81">
        <v>79.27659554290085</v>
      </c>
      <c r="N449" s="81">
        <v>112.18531069098343</v>
      </c>
      <c r="O449" s="81">
        <v>78.86961954134938</v>
      </c>
      <c r="P449" s="81">
        <v>59.449889419734582</v>
      </c>
      <c r="Q449" s="81">
        <v>4.1547634080478284</v>
      </c>
      <c r="R449" s="81">
        <v>0</v>
      </c>
      <c r="S449" s="81">
        <v>7.7403569255661493</v>
      </c>
      <c r="T449" s="82"/>
      <c r="U449" s="81">
        <v>27965984</v>
      </c>
      <c r="V449" s="81">
        <v>1336</v>
      </c>
      <c r="W449" s="81">
        <v>93</v>
      </c>
      <c r="X449" s="81">
        <v>12963</v>
      </c>
      <c r="Y449" s="81">
        <v>23182</v>
      </c>
      <c r="Z449" s="81">
        <v>39024</v>
      </c>
      <c r="AA449" s="81">
        <v>11642</v>
      </c>
      <c r="AB449" s="81">
        <v>66792</v>
      </c>
      <c r="AC449" s="81">
        <v>0</v>
      </c>
      <c r="AD449" s="81">
        <v>7.7403569255661493</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2176</v>
      </c>
      <c r="B450" s="80">
        <v>39</v>
      </c>
      <c r="C450" s="80">
        <v>5</v>
      </c>
      <c r="D450" s="80">
        <v>3</v>
      </c>
      <c r="E450" s="80">
        <v>2008</v>
      </c>
      <c r="F450" s="80" t="s">
        <v>84</v>
      </c>
      <c r="G450" s="80" t="s">
        <v>2171</v>
      </c>
      <c r="H450" s="80" t="s">
        <v>2172</v>
      </c>
      <c r="I450" s="177"/>
      <c r="J450" s="81">
        <v>1176.2554656268092</v>
      </c>
      <c r="K450" s="81">
        <v>3.4860588311284282</v>
      </c>
      <c r="L450" s="81">
        <v>4.3323466152558181</v>
      </c>
      <c r="M450" s="81">
        <v>80.79727301055749</v>
      </c>
      <c r="N450" s="81">
        <v>113.8805469827702</v>
      </c>
      <c r="O450" s="81">
        <v>76.931399671468967</v>
      </c>
      <c r="P450" s="81">
        <v>57.877436341045616</v>
      </c>
      <c r="Q450" s="81">
        <v>4.0767631661326122</v>
      </c>
      <c r="R450" s="81">
        <v>0</v>
      </c>
      <c r="S450" s="81">
        <v>9.2656940827868635</v>
      </c>
      <c r="T450" s="82"/>
      <c r="U450" s="81">
        <v>29888891</v>
      </c>
      <c r="V450" s="81">
        <v>1336</v>
      </c>
      <c r="W450" s="81">
        <v>93</v>
      </c>
      <c r="X450" s="81">
        <v>12963</v>
      </c>
      <c r="Y450" s="81">
        <v>23307</v>
      </c>
      <c r="Z450" s="81">
        <v>39401</v>
      </c>
      <c r="AA450" s="81">
        <v>11347</v>
      </c>
      <c r="AB450" s="81">
        <v>66615</v>
      </c>
      <c r="AC450" s="81">
        <v>0</v>
      </c>
      <c r="AD450" s="81">
        <v>9.2656940827868635</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2177</v>
      </c>
      <c r="B451" s="80">
        <v>40</v>
      </c>
      <c r="C451" s="80">
        <v>6</v>
      </c>
      <c r="D451" s="80">
        <v>3</v>
      </c>
      <c r="E451" s="80">
        <v>2009</v>
      </c>
      <c r="F451" s="80" t="s">
        <v>85</v>
      </c>
      <c r="G451" s="80" t="s">
        <v>2171</v>
      </c>
      <c r="H451" s="80" t="s">
        <v>2172</v>
      </c>
      <c r="I451" s="177"/>
      <c r="J451" s="81">
        <v>1061.8394456045432</v>
      </c>
      <c r="K451" s="81">
        <v>3.5862593058677592</v>
      </c>
      <c r="L451" s="81">
        <v>3.2033307670374338</v>
      </c>
      <c r="M451" s="81">
        <v>82.217576158948049</v>
      </c>
      <c r="N451" s="81">
        <v>106.18916891314869</v>
      </c>
      <c r="O451" s="81">
        <v>78.296909336108143</v>
      </c>
      <c r="P451" s="81">
        <v>55.502631788371509</v>
      </c>
      <c r="Q451" s="81">
        <v>3.8760152991927885</v>
      </c>
      <c r="R451" s="81">
        <v>0</v>
      </c>
      <c r="S451" s="81">
        <v>9.1228830334638715</v>
      </c>
      <c r="T451" s="82"/>
      <c r="U451" s="81">
        <v>22918815</v>
      </c>
      <c r="V451" s="81">
        <v>1409</v>
      </c>
      <c r="W451" s="81">
        <v>100</v>
      </c>
      <c r="X451" s="81">
        <v>14933</v>
      </c>
      <c r="Y451" s="81">
        <v>23603</v>
      </c>
      <c r="Z451" s="81">
        <v>39581</v>
      </c>
      <c r="AA451" s="81">
        <v>11171</v>
      </c>
      <c r="AB451" s="81">
        <v>66486</v>
      </c>
      <c r="AC451" s="81">
        <v>0</v>
      </c>
      <c r="AD451" s="81">
        <v>9.1228830334638715</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152.232</v>
      </c>
      <c r="BJ451" s="81">
        <v>0</v>
      </c>
      <c r="BK451" s="81">
        <v>17.036999999999999</v>
      </c>
      <c r="BL451" s="81">
        <v>0</v>
      </c>
      <c r="BM451" s="82"/>
      <c r="BN451" s="81">
        <v>0</v>
      </c>
      <c r="BO451" s="81">
        <v>0</v>
      </c>
      <c r="BP451" s="81">
        <v>21</v>
      </c>
      <c r="BQ451" s="81">
        <v>0</v>
      </c>
      <c r="BR451" s="81">
        <v>1</v>
      </c>
      <c r="BS451" s="81">
        <v>0</v>
      </c>
      <c r="BT451"/>
      <c r="BU451" s="80"/>
      <c r="BV451" s="80"/>
      <c r="BW451" s="80"/>
      <c r="BX451" s="80"/>
      <c r="BY451" s="80"/>
      <c r="BZ451" s="80"/>
      <c r="CA451" s="80"/>
      <c r="CB451" s="80"/>
      <c r="CC451" s="80"/>
    </row>
    <row r="452" spans="1:81">
      <c r="A452" s="80" t="s">
        <v>2178</v>
      </c>
      <c r="B452" s="80">
        <v>41</v>
      </c>
      <c r="C452" s="80">
        <v>7</v>
      </c>
      <c r="D452" s="80">
        <v>3</v>
      </c>
      <c r="E452" s="80">
        <v>2010</v>
      </c>
      <c r="F452" s="80" t="s">
        <v>86</v>
      </c>
      <c r="G452" s="80" t="s">
        <v>2171</v>
      </c>
      <c r="H452" s="80" t="s">
        <v>2172</v>
      </c>
      <c r="I452" s="177"/>
      <c r="J452" s="81">
        <v>1058.4089050655043</v>
      </c>
      <c r="K452" s="81">
        <v>3.917642023889778</v>
      </c>
      <c r="L452" s="81">
        <v>3.0348651127571524</v>
      </c>
      <c r="M452" s="81">
        <v>92.933306400063287</v>
      </c>
      <c r="N452" s="81">
        <v>115.91228768834718</v>
      </c>
      <c r="O452" s="81">
        <v>78.592406205385203</v>
      </c>
      <c r="P452" s="81">
        <v>56.057968416609349</v>
      </c>
      <c r="Q452" s="81">
        <v>4.0444236612639353</v>
      </c>
      <c r="R452" s="81">
        <v>0</v>
      </c>
      <c r="S452" s="81">
        <v>9.238057203351369</v>
      </c>
      <c r="T452" s="82"/>
      <c r="U452" s="81">
        <v>23806502</v>
      </c>
      <c r="V452" s="81">
        <v>1409</v>
      </c>
      <c r="W452" s="81">
        <v>100</v>
      </c>
      <c r="X452" s="81">
        <v>14933</v>
      </c>
      <c r="Y452" s="81">
        <v>23940</v>
      </c>
      <c r="Z452" s="81">
        <v>39915</v>
      </c>
      <c r="AA452" s="81">
        <v>11001</v>
      </c>
      <c r="AB452" s="81">
        <v>66475</v>
      </c>
      <c r="AC452" s="81">
        <v>0</v>
      </c>
      <c r="AD452" s="81">
        <v>9.238057203351369</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174.23699999999999</v>
      </c>
      <c r="BJ452" s="81">
        <v>0</v>
      </c>
      <c r="BK452" s="81">
        <v>0</v>
      </c>
      <c r="BL452" s="81">
        <v>0</v>
      </c>
      <c r="BM452" s="82"/>
      <c r="BN452" s="81">
        <v>0</v>
      </c>
      <c r="BO452" s="81">
        <v>0</v>
      </c>
      <c r="BP452" s="81">
        <v>22</v>
      </c>
      <c r="BQ452" s="81">
        <v>0</v>
      </c>
      <c r="BR452" s="81">
        <v>0</v>
      </c>
      <c r="BS452" s="81">
        <v>0</v>
      </c>
      <c r="BT452"/>
      <c r="BU452" s="80">
        <v>174.23699999999999</v>
      </c>
      <c r="BV452" s="80">
        <v>0</v>
      </c>
      <c r="BW452" s="80">
        <v>0</v>
      </c>
      <c r="BX452" s="80">
        <v>0</v>
      </c>
      <c r="BY452" s="80">
        <v>0</v>
      </c>
      <c r="BZ452" s="80">
        <v>0</v>
      </c>
      <c r="CA452" s="80">
        <v>0</v>
      </c>
      <c r="CB452" s="80">
        <v>0</v>
      </c>
      <c r="CC452" s="80">
        <v>0</v>
      </c>
    </row>
    <row r="453" spans="1:81">
      <c r="A453" s="80" t="s">
        <v>2179</v>
      </c>
      <c r="B453" s="80">
        <v>42</v>
      </c>
      <c r="C453" s="80">
        <v>8</v>
      </c>
      <c r="D453" s="80">
        <v>3</v>
      </c>
      <c r="E453" s="80">
        <v>2011</v>
      </c>
      <c r="F453" s="80" t="s">
        <v>87</v>
      </c>
      <c r="G453" s="80" t="s">
        <v>2171</v>
      </c>
      <c r="H453" s="80" t="s">
        <v>2172</v>
      </c>
      <c r="I453" s="177"/>
      <c r="J453" s="81">
        <v>1063.7976799533451</v>
      </c>
      <c r="K453" s="81">
        <v>4.6567310181092108</v>
      </c>
      <c r="L453" s="81">
        <v>4.0718351404330511</v>
      </c>
      <c r="M453" s="81">
        <v>88.366566592341641</v>
      </c>
      <c r="N453" s="81">
        <v>103.55094117800444</v>
      </c>
      <c r="O453" s="81">
        <v>77.840530643579669</v>
      </c>
      <c r="P453" s="81">
        <v>54.056949549502434</v>
      </c>
      <c r="Q453" s="81">
        <v>4.6921923707710489</v>
      </c>
      <c r="R453" s="81">
        <v>0</v>
      </c>
      <c r="S453" s="81">
        <v>8.4021038267593884</v>
      </c>
      <c r="T453" s="82"/>
      <c r="U453" s="81">
        <v>24021247</v>
      </c>
      <c r="V453" s="81">
        <v>1409</v>
      </c>
      <c r="W453" s="81">
        <v>100</v>
      </c>
      <c r="X453" s="81">
        <v>14933</v>
      </c>
      <c r="Y453" s="81">
        <v>24345</v>
      </c>
      <c r="Z453" s="81">
        <v>40392</v>
      </c>
      <c r="AA453" s="81">
        <v>10924</v>
      </c>
      <c r="AB453" s="81">
        <v>66861</v>
      </c>
      <c r="AC453" s="81">
        <v>0</v>
      </c>
      <c r="AD453" s="81">
        <v>8.4021038267593884</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176.35</v>
      </c>
      <c r="BJ453" s="81">
        <v>0</v>
      </c>
      <c r="BK453" s="81">
        <v>13.103999999999999</v>
      </c>
      <c r="BL453" s="81">
        <v>0</v>
      </c>
      <c r="BM453" s="82"/>
      <c r="BN453" s="81">
        <v>0</v>
      </c>
      <c r="BO453" s="81">
        <v>0</v>
      </c>
      <c r="BP453" s="81">
        <v>22</v>
      </c>
      <c r="BQ453" s="81">
        <v>0</v>
      </c>
      <c r="BR453" s="81">
        <v>1</v>
      </c>
      <c r="BS453" s="81">
        <v>0</v>
      </c>
      <c r="BT453"/>
      <c r="BU453" s="80">
        <v>176.35</v>
      </c>
      <c r="BV453" s="80">
        <v>13.103999999999999</v>
      </c>
      <c r="BW453" s="80">
        <v>0</v>
      </c>
      <c r="BX453" s="80">
        <v>0</v>
      </c>
      <c r="BY453" s="80">
        <v>0</v>
      </c>
      <c r="BZ453" s="80">
        <v>0</v>
      </c>
      <c r="CA453" s="80">
        <v>0</v>
      </c>
      <c r="CB453" s="80">
        <v>0</v>
      </c>
      <c r="CC453" s="80">
        <v>0</v>
      </c>
    </row>
    <row r="454" spans="1:81">
      <c r="A454" s="80" t="s">
        <v>2180</v>
      </c>
      <c r="B454" s="80">
        <v>43</v>
      </c>
      <c r="C454" s="80">
        <v>9</v>
      </c>
      <c r="D454" s="80">
        <v>3</v>
      </c>
      <c r="E454" s="80">
        <v>2012</v>
      </c>
      <c r="F454" s="80" t="s">
        <v>88</v>
      </c>
      <c r="G454" s="80" t="s">
        <v>2171</v>
      </c>
      <c r="H454" s="80" t="s">
        <v>2172</v>
      </c>
      <c r="I454" s="177"/>
      <c r="J454" s="81">
        <v>1086.23177275328</v>
      </c>
      <c r="K454" s="81">
        <v>4.2120115304056931</v>
      </c>
      <c r="L454" s="81">
        <v>4.0405575159573219</v>
      </c>
      <c r="M454" s="81">
        <v>85.365677508664618</v>
      </c>
      <c r="N454" s="81">
        <v>117.99707177909129</v>
      </c>
      <c r="O454" s="81">
        <v>78.713583401362214</v>
      </c>
      <c r="P454" s="81">
        <v>53.976337549064972</v>
      </c>
      <c r="Q454" s="81">
        <v>5.1571225791647048</v>
      </c>
      <c r="R454" s="81">
        <v>0</v>
      </c>
      <c r="S454" s="81">
        <v>9.7374353821187665</v>
      </c>
      <c r="T454" s="82"/>
      <c r="U454" s="81">
        <v>24360812</v>
      </c>
      <c r="V454" s="81">
        <v>1409</v>
      </c>
      <c r="W454" s="81">
        <v>100</v>
      </c>
      <c r="X454" s="81">
        <v>14933</v>
      </c>
      <c r="Y454" s="81">
        <v>25061</v>
      </c>
      <c r="Z454" s="81">
        <v>41169</v>
      </c>
      <c r="AA454" s="81">
        <v>10846</v>
      </c>
      <c r="AB454" s="81">
        <v>67637</v>
      </c>
      <c r="AC454" s="81">
        <v>0</v>
      </c>
      <c r="AD454" s="81">
        <v>9.7374353821187665</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145.49100000000001</v>
      </c>
      <c r="BJ454" s="81">
        <v>0</v>
      </c>
      <c r="BK454" s="81">
        <v>0</v>
      </c>
      <c r="BL454" s="81">
        <v>0</v>
      </c>
      <c r="BM454" s="82"/>
      <c r="BN454" s="81">
        <v>0</v>
      </c>
      <c r="BO454" s="81">
        <v>0</v>
      </c>
      <c r="BP454" s="81">
        <v>21</v>
      </c>
      <c r="BQ454" s="81">
        <v>0</v>
      </c>
      <c r="BR454" s="81">
        <v>0</v>
      </c>
      <c r="BS454" s="81">
        <v>0</v>
      </c>
      <c r="BT454"/>
      <c r="BU454" s="80">
        <v>145.49100000000001</v>
      </c>
      <c r="BV454" s="80">
        <v>0</v>
      </c>
      <c r="BW454" s="80">
        <v>0</v>
      </c>
      <c r="BX454" s="80">
        <v>0</v>
      </c>
      <c r="BY454" s="80">
        <v>0</v>
      </c>
      <c r="BZ454" s="80">
        <v>0</v>
      </c>
      <c r="CA454" s="80">
        <v>0</v>
      </c>
      <c r="CB454" s="80">
        <v>0</v>
      </c>
      <c r="CC454" s="80">
        <v>0</v>
      </c>
    </row>
    <row r="455" spans="1:81">
      <c r="A455" s="80" t="s">
        <v>2181</v>
      </c>
      <c r="B455" s="80">
        <v>44</v>
      </c>
      <c r="C455" s="80">
        <v>10</v>
      </c>
      <c r="D455" s="80">
        <v>3</v>
      </c>
      <c r="E455" s="80">
        <v>2013</v>
      </c>
      <c r="F455" s="80" t="s">
        <v>89</v>
      </c>
      <c r="G455" s="80" t="s">
        <v>2171</v>
      </c>
      <c r="H455" s="80" t="s">
        <v>2172</v>
      </c>
      <c r="I455" s="177"/>
      <c r="J455" s="81">
        <v>1025.9901465131238</v>
      </c>
      <c r="K455" s="81">
        <v>3.5311720055428837</v>
      </c>
      <c r="L455" s="81">
        <v>3.7526584850832276</v>
      </c>
      <c r="M455" s="81">
        <v>84.367711629665052</v>
      </c>
      <c r="N455" s="81">
        <v>119.78592190060473</v>
      </c>
      <c r="O455" s="81">
        <v>76.061337949681686</v>
      </c>
      <c r="P455" s="81">
        <v>53.530317303675204</v>
      </c>
      <c r="Q455" s="81">
        <v>5.24204395222334</v>
      </c>
      <c r="R455" s="81">
        <v>0</v>
      </c>
      <c r="S455" s="81">
        <v>11.221617013392748</v>
      </c>
      <c r="T455" s="82"/>
      <c r="U455" s="81">
        <v>22012727</v>
      </c>
      <c r="V455" s="81">
        <v>1409</v>
      </c>
      <c r="W455" s="81">
        <v>100</v>
      </c>
      <c r="X455" s="81">
        <v>14933</v>
      </c>
      <c r="Y455" s="81">
        <v>25341</v>
      </c>
      <c r="Z455" s="81">
        <v>41558</v>
      </c>
      <c r="AA455" s="81">
        <v>10716</v>
      </c>
      <c r="AB455" s="81">
        <v>67765</v>
      </c>
      <c r="AC455" s="81">
        <v>0</v>
      </c>
      <c r="AD455" s="81">
        <v>11.221617013392748</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162.006</v>
      </c>
      <c r="BJ455" s="81">
        <v>0</v>
      </c>
      <c r="BK455" s="81">
        <v>0</v>
      </c>
      <c r="BL455" s="81">
        <v>0</v>
      </c>
      <c r="BM455" s="82"/>
      <c r="BN455" s="81">
        <v>0</v>
      </c>
      <c r="BO455" s="81">
        <v>0</v>
      </c>
      <c r="BP455" s="81">
        <v>21</v>
      </c>
      <c r="BQ455" s="81">
        <v>0</v>
      </c>
      <c r="BR455" s="81">
        <v>0</v>
      </c>
      <c r="BS455" s="81">
        <v>0</v>
      </c>
      <c r="BT455"/>
      <c r="BU455" s="80">
        <v>162.006</v>
      </c>
      <c r="BV455" s="80">
        <v>0</v>
      </c>
      <c r="BW455" s="80">
        <v>0</v>
      </c>
      <c r="BX455" s="80">
        <v>0</v>
      </c>
      <c r="BY455" s="80">
        <v>0</v>
      </c>
      <c r="BZ455" s="80">
        <v>0</v>
      </c>
      <c r="CA455" s="80">
        <v>0</v>
      </c>
      <c r="CB455" s="80">
        <v>0</v>
      </c>
      <c r="CC455" s="80">
        <v>0</v>
      </c>
    </row>
    <row r="456" spans="1:81">
      <c r="A456" s="80" t="s">
        <v>2182</v>
      </c>
      <c r="B456" s="80">
        <v>45</v>
      </c>
      <c r="C456" s="80">
        <v>11</v>
      </c>
      <c r="D456" s="80">
        <v>3</v>
      </c>
      <c r="E456" s="80">
        <v>2014</v>
      </c>
      <c r="F456" s="80" t="s">
        <v>90</v>
      </c>
      <c r="G456" s="80" t="s">
        <v>2171</v>
      </c>
      <c r="H456" s="80" t="s">
        <v>2172</v>
      </c>
      <c r="I456" s="177"/>
      <c r="J456" s="81">
        <v>996.56183978083061</v>
      </c>
      <c r="K456" s="81">
        <v>3.2203599173809399</v>
      </c>
      <c r="L456" s="81">
        <v>3.0966422152954274</v>
      </c>
      <c r="M456" s="81">
        <v>85.327483756282206</v>
      </c>
      <c r="N456" s="81">
        <v>111.57697767836237</v>
      </c>
      <c r="O456" s="81">
        <v>72.712031659611085</v>
      </c>
      <c r="P456" s="81">
        <v>53.316641216965692</v>
      </c>
      <c r="Q456" s="81">
        <v>5.037074882815185</v>
      </c>
      <c r="R456" s="81">
        <v>0</v>
      </c>
      <c r="S456" s="81">
        <v>10.374267998268095</v>
      </c>
      <c r="T456" s="82"/>
      <c r="U456" s="81">
        <v>22829339</v>
      </c>
      <c r="V456" s="81">
        <v>1117</v>
      </c>
      <c r="W456" s="81">
        <v>84</v>
      </c>
      <c r="X456" s="81">
        <v>14903</v>
      </c>
      <c r="Y456" s="81">
        <v>25684</v>
      </c>
      <c r="Z456" s="81">
        <v>41842</v>
      </c>
      <c r="AA456" s="81">
        <v>10618</v>
      </c>
      <c r="AB456" s="81">
        <v>67867</v>
      </c>
      <c r="AC456" s="81">
        <v>0</v>
      </c>
      <c r="AD456" s="81">
        <v>10.374267998268095</v>
      </c>
      <c r="AE456" s="82"/>
      <c r="AF456" s="81">
        <v>286222436.79661262</v>
      </c>
      <c r="AG456" s="81">
        <v>2446495.9743835642</v>
      </c>
      <c r="AH456" s="81">
        <v>760160.80507427186</v>
      </c>
      <c r="AI456" s="81">
        <v>90268676.335754022</v>
      </c>
      <c r="AJ456" s="81">
        <v>135048374.29193863</v>
      </c>
      <c r="AK456" s="81">
        <v>0</v>
      </c>
      <c r="AL456" s="81">
        <v>0</v>
      </c>
      <c r="AM456" s="81">
        <v>9317124.9488297999</v>
      </c>
      <c r="AN456" s="81">
        <v>0</v>
      </c>
      <c r="AO456" s="81">
        <v>0</v>
      </c>
      <c r="AP456" s="82"/>
      <c r="AQ456" s="81">
        <v>2036</v>
      </c>
      <c r="AR456" s="81">
        <v>404</v>
      </c>
      <c r="AS456" s="81">
        <v>0</v>
      </c>
      <c r="AT456" s="81">
        <v>0</v>
      </c>
      <c r="AU456" s="81">
        <v>0</v>
      </c>
      <c r="AV456" s="81">
        <v>0</v>
      </c>
      <c r="AW456" s="81" t="s">
        <v>564</v>
      </c>
      <c r="AX456" s="82"/>
      <c r="AY456" s="81">
        <v>8707.5849999999991</v>
      </c>
      <c r="AZ456" s="81">
        <v>12873.807999999999</v>
      </c>
      <c r="BA456" s="81">
        <v>0</v>
      </c>
      <c r="BB456" s="81">
        <v>0</v>
      </c>
      <c r="BC456" s="81">
        <v>0</v>
      </c>
      <c r="BD456" s="81">
        <v>0</v>
      </c>
      <c r="BE456" s="81" t="s">
        <v>564</v>
      </c>
      <c r="BF456" s="82"/>
      <c r="BG456" s="81">
        <v>0</v>
      </c>
      <c r="BH456" s="81">
        <v>0</v>
      </c>
      <c r="BI456" s="81">
        <v>149.53</v>
      </c>
      <c r="BJ456" s="81">
        <v>0</v>
      </c>
      <c r="BK456" s="81">
        <v>0</v>
      </c>
      <c r="BL456" s="81">
        <v>0</v>
      </c>
      <c r="BM456" s="82"/>
      <c r="BN456" s="81">
        <v>0</v>
      </c>
      <c r="BO456" s="81">
        <v>0</v>
      </c>
      <c r="BP456" s="81">
        <v>20</v>
      </c>
      <c r="BQ456" s="81">
        <v>0</v>
      </c>
      <c r="BR456" s="81">
        <v>0</v>
      </c>
      <c r="BS456" s="81">
        <v>0</v>
      </c>
      <c r="BT456"/>
      <c r="BU456" s="80">
        <v>149.53</v>
      </c>
      <c r="BV456" s="80">
        <v>0</v>
      </c>
      <c r="BW456" s="80">
        <v>0</v>
      </c>
      <c r="BX456" s="80">
        <v>0</v>
      </c>
      <c r="BY456" s="80">
        <v>0</v>
      </c>
      <c r="BZ456" s="80">
        <v>0</v>
      </c>
      <c r="CA456" s="80">
        <v>0</v>
      </c>
      <c r="CB456" s="80">
        <v>0</v>
      </c>
      <c r="CC456" s="80">
        <v>0</v>
      </c>
    </row>
    <row r="457" spans="1:81">
      <c r="A457" s="80" t="s">
        <v>2183</v>
      </c>
      <c r="B457" s="80">
        <v>46</v>
      </c>
      <c r="C457" s="80">
        <v>12</v>
      </c>
      <c r="D457" s="80">
        <v>3</v>
      </c>
      <c r="E457" s="80">
        <v>2015</v>
      </c>
      <c r="F457" s="80" t="s">
        <v>91</v>
      </c>
      <c r="G457" s="80" t="s">
        <v>2171</v>
      </c>
      <c r="H457" s="80" t="s">
        <v>2172</v>
      </c>
      <c r="I457" s="177"/>
      <c r="J457" s="81">
        <v>1116.322646320333</v>
      </c>
      <c r="K457" s="81">
        <v>2.9132778563193837</v>
      </c>
      <c r="L457" s="81">
        <v>4.7153582475670532</v>
      </c>
      <c r="M457" s="81">
        <v>77.627803782264195</v>
      </c>
      <c r="N457" s="81">
        <v>119.98291603444112</v>
      </c>
      <c r="O457" s="81">
        <v>72.973416046584319</v>
      </c>
      <c r="P457" s="81">
        <v>53.192756881018312</v>
      </c>
      <c r="Q457" s="81">
        <v>4.9401284394213114</v>
      </c>
      <c r="R457" s="81">
        <v>0</v>
      </c>
      <c r="S457" s="81">
        <v>11.772958316649595</v>
      </c>
      <c r="T457" s="82"/>
      <c r="U457" s="81">
        <v>25027238</v>
      </c>
      <c r="V457" s="81">
        <v>1117</v>
      </c>
      <c r="W457" s="81">
        <v>84</v>
      </c>
      <c r="X457" s="81">
        <v>14903</v>
      </c>
      <c r="Y457" s="81">
        <v>26042</v>
      </c>
      <c r="Z457" s="81">
        <v>42397</v>
      </c>
      <c r="AA457" s="81">
        <v>10585</v>
      </c>
      <c r="AB457" s="81">
        <v>67992</v>
      </c>
      <c r="AC457" s="81">
        <v>0</v>
      </c>
      <c r="AD457" s="81">
        <v>11.772958316649595</v>
      </c>
      <c r="AE457" s="82"/>
      <c r="AF457" s="81">
        <v>316997862.7542454</v>
      </c>
      <c r="AG457" s="81">
        <v>2088705.6159263204</v>
      </c>
      <c r="AH457" s="81">
        <v>947627.07200286177</v>
      </c>
      <c r="AI457" s="81">
        <v>89851647.124670506</v>
      </c>
      <c r="AJ457" s="81">
        <v>143776542.73273665</v>
      </c>
      <c r="AK457" s="81">
        <v>0</v>
      </c>
      <c r="AL457" s="81">
        <v>0</v>
      </c>
      <c r="AM457" s="81">
        <v>9318018.3842871673</v>
      </c>
      <c r="AN457" s="81">
        <v>0</v>
      </c>
      <c r="AO457" s="81">
        <v>0</v>
      </c>
      <c r="AP457" s="82"/>
      <c r="AQ457" s="81">
        <v>2185</v>
      </c>
      <c r="AR457" s="81">
        <v>561</v>
      </c>
      <c r="AS457" s="81">
        <v>0</v>
      </c>
      <c r="AT457" s="81">
        <v>0</v>
      </c>
      <c r="AU457" s="81">
        <v>0</v>
      </c>
      <c r="AV457" s="81">
        <v>0</v>
      </c>
      <c r="AW457" s="81" t="s">
        <v>564</v>
      </c>
      <c r="AX457" s="82"/>
      <c r="AY457" s="81">
        <v>9470.82</v>
      </c>
      <c r="AZ457" s="81">
        <v>21757.708000000002</v>
      </c>
      <c r="BA457" s="81">
        <v>0</v>
      </c>
      <c r="BB457" s="81">
        <v>0</v>
      </c>
      <c r="BC457" s="81">
        <v>0</v>
      </c>
      <c r="BD457" s="81">
        <v>0</v>
      </c>
      <c r="BE457" s="81" t="s">
        <v>564</v>
      </c>
      <c r="BF457" s="82"/>
      <c r="BG457" s="81">
        <v>0</v>
      </c>
      <c r="BH457" s="81">
        <v>0</v>
      </c>
      <c r="BI457" s="81">
        <v>135.428</v>
      </c>
      <c r="BJ457" s="81">
        <v>0</v>
      </c>
      <c r="BK457" s="81">
        <v>0</v>
      </c>
      <c r="BL457" s="81">
        <v>0</v>
      </c>
      <c r="BM457" s="82"/>
      <c r="BN457" s="81">
        <v>0</v>
      </c>
      <c r="BO457" s="81">
        <v>0</v>
      </c>
      <c r="BP457" s="81">
        <v>19</v>
      </c>
      <c r="BQ457" s="81">
        <v>0</v>
      </c>
      <c r="BR457" s="81">
        <v>0</v>
      </c>
      <c r="BS457" s="81">
        <v>0</v>
      </c>
      <c r="BT457"/>
      <c r="BU457" s="80">
        <v>135.428</v>
      </c>
      <c r="BV457" s="80">
        <v>0</v>
      </c>
      <c r="BW457" s="80">
        <v>0</v>
      </c>
      <c r="BX457" s="80">
        <v>0</v>
      </c>
      <c r="BY457" s="80">
        <v>0</v>
      </c>
      <c r="BZ457" s="80">
        <v>0</v>
      </c>
      <c r="CA457" s="80">
        <v>0</v>
      </c>
      <c r="CB457" s="80">
        <v>0</v>
      </c>
      <c r="CC457" s="80">
        <v>0</v>
      </c>
    </row>
    <row r="458" spans="1:81">
      <c r="A458" s="80" t="s">
        <v>2184</v>
      </c>
      <c r="B458" s="80">
        <v>47</v>
      </c>
      <c r="C458" s="80">
        <v>13</v>
      </c>
      <c r="D458" s="80">
        <v>3</v>
      </c>
      <c r="E458" s="80">
        <v>2016</v>
      </c>
      <c r="F458" s="80" t="s">
        <v>92</v>
      </c>
      <c r="G458" s="80" t="s">
        <v>2171</v>
      </c>
      <c r="H458" s="80" t="s">
        <v>2172</v>
      </c>
      <c r="I458" s="177"/>
      <c r="J458" s="81">
        <v>1123.6702724073873</v>
      </c>
      <c r="K458" s="81">
        <v>2.8899461608189441</v>
      </c>
      <c r="L458" s="81">
        <v>3.6845973710687123</v>
      </c>
      <c r="M458" s="81">
        <v>77.555357492760521</v>
      </c>
      <c r="N458" s="81">
        <v>105.70096175187632</v>
      </c>
      <c r="O458" s="81">
        <v>72.27089875602428</v>
      </c>
      <c r="P458" s="81">
        <v>51.575333330054526</v>
      </c>
      <c r="Q458" s="81">
        <v>4.8177399877097367</v>
      </c>
      <c r="R458" s="81">
        <v>0</v>
      </c>
      <c r="S458" s="81">
        <v>10.564716434195317</v>
      </c>
      <c r="T458" s="82"/>
      <c r="U458" s="81">
        <v>24210850</v>
      </c>
      <c r="V458" s="81">
        <v>1117</v>
      </c>
      <c r="W458" s="81">
        <v>84</v>
      </c>
      <c r="X458" s="81">
        <v>14903</v>
      </c>
      <c r="Y458" s="81">
        <v>26486</v>
      </c>
      <c r="Z458" s="81">
        <v>42505</v>
      </c>
      <c r="AA458" s="81">
        <v>10615</v>
      </c>
      <c r="AB458" s="81">
        <v>68209</v>
      </c>
      <c r="AC458" s="81">
        <v>0</v>
      </c>
      <c r="AD458" s="81">
        <v>10.56471643419532</v>
      </c>
      <c r="AE458" s="82"/>
      <c r="AF458" s="81">
        <v>329248139.13311392</v>
      </c>
      <c r="AG458" s="81">
        <v>2054800.752058635</v>
      </c>
      <c r="AH458" s="81">
        <v>587222.68818555819</v>
      </c>
      <c r="AI458" s="81">
        <v>92634864.922489688</v>
      </c>
      <c r="AJ458" s="81">
        <v>128536468.12421229</v>
      </c>
      <c r="AK458" s="81">
        <v>0</v>
      </c>
      <c r="AL458" s="81">
        <v>0</v>
      </c>
      <c r="AM458" s="81">
        <v>9355019.6142534297</v>
      </c>
      <c r="AN458" s="81">
        <v>0</v>
      </c>
      <c r="AO458" s="81">
        <v>0</v>
      </c>
      <c r="AP458" s="82"/>
      <c r="AQ458" s="81">
        <v>2375</v>
      </c>
      <c r="AR458" s="81">
        <v>671</v>
      </c>
      <c r="AS458" s="81">
        <v>0</v>
      </c>
      <c r="AT458" s="81">
        <v>0</v>
      </c>
      <c r="AU458" s="81">
        <v>0</v>
      </c>
      <c r="AV458" s="81">
        <v>0</v>
      </c>
      <c r="AW458" s="81" t="s">
        <v>564</v>
      </c>
      <c r="AX458" s="82"/>
      <c r="AY458" s="81">
        <v>10433.493</v>
      </c>
      <c r="AZ458" s="81">
        <v>27535.207999999999</v>
      </c>
      <c r="BA458" s="81">
        <v>0</v>
      </c>
      <c r="BB458" s="81">
        <v>0</v>
      </c>
      <c r="BC458" s="81">
        <v>0</v>
      </c>
      <c r="BD458" s="81">
        <v>0</v>
      </c>
      <c r="BE458" s="81" t="s">
        <v>564</v>
      </c>
      <c r="BF458" s="82"/>
      <c r="BG458" s="81">
        <v>0</v>
      </c>
      <c r="BH458" s="81">
        <v>0</v>
      </c>
      <c r="BI458" s="81">
        <v>169.482</v>
      </c>
      <c r="BJ458" s="81">
        <v>0</v>
      </c>
      <c r="BK458" s="81">
        <v>0</v>
      </c>
      <c r="BL458" s="81">
        <v>0</v>
      </c>
      <c r="BM458" s="82"/>
      <c r="BN458" s="81">
        <v>0</v>
      </c>
      <c r="BO458" s="81">
        <v>0</v>
      </c>
      <c r="BP458" s="81">
        <v>21</v>
      </c>
      <c r="BQ458" s="81">
        <v>0</v>
      </c>
      <c r="BR458" s="81">
        <v>0</v>
      </c>
      <c r="BS458" s="81">
        <v>0</v>
      </c>
      <c r="BT458"/>
      <c r="BU458" s="80">
        <v>161.59200000000001</v>
      </c>
      <c r="BV458" s="80">
        <v>0</v>
      </c>
      <c r="BW458" s="80">
        <v>7.89</v>
      </c>
      <c r="BX458" s="80">
        <v>0</v>
      </c>
      <c r="BY458" s="80">
        <v>0</v>
      </c>
      <c r="BZ458" s="80">
        <v>0</v>
      </c>
      <c r="CA458" s="80">
        <v>0</v>
      </c>
      <c r="CB458" s="80">
        <v>0</v>
      </c>
      <c r="CC458" s="80">
        <v>0</v>
      </c>
    </row>
    <row r="459" spans="1:81">
      <c r="A459" s="80" t="s">
        <v>2185</v>
      </c>
      <c r="B459" s="80">
        <v>48</v>
      </c>
      <c r="C459" s="80">
        <v>14</v>
      </c>
      <c r="D459" s="80">
        <v>3</v>
      </c>
      <c r="E459" s="80">
        <v>2017</v>
      </c>
      <c r="F459" s="80" t="s">
        <v>71</v>
      </c>
      <c r="G459" s="80" t="s">
        <v>2171</v>
      </c>
      <c r="H459" s="80" t="s">
        <v>2172</v>
      </c>
      <c r="I459" s="177"/>
      <c r="J459" s="81">
        <v>996.89310090122444</v>
      </c>
      <c r="K459" s="81">
        <v>3.0061797572638742</v>
      </c>
      <c r="L459" s="81">
        <v>3.4894743988622414</v>
      </c>
      <c r="M459" s="81">
        <v>73.36671597520359</v>
      </c>
      <c r="N459" s="81">
        <v>108.19274852879609</v>
      </c>
      <c r="O459" s="81">
        <v>71.43949966568195</v>
      </c>
      <c r="P459" s="81">
        <v>51.750728151516519</v>
      </c>
      <c r="Q459" s="81">
        <v>4.6844689889457323</v>
      </c>
      <c r="R459" s="81">
        <v>0</v>
      </c>
      <c r="S459" s="81">
        <v>12.990976517654035</v>
      </c>
      <c r="T459" s="82"/>
      <c r="U459" s="81">
        <v>23611263</v>
      </c>
      <c r="V459" s="81">
        <v>1117</v>
      </c>
      <c r="W459" s="81">
        <v>84</v>
      </c>
      <c r="X459" s="81">
        <v>14903</v>
      </c>
      <c r="Y459" s="81">
        <v>27061</v>
      </c>
      <c r="Z459" s="81">
        <v>42713</v>
      </c>
      <c r="AA459" s="81">
        <v>10719</v>
      </c>
      <c r="AB459" s="81">
        <v>68586</v>
      </c>
      <c r="AC459" s="81">
        <v>0</v>
      </c>
      <c r="AD459" s="81">
        <v>12.99097651765404</v>
      </c>
      <c r="AE459" s="82"/>
      <c r="AF459" s="81">
        <v>311572245.50435507</v>
      </c>
      <c r="AG459" s="81">
        <v>2108396.969702675</v>
      </c>
      <c r="AH459" s="81">
        <v>741258.21220785566</v>
      </c>
      <c r="AI459" s="81">
        <v>91145300.489854574</v>
      </c>
      <c r="AJ459" s="81">
        <v>135167665.36453491</v>
      </c>
      <c r="AK459" s="81">
        <v>0</v>
      </c>
      <c r="AL459" s="81">
        <v>0</v>
      </c>
      <c r="AM459" s="81">
        <v>9421444.9808839802</v>
      </c>
      <c r="AN459" s="81">
        <v>0</v>
      </c>
      <c r="AO459" s="81">
        <v>0</v>
      </c>
      <c r="AP459" s="82"/>
      <c r="AQ459" s="81">
        <v>2522</v>
      </c>
      <c r="AR459" s="81">
        <v>721</v>
      </c>
      <c r="AS459" s="81">
        <v>0</v>
      </c>
      <c r="AT459" s="81">
        <v>0</v>
      </c>
      <c r="AU459" s="81">
        <v>0</v>
      </c>
      <c r="AV459" s="81">
        <v>0</v>
      </c>
      <c r="AW459" s="81" t="s">
        <v>564</v>
      </c>
      <c r="AX459" s="82"/>
      <c r="AY459" s="81">
        <v>11168.034</v>
      </c>
      <c r="AZ459" s="81">
        <v>32207.907999999999</v>
      </c>
      <c r="BA459" s="81">
        <v>0</v>
      </c>
      <c r="BB459" s="81">
        <v>0</v>
      </c>
      <c r="BC459" s="81">
        <v>0</v>
      </c>
      <c r="BD459" s="81">
        <v>0</v>
      </c>
      <c r="BE459" s="81" t="s">
        <v>564</v>
      </c>
      <c r="BF459" s="82"/>
      <c r="BG459" s="81">
        <v>0</v>
      </c>
      <c r="BH459" s="81">
        <v>0</v>
      </c>
      <c r="BI459" s="81">
        <v>165.19800000000001</v>
      </c>
      <c r="BJ459" s="81">
        <v>0</v>
      </c>
      <c r="BK459" s="81">
        <v>0</v>
      </c>
      <c r="BL459" s="81">
        <v>0</v>
      </c>
      <c r="BM459" s="82"/>
      <c r="BN459" s="81">
        <v>0</v>
      </c>
      <c r="BO459" s="81">
        <v>0</v>
      </c>
      <c r="BP459" s="81">
        <v>21</v>
      </c>
      <c r="BQ459" s="81">
        <v>0</v>
      </c>
      <c r="BR459" s="81">
        <v>0</v>
      </c>
      <c r="BS459" s="81">
        <v>0</v>
      </c>
      <c r="BT459"/>
      <c r="BU459" s="80">
        <v>165.19800000000001</v>
      </c>
      <c r="BV459" s="80">
        <v>0</v>
      </c>
      <c r="BW459" s="80">
        <v>0</v>
      </c>
      <c r="BX459" s="80">
        <v>0</v>
      </c>
      <c r="BY459" s="80">
        <v>0</v>
      </c>
      <c r="BZ459" s="80">
        <v>0</v>
      </c>
      <c r="CA459" s="80">
        <v>0</v>
      </c>
      <c r="CB459" s="80">
        <v>0</v>
      </c>
      <c r="CC459" s="80">
        <v>0</v>
      </c>
    </row>
    <row r="460" spans="1:81">
      <c r="A460" s="80" t="s">
        <v>2186</v>
      </c>
      <c r="B460" s="80">
        <v>49</v>
      </c>
      <c r="C460" s="80">
        <v>15</v>
      </c>
      <c r="D460" s="80">
        <v>3</v>
      </c>
      <c r="E460" s="80">
        <v>2018</v>
      </c>
      <c r="F460" s="80" t="s">
        <v>93</v>
      </c>
      <c r="G460" s="80" t="s">
        <v>2171</v>
      </c>
      <c r="H460" s="80" t="s">
        <v>2172</v>
      </c>
      <c r="I460" s="177"/>
      <c r="J460" s="81">
        <v>934.42136442655828</v>
      </c>
      <c r="K460" s="81">
        <v>2.7895153241052579</v>
      </c>
      <c r="L460" s="81">
        <v>3.178978233296839</v>
      </c>
      <c r="M460" s="81">
        <v>68.220451541426101</v>
      </c>
      <c r="N460" s="81">
        <v>88.975321754102239</v>
      </c>
      <c r="O460" s="81">
        <v>70.832530700544083</v>
      </c>
      <c r="P460" s="81">
        <v>51.637099474249844</v>
      </c>
      <c r="Q460" s="81">
        <v>4.3827602698731294</v>
      </c>
      <c r="R460" s="81">
        <v>0</v>
      </c>
      <c r="S460" s="81">
        <v>9.745230972465194</v>
      </c>
      <c r="T460" s="82"/>
      <c r="U460" s="81">
        <v>25429254</v>
      </c>
      <c r="V460" s="81">
        <v>1117</v>
      </c>
      <c r="W460" s="81">
        <v>84</v>
      </c>
      <c r="X460" s="81">
        <v>14903</v>
      </c>
      <c r="Y460" s="81">
        <v>27766</v>
      </c>
      <c r="Z460" s="81">
        <v>43161</v>
      </c>
      <c r="AA460" s="81">
        <v>10803</v>
      </c>
      <c r="AB460" s="81">
        <v>69151</v>
      </c>
      <c r="AC460" s="81">
        <v>0</v>
      </c>
      <c r="AD460" s="81">
        <v>9.745230972465194</v>
      </c>
      <c r="AE460" s="82"/>
      <c r="AF460" s="81">
        <v>310370321.79376608</v>
      </c>
      <c r="AG460" s="81">
        <v>1948117.380129019</v>
      </c>
      <c r="AH460" s="81">
        <v>694515.53893418692</v>
      </c>
      <c r="AI460" s="81">
        <v>88016888.053801596</v>
      </c>
      <c r="AJ460" s="81">
        <v>118095882.1661973</v>
      </c>
      <c r="AK460" s="81">
        <v>0</v>
      </c>
      <c r="AL460" s="81">
        <v>0</v>
      </c>
      <c r="AM460" s="81">
        <v>9518711.9568212293</v>
      </c>
      <c r="AN460" s="81">
        <v>0</v>
      </c>
      <c r="AO460" s="81">
        <v>0</v>
      </c>
      <c r="AP460" s="82"/>
      <c r="AQ460" s="81">
        <v>2679</v>
      </c>
      <c r="AR460" s="81">
        <v>777</v>
      </c>
      <c r="AS460" s="81">
        <v>0</v>
      </c>
      <c r="AT460" s="81">
        <v>0</v>
      </c>
      <c r="AU460" s="81">
        <v>0</v>
      </c>
      <c r="AV460" s="81">
        <v>0</v>
      </c>
      <c r="AW460" s="81" t="s">
        <v>564</v>
      </c>
      <c r="AX460" s="82"/>
      <c r="AY460" s="81">
        <v>11962.86299999999</v>
      </c>
      <c r="AZ460" s="81">
        <v>33677.508000000002</v>
      </c>
      <c r="BA460" s="81">
        <v>0</v>
      </c>
      <c r="BB460" s="81">
        <v>0</v>
      </c>
      <c r="BC460" s="81">
        <v>0</v>
      </c>
      <c r="BD460" s="81">
        <v>0</v>
      </c>
      <c r="BE460" s="81" t="s">
        <v>564</v>
      </c>
      <c r="BF460" s="82"/>
      <c r="BG460" s="81">
        <v>0</v>
      </c>
      <c r="BH460" s="81">
        <v>0</v>
      </c>
      <c r="BI460" s="81">
        <v>156.244</v>
      </c>
      <c r="BJ460" s="81">
        <v>0</v>
      </c>
      <c r="BK460" s="81">
        <v>0</v>
      </c>
      <c r="BL460" s="81">
        <v>0</v>
      </c>
      <c r="BM460" s="82"/>
      <c r="BN460" s="81">
        <v>0</v>
      </c>
      <c r="BO460" s="81">
        <v>0</v>
      </c>
      <c r="BP460" s="81">
        <v>20</v>
      </c>
      <c r="BQ460" s="81">
        <v>0</v>
      </c>
      <c r="BR460" s="81">
        <v>0</v>
      </c>
      <c r="BS460" s="81">
        <v>0</v>
      </c>
      <c r="BT460"/>
      <c r="BU460" s="80">
        <v>156.244</v>
      </c>
      <c r="BV460" s="80">
        <v>0</v>
      </c>
      <c r="BW460" s="80">
        <v>0</v>
      </c>
      <c r="BX460" s="80">
        <v>0</v>
      </c>
      <c r="BY460" s="80">
        <v>0</v>
      </c>
      <c r="BZ460" s="80">
        <v>0</v>
      </c>
      <c r="CA460" s="80">
        <v>0</v>
      </c>
      <c r="CB460" s="80">
        <v>0</v>
      </c>
      <c r="CC460" s="80">
        <v>0</v>
      </c>
    </row>
    <row r="461" spans="1:81">
      <c r="A461" s="80" t="s">
        <v>2187</v>
      </c>
      <c r="B461" s="80">
        <v>50</v>
      </c>
      <c r="C461" s="80">
        <v>16</v>
      </c>
      <c r="D461" s="80">
        <v>3</v>
      </c>
      <c r="E461" s="80">
        <v>2019</v>
      </c>
      <c r="F461" s="80" t="s">
        <v>73</v>
      </c>
      <c r="G461" s="80" t="s">
        <v>2171</v>
      </c>
      <c r="H461" s="80" t="s">
        <v>2172</v>
      </c>
      <c r="I461" s="177"/>
      <c r="J461" s="81">
        <v>961.00879306543072</v>
      </c>
      <c r="K461" s="81">
        <v>2.4849467128661971</v>
      </c>
      <c r="L461" s="81">
        <v>3.1709478526823442</v>
      </c>
      <c r="M461" s="81">
        <v>61.955093583556291</v>
      </c>
      <c r="N461" s="81">
        <v>78.810234585402384</v>
      </c>
      <c r="O461" s="81">
        <v>69.220857566036997</v>
      </c>
      <c r="P461" s="81">
        <v>51.626766877589098</v>
      </c>
      <c r="Q461" s="81">
        <v>4.2787640755278513</v>
      </c>
      <c r="R461" s="81">
        <v>0</v>
      </c>
      <c r="S461" s="81">
        <v>12.956458464271941</v>
      </c>
      <c r="T461" s="82"/>
      <c r="U461" s="81">
        <v>25539000</v>
      </c>
      <c r="V461" s="81">
        <v>1117</v>
      </c>
      <c r="W461" s="81">
        <v>84</v>
      </c>
      <c r="X461" s="81">
        <v>14903</v>
      </c>
      <c r="Y461" s="81">
        <v>28244</v>
      </c>
      <c r="Z461" s="81">
        <v>43337</v>
      </c>
      <c r="AA461" s="81">
        <v>10720</v>
      </c>
      <c r="AB461" s="81">
        <v>69338</v>
      </c>
      <c r="AC461" s="81">
        <v>0</v>
      </c>
      <c r="AD461" s="81">
        <v>12.95645846427194</v>
      </c>
      <c r="AE461" s="82"/>
      <c r="AF461" s="81">
        <v>329098737.54955518</v>
      </c>
      <c r="AG461" s="81">
        <v>1921019.3213623569</v>
      </c>
      <c r="AH461" s="81">
        <v>746431.26747278066</v>
      </c>
      <c r="AI461" s="81">
        <v>87101585.757278755</v>
      </c>
      <c r="AJ461" s="81">
        <v>110761553.45275359</v>
      </c>
      <c r="AK461" s="81">
        <v>0</v>
      </c>
      <c r="AL461" s="81">
        <v>0</v>
      </c>
      <c r="AM461" s="81">
        <v>9443313.6238154657</v>
      </c>
      <c r="AN461" s="81">
        <v>0</v>
      </c>
      <c r="AO461" s="81">
        <v>0</v>
      </c>
      <c r="AP461" s="82"/>
      <c r="AQ461" s="81">
        <v>2861</v>
      </c>
      <c r="AR461" s="81">
        <v>813</v>
      </c>
      <c r="AS461" s="81">
        <v>0</v>
      </c>
      <c r="AT461" s="81">
        <v>0</v>
      </c>
      <c r="AU461" s="81">
        <v>0</v>
      </c>
      <c r="AV461" s="81">
        <v>0</v>
      </c>
      <c r="AW461" s="81" t="s">
        <v>564</v>
      </c>
      <c r="AX461" s="82"/>
      <c r="AY461" s="81">
        <v>12926.55899999999</v>
      </c>
      <c r="AZ461" s="81">
        <v>34580.107999999993</v>
      </c>
      <c r="BA461" s="81">
        <v>0</v>
      </c>
      <c r="BB461" s="81">
        <v>0</v>
      </c>
      <c r="BC461" s="81">
        <v>0</v>
      </c>
      <c r="BD461" s="81">
        <v>0</v>
      </c>
      <c r="BE461" s="81" t="s">
        <v>564</v>
      </c>
      <c r="BF461" s="82"/>
      <c r="BG461" s="81">
        <v>0</v>
      </c>
      <c r="BH461" s="81">
        <v>0</v>
      </c>
      <c r="BI461" s="81">
        <v>128.108</v>
      </c>
      <c r="BJ461" s="81">
        <v>0</v>
      </c>
      <c r="BK461" s="81">
        <v>11.12</v>
      </c>
      <c r="BL461" s="81">
        <v>0</v>
      </c>
      <c r="BM461" s="82"/>
      <c r="BN461" s="81">
        <v>0</v>
      </c>
      <c r="BO461" s="81">
        <v>0</v>
      </c>
      <c r="BP461" s="81">
        <v>18</v>
      </c>
      <c r="BQ461" s="81">
        <v>0</v>
      </c>
      <c r="BR461" s="81">
        <v>1</v>
      </c>
      <c r="BS461" s="81">
        <v>0</v>
      </c>
      <c r="BT461"/>
      <c r="BU461" s="80">
        <v>139.22800000000001</v>
      </c>
      <c r="BV461" s="80">
        <v>0</v>
      </c>
      <c r="BW461" s="80">
        <v>0</v>
      </c>
      <c r="BX461" s="80">
        <v>0</v>
      </c>
      <c r="BY461" s="80">
        <v>0</v>
      </c>
      <c r="BZ461" s="80">
        <v>0</v>
      </c>
      <c r="CA461" s="80">
        <v>0</v>
      </c>
      <c r="CB461" s="80">
        <v>0</v>
      </c>
      <c r="CC461" s="80">
        <v>0</v>
      </c>
    </row>
    <row r="462" spans="1:81">
      <c r="A462" s="80" t="s">
        <v>2188</v>
      </c>
      <c r="B462" s="80">
        <v>51</v>
      </c>
      <c r="C462" s="80">
        <v>17</v>
      </c>
      <c r="D462" s="80">
        <v>3</v>
      </c>
      <c r="E462" s="80">
        <v>2020</v>
      </c>
      <c r="F462" s="80" t="s">
        <v>218</v>
      </c>
      <c r="G462" s="174" t="s">
        <v>2171</v>
      </c>
      <c r="H462" s="80" t="s">
        <v>2172</v>
      </c>
      <c r="I462" s="177"/>
      <c r="J462" s="81">
        <v>846.69449270381494</v>
      </c>
      <c r="K462" s="81">
        <v>2.8821990834708031</v>
      </c>
      <c r="L462" s="81">
        <v>6.7058976327846516</v>
      </c>
      <c r="M462" s="81">
        <v>62.561117416037305</v>
      </c>
      <c r="N462" s="81">
        <v>88.901905443004694</v>
      </c>
      <c r="O462" s="81">
        <v>61.137067942292788</v>
      </c>
      <c r="P462" s="81">
        <v>48.133451669989888</v>
      </c>
      <c r="Q462" s="81">
        <v>4.1039546315750881</v>
      </c>
      <c r="R462" s="81">
        <v>0</v>
      </c>
      <c r="S462" s="81">
        <v>11.166312856738431</v>
      </c>
      <c r="T462" s="82"/>
      <c r="U462" s="81">
        <v>23529397</v>
      </c>
      <c r="V462" s="81">
        <v>1250</v>
      </c>
      <c r="W462" s="81">
        <v>210</v>
      </c>
      <c r="X462" s="81">
        <v>16822</v>
      </c>
      <c r="Y462" s="81">
        <v>28697</v>
      </c>
      <c r="Z462" s="81">
        <v>43687</v>
      </c>
      <c r="AA462" s="81">
        <v>10859</v>
      </c>
      <c r="AB462" s="81">
        <v>69602</v>
      </c>
      <c r="AC462" s="81">
        <v>0</v>
      </c>
      <c r="AD462" s="81">
        <v>11.166312856738431</v>
      </c>
      <c r="AE462" s="82"/>
      <c r="AF462" s="81">
        <v>311098932.60488158</v>
      </c>
      <c r="AG462" s="81">
        <v>2116828.9336776771</v>
      </c>
      <c r="AH462" s="81">
        <v>1710074.7349688907</v>
      </c>
      <c r="AI462" s="81">
        <v>90665901.556273833</v>
      </c>
      <c r="AJ462" s="81">
        <v>132812286.96070907</v>
      </c>
      <c r="AK462" s="81"/>
      <c r="AL462" s="81"/>
      <c r="AM462" s="81">
        <v>9083834.2943486348</v>
      </c>
      <c r="AN462" s="81"/>
      <c r="AO462" s="81"/>
      <c r="AP462" s="82"/>
      <c r="AQ462" s="81">
        <v>3033</v>
      </c>
      <c r="AR462" s="81">
        <v>826</v>
      </c>
      <c r="AS462" s="81">
        <v>0</v>
      </c>
      <c r="AT462" s="81">
        <v>0</v>
      </c>
      <c r="AU462" s="81">
        <v>0</v>
      </c>
      <c r="AV462" s="81">
        <v>0</v>
      </c>
      <c r="AW462" s="81">
        <v>0</v>
      </c>
      <c r="AX462" s="82"/>
      <c r="AY462" s="81">
        <v>13845.834999999979</v>
      </c>
      <c r="AZ462" s="81">
        <v>35501.007999999973</v>
      </c>
      <c r="BA462" s="81">
        <v>0</v>
      </c>
      <c r="BB462" s="81">
        <v>0</v>
      </c>
      <c r="BC462" s="81">
        <v>0</v>
      </c>
      <c r="BD462" s="81">
        <v>0</v>
      </c>
      <c r="BE462" s="81">
        <v>0</v>
      </c>
      <c r="BF462" s="82"/>
      <c r="BG462" s="81">
        <v>0</v>
      </c>
      <c r="BH462" s="81">
        <v>0</v>
      </c>
      <c r="BI462" s="81">
        <v>116.202</v>
      </c>
      <c r="BJ462" s="81">
        <v>0</v>
      </c>
      <c r="BK462" s="81">
        <v>0</v>
      </c>
      <c r="BL462" s="81">
        <v>0</v>
      </c>
      <c r="BM462" s="82"/>
      <c r="BN462" s="81">
        <v>0</v>
      </c>
      <c r="BO462" s="81">
        <v>0</v>
      </c>
      <c r="BP462" s="81">
        <v>19</v>
      </c>
      <c r="BQ462" s="81">
        <v>0</v>
      </c>
      <c r="BR462" s="81">
        <v>0</v>
      </c>
      <c r="BS462" s="81">
        <v>0</v>
      </c>
      <c r="BT462"/>
      <c r="BU462" s="80">
        <v>116.202</v>
      </c>
      <c r="BV462" s="80">
        <v>0</v>
      </c>
      <c r="BW462" s="80">
        <v>0</v>
      </c>
      <c r="BX462" s="80">
        <v>0</v>
      </c>
      <c r="BY462" s="80">
        <v>0</v>
      </c>
      <c r="BZ462" s="80">
        <v>0</v>
      </c>
      <c r="CA462" s="80">
        <v>0</v>
      </c>
      <c r="CB462" s="80">
        <v>0</v>
      </c>
      <c r="CC462" s="80">
        <v>0</v>
      </c>
    </row>
    <row r="463" spans="1:81">
      <c r="A463" s="80" t="s">
        <v>2189</v>
      </c>
      <c r="B463" s="80">
        <v>51</v>
      </c>
      <c r="C463" s="80">
        <v>18</v>
      </c>
      <c r="D463" s="80">
        <v>3</v>
      </c>
      <c r="E463" s="80">
        <v>2021</v>
      </c>
      <c r="F463" s="80" t="s">
        <v>75</v>
      </c>
      <c r="G463" s="174" t="s">
        <v>2171</v>
      </c>
      <c r="H463" s="80" t="s">
        <v>2172</v>
      </c>
      <c r="I463" s="177"/>
      <c r="J463" s="81">
        <v>811.63234914519978</v>
      </c>
      <c r="K463" s="81">
        <v>3.1785743235164325</v>
      </c>
      <c r="L463" s="81">
        <v>5.9576322184222326</v>
      </c>
      <c r="M463" s="81">
        <v>70.592855942120394</v>
      </c>
      <c r="N463" s="81">
        <v>86.44759815185418</v>
      </c>
      <c r="O463" s="81">
        <v>59.524017529398222</v>
      </c>
      <c r="P463" s="81">
        <v>49.770946433997736</v>
      </c>
      <c r="Q463" s="81">
        <v>4.1672280476171535</v>
      </c>
      <c r="R463" s="81">
        <v>0</v>
      </c>
      <c r="S463" s="81">
        <v>10.68171730057797</v>
      </c>
      <c r="T463" s="82"/>
      <c r="U463" s="81">
        <v>24716130</v>
      </c>
      <c r="V463" s="81">
        <v>1250</v>
      </c>
      <c r="W463" s="81">
        <v>210</v>
      </c>
      <c r="X463" s="81">
        <v>16822</v>
      </c>
      <c r="Y463" s="81">
        <v>29054</v>
      </c>
      <c r="Z463" s="81">
        <v>43797</v>
      </c>
      <c r="AA463" s="81">
        <v>10950</v>
      </c>
      <c r="AB463" s="81">
        <v>69837</v>
      </c>
      <c r="AC463" s="81">
        <v>0</v>
      </c>
      <c r="AD463" s="81">
        <v>10.68171730057797</v>
      </c>
      <c r="AE463" s="82"/>
      <c r="AF463" s="81">
        <v>287569015.57584852</v>
      </c>
      <c r="AG463" s="81">
        <v>2263141.5104849227</v>
      </c>
      <c r="AH463" s="81">
        <v>1503215.934161596</v>
      </c>
      <c r="AI463" s="81">
        <v>103853468.88439108</v>
      </c>
      <c r="AJ463" s="81">
        <v>127150640.75796422</v>
      </c>
      <c r="AK463" s="81">
        <v>0</v>
      </c>
      <c r="AL463" s="81">
        <v>0</v>
      </c>
      <c r="AM463" s="81">
        <v>9167076.132833533</v>
      </c>
      <c r="AN463" s="81">
        <v>0</v>
      </c>
      <c r="AO463" s="81">
        <v>0</v>
      </c>
      <c r="AP463" s="82"/>
      <c r="AQ463" s="81">
        <v>3210</v>
      </c>
      <c r="AR463" s="81">
        <v>834</v>
      </c>
      <c r="AS463" s="81">
        <v>0</v>
      </c>
      <c r="AT463" s="81">
        <v>0</v>
      </c>
      <c r="AU463" s="81">
        <v>0</v>
      </c>
      <c r="AV463" s="81">
        <v>0</v>
      </c>
      <c r="AW463" s="81"/>
      <c r="AX463" s="82"/>
      <c r="AY463" s="81">
        <v>14918.817999999959</v>
      </c>
      <c r="AZ463" s="81">
        <v>35803.50799999998</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2190</v>
      </c>
      <c r="B464" s="80">
        <v>51</v>
      </c>
      <c r="C464" s="80">
        <v>19</v>
      </c>
      <c r="D464" s="80">
        <v>3</v>
      </c>
      <c r="E464" s="80">
        <v>2022</v>
      </c>
      <c r="F464" s="80" t="s">
        <v>568</v>
      </c>
      <c r="G464" s="80" t="s">
        <v>2171</v>
      </c>
      <c r="H464" s="80" t="s">
        <v>2172</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3410</v>
      </c>
      <c r="AR464" s="81">
        <v>836</v>
      </c>
      <c r="AS464" s="81">
        <v>0</v>
      </c>
      <c r="AT464" s="81">
        <v>0</v>
      </c>
      <c r="AU464" s="81">
        <v>0</v>
      </c>
      <c r="AV464" s="81">
        <v>0</v>
      </c>
      <c r="AW464" s="81"/>
      <c r="AX464" s="82"/>
      <c r="AY464" s="81">
        <v>16074.887999999941</v>
      </c>
      <c r="AZ464" s="81">
        <v>35914.50799999998</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2191</v>
      </c>
      <c r="B465" s="80">
        <v>358</v>
      </c>
      <c r="C465" s="80">
        <v>1</v>
      </c>
      <c r="D465" s="80">
        <v>22</v>
      </c>
      <c r="E465" s="80">
        <v>1990</v>
      </c>
      <c r="F465" s="80" t="s">
        <v>562</v>
      </c>
      <c r="G465" s="80" t="s">
        <v>2192</v>
      </c>
      <c r="H465" s="80" t="s">
        <v>2193</v>
      </c>
      <c r="I465" s="177"/>
      <c r="J465" s="81">
        <v>72.718337060371468</v>
      </c>
      <c r="K465" s="81">
        <v>2.8151563808303162</v>
      </c>
      <c r="L465" s="81">
        <v>9.4765828214296285E-2</v>
      </c>
      <c r="M465" s="81">
        <v>25.807180666590504</v>
      </c>
      <c r="N465" s="81">
        <v>53.392547854966722</v>
      </c>
      <c r="O465" s="81">
        <v>49.40535440441478</v>
      </c>
      <c r="P465" s="81">
        <v>31.810737686378303</v>
      </c>
      <c r="Q465" s="81">
        <v>4.6658774048977678</v>
      </c>
      <c r="R465" s="81">
        <v>0</v>
      </c>
      <c r="S465" s="81">
        <v>6.2215993325392125</v>
      </c>
      <c r="T465" s="82"/>
      <c r="U465" s="81">
        <v>12445484</v>
      </c>
      <c r="V465" s="81">
        <v>1110</v>
      </c>
      <c r="W465" s="81">
        <v>1</v>
      </c>
      <c r="X465" s="81">
        <v>10678</v>
      </c>
      <c r="Y465" s="81">
        <v>23789</v>
      </c>
      <c r="Z465" s="81">
        <v>20321</v>
      </c>
      <c r="AA465" s="81">
        <v>7724</v>
      </c>
      <c r="AB465" s="81">
        <v>75758</v>
      </c>
      <c r="AC465" s="81">
        <v>0</v>
      </c>
      <c r="AD465" s="81">
        <v>6.2215993325392125</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2194</v>
      </c>
      <c r="B466" s="80">
        <v>359</v>
      </c>
      <c r="C466" s="80">
        <v>2</v>
      </c>
      <c r="D466" s="80">
        <v>22</v>
      </c>
      <c r="E466" s="80">
        <v>2005</v>
      </c>
      <c r="F466" s="80" t="s">
        <v>565</v>
      </c>
      <c r="G466" s="80" t="s">
        <v>2192</v>
      </c>
      <c r="H466" s="80" t="s">
        <v>2193</v>
      </c>
      <c r="I466" s="177"/>
      <c r="J466" s="81">
        <v>74.438933659990838</v>
      </c>
      <c r="K466" s="81">
        <v>2.1931197903307447</v>
      </c>
      <c r="L466" s="81">
        <v>0.6628334383176927</v>
      </c>
      <c r="M466" s="81">
        <v>58.401111205095752</v>
      </c>
      <c r="N466" s="81">
        <v>86.124026586437424</v>
      </c>
      <c r="O466" s="81">
        <v>65.849233786374825</v>
      </c>
      <c r="P466" s="81">
        <v>47.395153563222536</v>
      </c>
      <c r="Q466" s="81">
        <v>4.3136240382610778</v>
      </c>
      <c r="R466" s="81">
        <v>0</v>
      </c>
      <c r="S466" s="81">
        <v>4.5623138583352896</v>
      </c>
      <c r="T466" s="82"/>
      <c r="U466" s="81">
        <v>10091826</v>
      </c>
      <c r="V466" s="81">
        <v>970</v>
      </c>
      <c r="W466" s="81">
        <v>6</v>
      </c>
      <c r="X466" s="81">
        <v>12428</v>
      </c>
      <c r="Y466" s="81">
        <v>28907</v>
      </c>
      <c r="Z466" s="81">
        <v>31342</v>
      </c>
      <c r="AA466" s="81">
        <v>9425</v>
      </c>
      <c r="AB466" s="81">
        <v>73218</v>
      </c>
      <c r="AC466" s="81">
        <v>0</v>
      </c>
      <c r="AD466" s="81">
        <v>4.5623138583352896</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2195</v>
      </c>
      <c r="B467" s="80">
        <v>360</v>
      </c>
      <c r="C467" s="80">
        <v>3</v>
      </c>
      <c r="D467" s="80">
        <v>22</v>
      </c>
      <c r="E467" s="80">
        <v>2006</v>
      </c>
      <c r="F467" s="80" t="s">
        <v>566</v>
      </c>
      <c r="G467" s="80" t="s">
        <v>2192</v>
      </c>
      <c r="H467" s="80" t="s">
        <v>2193</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2196</v>
      </c>
      <c r="B468" s="80">
        <v>361</v>
      </c>
      <c r="C468" s="80">
        <v>4</v>
      </c>
      <c r="D468" s="80">
        <v>22</v>
      </c>
      <c r="E468" s="80">
        <v>2007</v>
      </c>
      <c r="F468" s="80" t="s">
        <v>567</v>
      </c>
      <c r="G468" s="80" t="s">
        <v>2192</v>
      </c>
      <c r="H468" s="80" t="s">
        <v>2193</v>
      </c>
      <c r="I468" s="177"/>
      <c r="J468" s="81">
        <v>77.51474812479475</v>
      </c>
      <c r="K468" s="81">
        <v>2.122533390053412</v>
      </c>
      <c r="L468" s="81">
        <v>0.15209747839601687</v>
      </c>
      <c r="M468" s="81">
        <v>60.616859489251091</v>
      </c>
      <c r="N468" s="81">
        <v>86.594700894427149</v>
      </c>
      <c r="O468" s="81">
        <v>62.88308073005188</v>
      </c>
      <c r="P468" s="81">
        <v>49.456466159605696</v>
      </c>
      <c r="Q468" s="81">
        <v>4.5390628501205246</v>
      </c>
      <c r="R468" s="81">
        <v>0</v>
      </c>
      <c r="S468" s="81">
        <v>5.2594170540302487</v>
      </c>
      <c r="T468" s="82"/>
      <c r="U468" s="81">
        <v>13731723</v>
      </c>
      <c r="V468" s="81">
        <v>970</v>
      </c>
      <c r="W468" s="81">
        <v>2</v>
      </c>
      <c r="X468" s="81">
        <v>15750</v>
      </c>
      <c r="Y468" s="81">
        <v>29597</v>
      </c>
      <c r="Z468" s="81">
        <v>31114</v>
      </c>
      <c r="AA468" s="81">
        <v>9685</v>
      </c>
      <c r="AB468" s="81">
        <v>72970</v>
      </c>
      <c r="AC468" s="81">
        <v>0</v>
      </c>
      <c r="AD468" s="81">
        <v>5.2594170540302487</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2197</v>
      </c>
      <c r="B469" s="80">
        <v>362</v>
      </c>
      <c r="C469" s="80">
        <v>5</v>
      </c>
      <c r="D469" s="80">
        <v>22</v>
      </c>
      <c r="E469" s="80">
        <v>2008</v>
      </c>
      <c r="F469" s="80" t="s">
        <v>84</v>
      </c>
      <c r="G469" s="80" t="s">
        <v>2192</v>
      </c>
      <c r="H469" s="80" t="s">
        <v>2193</v>
      </c>
      <c r="I469" s="177"/>
      <c r="J469" s="81">
        <v>71.083838902795392</v>
      </c>
      <c r="K469" s="81">
        <v>1.6029505421281935</v>
      </c>
      <c r="L469" s="81">
        <v>0.13081499958018783</v>
      </c>
      <c r="M469" s="81">
        <v>63.757924761807416</v>
      </c>
      <c r="N469" s="81">
        <v>82.468501046134776</v>
      </c>
      <c r="O469" s="81">
        <v>60.834791491686964</v>
      </c>
      <c r="P469" s="81">
        <v>47.477146158672127</v>
      </c>
      <c r="Q469" s="81">
        <v>4.4874076282620106</v>
      </c>
      <c r="R469" s="81">
        <v>0</v>
      </c>
      <c r="S469" s="81">
        <v>4.7038814277552028</v>
      </c>
      <c r="T469" s="82"/>
      <c r="U469" s="81">
        <v>14545637</v>
      </c>
      <c r="V469" s="81">
        <v>970</v>
      </c>
      <c r="W469" s="81">
        <v>2</v>
      </c>
      <c r="X469" s="81">
        <v>15750</v>
      </c>
      <c r="Y469" s="81">
        <v>30086</v>
      </c>
      <c r="Z469" s="81">
        <v>31157</v>
      </c>
      <c r="AA469" s="81">
        <v>9308</v>
      </c>
      <c r="AB469" s="81">
        <v>73325</v>
      </c>
      <c r="AC469" s="81">
        <v>0</v>
      </c>
      <c r="AD469" s="81">
        <v>4.7038814277552028</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2198</v>
      </c>
      <c r="B470" s="80">
        <v>363</v>
      </c>
      <c r="C470" s="80">
        <v>6</v>
      </c>
      <c r="D470" s="80">
        <v>22</v>
      </c>
      <c r="E470" s="80">
        <v>2009</v>
      </c>
      <c r="F470" s="80" t="s">
        <v>85</v>
      </c>
      <c r="G470" s="80" t="s">
        <v>2192</v>
      </c>
      <c r="H470" s="80" t="s">
        <v>2193</v>
      </c>
      <c r="I470" s="177"/>
      <c r="J470" s="81">
        <v>52.332169039736165</v>
      </c>
      <c r="K470" s="81">
        <v>1.6670003521035954</v>
      </c>
      <c r="L470" s="81">
        <v>0.4536694705105766</v>
      </c>
      <c r="M470" s="81">
        <v>54.667308100107086</v>
      </c>
      <c r="N470" s="81">
        <v>80.554071560751524</v>
      </c>
      <c r="O470" s="81">
        <v>61.71610809169141</v>
      </c>
      <c r="P470" s="81">
        <v>44.631648138478312</v>
      </c>
      <c r="Q470" s="81">
        <v>4.2786227903371712</v>
      </c>
      <c r="R470" s="81">
        <v>0</v>
      </c>
      <c r="S470" s="81">
        <v>5.2709193207976002</v>
      </c>
      <c r="T470" s="82"/>
      <c r="U470" s="81">
        <v>9699806</v>
      </c>
      <c r="V470" s="81">
        <v>1089</v>
      </c>
      <c r="W470" s="81">
        <v>10</v>
      </c>
      <c r="X470" s="81">
        <v>17136</v>
      </c>
      <c r="Y470" s="81">
        <v>30408</v>
      </c>
      <c r="Z470" s="81">
        <v>31199</v>
      </c>
      <c r="AA470" s="81">
        <v>8983</v>
      </c>
      <c r="AB470" s="81">
        <v>73392</v>
      </c>
      <c r="AC470" s="81">
        <v>0</v>
      </c>
      <c r="AD470" s="81">
        <v>5.2709193207976002</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10.46</v>
      </c>
      <c r="BJ470" s="81">
        <v>0</v>
      </c>
      <c r="BK470" s="81">
        <v>12.478</v>
      </c>
      <c r="BL470" s="81">
        <v>0</v>
      </c>
      <c r="BM470" s="82"/>
      <c r="BN470" s="81">
        <v>0</v>
      </c>
      <c r="BO470" s="81">
        <v>0</v>
      </c>
      <c r="BP470" s="81">
        <v>2</v>
      </c>
      <c r="BQ470" s="81">
        <v>0</v>
      </c>
      <c r="BR470" s="81">
        <v>2</v>
      </c>
      <c r="BS470" s="81">
        <v>0</v>
      </c>
      <c r="BT470"/>
      <c r="BU470" s="80"/>
      <c r="BV470" s="80"/>
      <c r="BW470" s="80"/>
      <c r="BX470" s="80"/>
      <c r="BY470" s="80"/>
      <c r="BZ470" s="80"/>
      <c r="CA470" s="80"/>
      <c r="CB470" s="80"/>
      <c r="CC470" s="80"/>
    </row>
    <row r="471" spans="1:81">
      <c r="A471" s="80" t="s">
        <v>2199</v>
      </c>
      <c r="B471" s="80">
        <v>364</v>
      </c>
      <c r="C471" s="80">
        <v>7</v>
      </c>
      <c r="D471" s="80">
        <v>22</v>
      </c>
      <c r="E471" s="80">
        <v>2010</v>
      </c>
      <c r="F471" s="80" t="s">
        <v>86</v>
      </c>
      <c r="G471" s="80" t="s">
        <v>2192</v>
      </c>
      <c r="H471" s="80" t="s">
        <v>2193</v>
      </c>
      <c r="I471" s="177"/>
      <c r="J471" s="81">
        <v>61.283405390158144</v>
      </c>
      <c r="K471" s="81">
        <v>1.8038173212973718</v>
      </c>
      <c r="L471" s="81">
        <v>0.41745962147955396</v>
      </c>
      <c r="M471" s="81">
        <v>60.053917846200243</v>
      </c>
      <c r="N471" s="81">
        <v>82.403261511637936</v>
      </c>
      <c r="O471" s="81">
        <v>61.761443202914123</v>
      </c>
      <c r="P471" s="81">
        <v>45.988834193246007</v>
      </c>
      <c r="Q471" s="81">
        <v>4.4666012586390451</v>
      </c>
      <c r="R471" s="81">
        <v>0</v>
      </c>
      <c r="S471" s="81">
        <v>5.4068317405885749</v>
      </c>
      <c r="T471" s="82"/>
      <c r="U471" s="81">
        <v>9881646</v>
      </c>
      <c r="V471" s="81">
        <v>1089</v>
      </c>
      <c r="W471" s="81">
        <v>10</v>
      </c>
      <c r="X471" s="81">
        <v>17136</v>
      </c>
      <c r="Y471" s="81">
        <v>30736</v>
      </c>
      <c r="Z471" s="81">
        <v>31367</v>
      </c>
      <c r="AA471" s="81">
        <v>9025</v>
      </c>
      <c r="AB471" s="81">
        <v>73414</v>
      </c>
      <c r="AC471" s="81">
        <v>0</v>
      </c>
      <c r="AD471" s="81">
        <v>5.4068317405885749</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9.8930000000000007</v>
      </c>
      <c r="BJ471" s="81">
        <v>0</v>
      </c>
      <c r="BK471" s="81">
        <v>11.411999999999999</v>
      </c>
      <c r="BL471" s="81">
        <v>0</v>
      </c>
      <c r="BM471" s="82"/>
      <c r="BN471" s="81">
        <v>0</v>
      </c>
      <c r="BO471" s="81">
        <v>0</v>
      </c>
      <c r="BP471" s="81">
        <v>2</v>
      </c>
      <c r="BQ471" s="81">
        <v>0</v>
      </c>
      <c r="BR471" s="81">
        <v>2</v>
      </c>
      <c r="BS471" s="81">
        <v>0</v>
      </c>
      <c r="BT471"/>
      <c r="BU471" s="80">
        <v>21.305</v>
      </c>
      <c r="BV471" s="80">
        <v>0</v>
      </c>
      <c r="BW471" s="80">
        <v>0</v>
      </c>
      <c r="BX471" s="80">
        <v>0</v>
      </c>
      <c r="BY471" s="80">
        <v>0</v>
      </c>
      <c r="BZ471" s="80">
        <v>0</v>
      </c>
      <c r="CA471" s="80">
        <v>0</v>
      </c>
      <c r="CB471" s="80">
        <v>0</v>
      </c>
      <c r="CC471" s="80">
        <v>0</v>
      </c>
    </row>
    <row r="472" spans="1:81">
      <c r="A472" s="80" t="s">
        <v>2200</v>
      </c>
      <c r="B472" s="80">
        <v>365</v>
      </c>
      <c r="C472" s="80">
        <v>8</v>
      </c>
      <c r="D472" s="80">
        <v>22</v>
      </c>
      <c r="E472" s="80">
        <v>2011</v>
      </c>
      <c r="F472" s="80" t="s">
        <v>87</v>
      </c>
      <c r="G472" s="80" t="s">
        <v>2192</v>
      </c>
      <c r="H472" s="80" t="s">
        <v>2193</v>
      </c>
      <c r="I472" s="177"/>
      <c r="J472" s="81">
        <v>67.07284863143154</v>
      </c>
      <c r="K472" s="81">
        <v>2.5321486802736337</v>
      </c>
      <c r="L472" s="81">
        <v>0.43072874351092977</v>
      </c>
      <c r="M472" s="81">
        <v>79.265188060235275</v>
      </c>
      <c r="N472" s="81">
        <v>98.239456942642462</v>
      </c>
      <c r="O472" s="81">
        <v>61.380935371574971</v>
      </c>
      <c r="P472" s="81">
        <v>43.833436388639015</v>
      </c>
      <c r="Q472" s="81">
        <v>5.1336841552869954</v>
      </c>
      <c r="R472" s="81">
        <v>0</v>
      </c>
      <c r="S472" s="81">
        <v>4.9521235033747679</v>
      </c>
      <c r="T472" s="82"/>
      <c r="U472" s="81">
        <v>10352681</v>
      </c>
      <c r="V472" s="81">
        <v>1089</v>
      </c>
      <c r="W472" s="81">
        <v>10</v>
      </c>
      <c r="X472" s="81">
        <v>17136</v>
      </c>
      <c r="Y472" s="81">
        <v>31017</v>
      </c>
      <c r="Z472" s="81">
        <v>31851</v>
      </c>
      <c r="AA472" s="81">
        <v>8858</v>
      </c>
      <c r="AB472" s="81">
        <v>73152</v>
      </c>
      <c r="AC472" s="81">
        <v>0</v>
      </c>
      <c r="AD472" s="81">
        <v>4.9521235033747679</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9.8379999999999992</v>
      </c>
      <c r="BJ472" s="81">
        <v>0</v>
      </c>
      <c r="BK472" s="81">
        <v>11.757999999999999</v>
      </c>
      <c r="BL472" s="81">
        <v>0</v>
      </c>
      <c r="BM472" s="82"/>
      <c r="BN472" s="81">
        <v>0</v>
      </c>
      <c r="BO472" s="81">
        <v>0</v>
      </c>
      <c r="BP472" s="81">
        <v>2</v>
      </c>
      <c r="BQ472" s="81">
        <v>0</v>
      </c>
      <c r="BR472" s="81">
        <v>2</v>
      </c>
      <c r="BS472" s="81">
        <v>0</v>
      </c>
      <c r="BT472"/>
      <c r="BU472" s="80">
        <v>21.596</v>
      </c>
      <c r="BV472" s="80">
        <v>0</v>
      </c>
      <c r="BW472" s="80">
        <v>0</v>
      </c>
      <c r="BX472" s="80">
        <v>0</v>
      </c>
      <c r="BY472" s="80">
        <v>0</v>
      </c>
      <c r="BZ472" s="80">
        <v>0</v>
      </c>
      <c r="CA472" s="80">
        <v>0</v>
      </c>
      <c r="CB472" s="80">
        <v>0</v>
      </c>
      <c r="CC472" s="80">
        <v>0</v>
      </c>
    </row>
    <row r="473" spans="1:81">
      <c r="A473" s="80" t="s">
        <v>2201</v>
      </c>
      <c r="B473" s="80">
        <v>366</v>
      </c>
      <c r="C473" s="80">
        <v>9</v>
      </c>
      <c r="D473" s="80">
        <v>22</v>
      </c>
      <c r="E473" s="80">
        <v>2012</v>
      </c>
      <c r="F473" s="80" t="s">
        <v>88</v>
      </c>
      <c r="G473" s="80" t="s">
        <v>2192</v>
      </c>
      <c r="H473" s="80" t="s">
        <v>2193</v>
      </c>
      <c r="I473" s="177"/>
      <c r="J473" s="81">
        <v>78.648109100106737</v>
      </c>
      <c r="K473" s="81">
        <v>2.4360481184263003</v>
      </c>
      <c r="L473" s="81">
        <v>0.42240382721889502</v>
      </c>
      <c r="M473" s="81">
        <v>87.729743775326654</v>
      </c>
      <c r="N473" s="81">
        <v>114.97502475757207</v>
      </c>
      <c r="O473" s="81">
        <v>61.396939206309199</v>
      </c>
      <c r="P473" s="81">
        <v>45.322008672260253</v>
      </c>
      <c r="Q473" s="81">
        <v>5.6082002020388479</v>
      </c>
      <c r="R473" s="81">
        <v>0</v>
      </c>
      <c r="S473" s="81">
        <v>4.8238969590296552</v>
      </c>
      <c r="T473" s="82"/>
      <c r="U473" s="81">
        <v>11091557</v>
      </c>
      <c r="V473" s="81">
        <v>1089</v>
      </c>
      <c r="W473" s="81">
        <v>10</v>
      </c>
      <c r="X473" s="81">
        <v>17136</v>
      </c>
      <c r="Y473" s="81">
        <v>31528</v>
      </c>
      <c r="Z473" s="81">
        <v>32112</v>
      </c>
      <c r="AA473" s="81">
        <v>9107</v>
      </c>
      <c r="AB473" s="81">
        <v>73553</v>
      </c>
      <c r="AC473" s="81">
        <v>0</v>
      </c>
      <c r="AD473" s="81">
        <v>4.8238969590296552</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12.268000000000001</v>
      </c>
      <c r="BJ473" s="81">
        <v>0</v>
      </c>
      <c r="BK473" s="81">
        <v>14.180999999999999</v>
      </c>
      <c r="BL473" s="81">
        <v>0</v>
      </c>
      <c r="BM473" s="82"/>
      <c r="BN473" s="81">
        <v>0</v>
      </c>
      <c r="BO473" s="81">
        <v>0</v>
      </c>
      <c r="BP473" s="81">
        <v>2</v>
      </c>
      <c r="BQ473" s="81">
        <v>0</v>
      </c>
      <c r="BR473" s="81">
        <v>2</v>
      </c>
      <c r="BS473" s="81">
        <v>0</v>
      </c>
      <c r="BT473"/>
      <c r="BU473" s="80">
        <v>26.449000000000002</v>
      </c>
      <c r="BV473" s="80">
        <v>0</v>
      </c>
      <c r="BW473" s="80">
        <v>0</v>
      </c>
      <c r="BX473" s="80">
        <v>0</v>
      </c>
      <c r="BY473" s="80">
        <v>0</v>
      </c>
      <c r="BZ473" s="80">
        <v>0</v>
      </c>
      <c r="CA473" s="80">
        <v>0</v>
      </c>
      <c r="CB473" s="80">
        <v>0</v>
      </c>
      <c r="CC473" s="80">
        <v>0</v>
      </c>
    </row>
    <row r="474" spans="1:81">
      <c r="A474" s="80" t="s">
        <v>2202</v>
      </c>
      <c r="B474" s="80">
        <v>367</v>
      </c>
      <c r="C474" s="80">
        <v>10</v>
      </c>
      <c r="D474" s="80">
        <v>22</v>
      </c>
      <c r="E474" s="80">
        <v>2013</v>
      </c>
      <c r="F474" s="80" t="s">
        <v>89</v>
      </c>
      <c r="G474" s="80" t="s">
        <v>2192</v>
      </c>
      <c r="H474" s="80" t="s">
        <v>2193</v>
      </c>
      <c r="I474" s="177"/>
      <c r="J474" s="81">
        <v>81.778331908678652</v>
      </c>
      <c r="K474" s="81">
        <v>2.2029050736915319</v>
      </c>
      <c r="L474" s="81">
        <v>0.41546412168648333</v>
      </c>
      <c r="M474" s="81">
        <v>83.607297607368352</v>
      </c>
      <c r="N474" s="81">
        <v>111.89942910133171</v>
      </c>
      <c r="O474" s="81">
        <v>58.818596123223443</v>
      </c>
      <c r="P474" s="81">
        <v>46.012294949995542</v>
      </c>
      <c r="Q474" s="81">
        <v>5.6779462273030799</v>
      </c>
      <c r="R474" s="81">
        <v>0</v>
      </c>
      <c r="S474" s="81">
        <v>5.1734390239153871</v>
      </c>
      <c r="T474" s="82"/>
      <c r="U474" s="81">
        <v>10772127</v>
      </c>
      <c r="V474" s="81">
        <v>1089</v>
      </c>
      <c r="W474" s="81">
        <v>10</v>
      </c>
      <c r="X474" s="81">
        <v>17136</v>
      </c>
      <c r="Y474" s="81">
        <v>31678</v>
      </c>
      <c r="Z474" s="81">
        <v>32137</v>
      </c>
      <c r="AA474" s="81">
        <v>9211</v>
      </c>
      <c r="AB474" s="81">
        <v>73400</v>
      </c>
      <c r="AC474" s="81">
        <v>0</v>
      </c>
      <c r="AD474" s="81">
        <v>5.1734390239153871</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10.802</v>
      </c>
      <c r="BJ474" s="81">
        <v>0</v>
      </c>
      <c r="BK474" s="81">
        <v>19.234999999999999</v>
      </c>
      <c r="BL474" s="81">
        <v>0</v>
      </c>
      <c r="BM474" s="82"/>
      <c r="BN474" s="81">
        <v>0</v>
      </c>
      <c r="BO474" s="81">
        <v>0</v>
      </c>
      <c r="BP474" s="81">
        <v>2</v>
      </c>
      <c r="BQ474" s="81">
        <v>0</v>
      </c>
      <c r="BR474" s="81">
        <v>3</v>
      </c>
      <c r="BS474" s="81">
        <v>0</v>
      </c>
      <c r="BT474"/>
      <c r="BU474" s="80">
        <v>30.036999999999999</v>
      </c>
      <c r="BV474" s="80">
        <v>0</v>
      </c>
      <c r="BW474" s="80">
        <v>0</v>
      </c>
      <c r="BX474" s="80">
        <v>0</v>
      </c>
      <c r="BY474" s="80">
        <v>0</v>
      </c>
      <c r="BZ474" s="80">
        <v>0</v>
      </c>
      <c r="CA474" s="80">
        <v>0</v>
      </c>
      <c r="CB474" s="80">
        <v>0</v>
      </c>
      <c r="CC474" s="80">
        <v>0</v>
      </c>
    </row>
    <row r="475" spans="1:81">
      <c r="A475" s="80" t="s">
        <v>2203</v>
      </c>
      <c r="B475" s="80">
        <v>368</v>
      </c>
      <c r="C475" s="80">
        <v>11</v>
      </c>
      <c r="D475" s="80">
        <v>22</v>
      </c>
      <c r="E475" s="80">
        <v>2014</v>
      </c>
      <c r="F475" s="80" t="s">
        <v>90</v>
      </c>
      <c r="G475" s="80" t="s">
        <v>2192</v>
      </c>
      <c r="H475" s="80" t="s">
        <v>2193</v>
      </c>
      <c r="I475" s="177"/>
      <c r="J475" s="81">
        <v>89.842700110935738</v>
      </c>
      <c r="K475" s="81">
        <v>2.1915493909449131</v>
      </c>
      <c r="L475" s="81">
        <v>0.944131097946044</v>
      </c>
      <c r="M475" s="81">
        <v>88.75986447459637</v>
      </c>
      <c r="N475" s="81">
        <v>106.90506137485814</v>
      </c>
      <c r="O475" s="81">
        <v>55.942491352855988</v>
      </c>
      <c r="P475" s="81">
        <v>47.120301486156158</v>
      </c>
      <c r="Q475" s="81">
        <v>5.4208654469927291</v>
      </c>
      <c r="R475" s="81">
        <v>0</v>
      </c>
      <c r="S475" s="81">
        <v>5.3845501905098816</v>
      </c>
      <c r="T475" s="82"/>
      <c r="U475" s="81">
        <v>12890652</v>
      </c>
      <c r="V475" s="81">
        <v>866</v>
      </c>
      <c r="W475" s="81">
        <v>29</v>
      </c>
      <c r="X475" s="81">
        <v>18167</v>
      </c>
      <c r="Y475" s="81">
        <v>31944</v>
      </c>
      <c r="Z475" s="81">
        <v>32192</v>
      </c>
      <c r="AA475" s="81">
        <v>9384</v>
      </c>
      <c r="AB475" s="81">
        <v>73038</v>
      </c>
      <c r="AC475" s="81">
        <v>0</v>
      </c>
      <c r="AD475" s="81">
        <v>5.3845501905098816</v>
      </c>
      <c r="AE475" s="82"/>
      <c r="AF475" s="81">
        <v>94658870.499806985</v>
      </c>
      <c r="AG475" s="81">
        <v>1852740.4114533355</v>
      </c>
      <c r="AH475" s="81">
        <v>184400.34884890652</v>
      </c>
      <c r="AI475" s="81">
        <v>119208607.68592636</v>
      </c>
      <c r="AJ475" s="81">
        <v>149351967.06570834</v>
      </c>
      <c r="AK475" s="81">
        <v>0</v>
      </c>
      <c r="AL475" s="81">
        <v>0</v>
      </c>
      <c r="AM475" s="81">
        <v>10027025.977465201</v>
      </c>
      <c r="AN475" s="81">
        <v>0</v>
      </c>
      <c r="AO475" s="81">
        <v>0</v>
      </c>
      <c r="AP475" s="82"/>
      <c r="AQ475" s="81">
        <v>1134</v>
      </c>
      <c r="AR475" s="81">
        <v>81</v>
      </c>
      <c r="AS475" s="81">
        <v>0</v>
      </c>
      <c r="AT475" s="81">
        <v>0</v>
      </c>
      <c r="AU475" s="81">
        <v>0</v>
      </c>
      <c r="AV475" s="81">
        <v>0</v>
      </c>
      <c r="AW475" s="81" t="s">
        <v>564</v>
      </c>
      <c r="AX475" s="82"/>
      <c r="AY475" s="81">
        <v>4382.8999999999996</v>
      </c>
      <c r="AZ475" s="81">
        <v>3650</v>
      </c>
      <c r="BA475" s="81">
        <v>0</v>
      </c>
      <c r="BB475" s="81">
        <v>0</v>
      </c>
      <c r="BC475" s="81">
        <v>0</v>
      </c>
      <c r="BD475" s="81">
        <v>0</v>
      </c>
      <c r="BE475" s="81" t="s">
        <v>564</v>
      </c>
      <c r="BF475" s="82"/>
      <c r="BG475" s="81">
        <v>0</v>
      </c>
      <c r="BH475" s="81">
        <v>0</v>
      </c>
      <c r="BI475" s="81">
        <v>22.815000000000001</v>
      </c>
      <c r="BJ475" s="81">
        <v>0</v>
      </c>
      <c r="BK475" s="81">
        <v>19.277000000000001</v>
      </c>
      <c r="BL475" s="81">
        <v>0</v>
      </c>
      <c r="BM475" s="82"/>
      <c r="BN475" s="81">
        <v>0</v>
      </c>
      <c r="BO475" s="81">
        <v>0</v>
      </c>
      <c r="BP475" s="81">
        <v>3</v>
      </c>
      <c r="BQ475" s="81">
        <v>0</v>
      </c>
      <c r="BR475" s="81">
        <v>3</v>
      </c>
      <c r="BS475" s="81">
        <v>0</v>
      </c>
      <c r="BT475"/>
      <c r="BU475" s="80">
        <v>42.091999999999999</v>
      </c>
      <c r="BV475" s="80">
        <v>0</v>
      </c>
      <c r="BW475" s="80">
        <v>0</v>
      </c>
      <c r="BX475" s="80">
        <v>0</v>
      </c>
      <c r="BY475" s="80">
        <v>0</v>
      </c>
      <c r="BZ475" s="80">
        <v>0</v>
      </c>
      <c r="CA475" s="80">
        <v>0</v>
      </c>
      <c r="CB475" s="80">
        <v>0</v>
      </c>
      <c r="CC475" s="80">
        <v>0</v>
      </c>
    </row>
    <row r="476" spans="1:81">
      <c r="A476" s="80" t="s">
        <v>2204</v>
      </c>
      <c r="B476" s="80">
        <v>369</v>
      </c>
      <c r="C476" s="80">
        <v>12</v>
      </c>
      <c r="D476" s="80">
        <v>22</v>
      </c>
      <c r="E476" s="80">
        <v>2015</v>
      </c>
      <c r="F476" s="80" t="s">
        <v>91</v>
      </c>
      <c r="G476" s="80" t="s">
        <v>2192</v>
      </c>
      <c r="H476" s="80" t="s">
        <v>2193</v>
      </c>
      <c r="I476" s="177"/>
      <c r="J476" s="81">
        <v>82.280063801144991</v>
      </c>
      <c r="K476" s="81">
        <v>2.0831751195192556</v>
      </c>
      <c r="L476" s="81">
        <v>1.090003712075736</v>
      </c>
      <c r="M476" s="81">
        <v>80.827565168624986</v>
      </c>
      <c r="N476" s="81">
        <v>101.92830153444059</v>
      </c>
      <c r="O476" s="81">
        <v>55.787304783401915</v>
      </c>
      <c r="P476" s="81">
        <v>47.594577271622519</v>
      </c>
      <c r="Q476" s="81">
        <v>5.2741349465989167</v>
      </c>
      <c r="R476" s="81">
        <v>0</v>
      </c>
      <c r="S476" s="81">
        <v>5.7189263166484761</v>
      </c>
      <c r="T476" s="82"/>
      <c r="U476" s="81">
        <v>14283938</v>
      </c>
      <c r="V476" s="81">
        <v>866</v>
      </c>
      <c r="W476" s="81">
        <v>29</v>
      </c>
      <c r="X476" s="81">
        <v>18167</v>
      </c>
      <c r="Y476" s="81">
        <v>32205</v>
      </c>
      <c r="Z476" s="81">
        <v>32412</v>
      </c>
      <c r="AA476" s="81">
        <v>9471</v>
      </c>
      <c r="AB476" s="81">
        <v>72589</v>
      </c>
      <c r="AC476" s="81">
        <v>0</v>
      </c>
      <c r="AD476" s="81">
        <v>5.7189263166484761</v>
      </c>
      <c r="AE476" s="82"/>
      <c r="AF476" s="81">
        <v>91432371.781354353</v>
      </c>
      <c r="AG476" s="81">
        <v>1613660.0768302151</v>
      </c>
      <c r="AH476" s="81">
        <v>172757.14274720449</v>
      </c>
      <c r="AI476" s="81">
        <v>112300523.88466384</v>
      </c>
      <c r="AJ476" s="81">
        <v>146615357.43430182</v>
      </c>
      <c r="AK476" s="81">
        <v>0</v>
      </c>
      <c r="AL476" s="81">
        <v>0</v>
      </c>
      <c r="AM476" s="81">
        <v>9948017.9505974408</v>
      </c>
      <c r="AN476" s="81">
        <v>0</v>
      </c>
      <c r="AO476" s="81">
        <v>0</v>
      </c>
      <c r="AP476" s="82"/>
      <c r="AQ476" s="81">
        <v>1258</v>
      </c>
      <c r="AR476" s="81">
        <v>104</v>
      </c>
      <c r="AS476" s="81">
        <v>0</v>
      </c>
      <c r="AT476" s="81">
        <v>0</v>
      </c>
      <c r="AU476" s="81">
        <v>0</v>
      </c>
      <c r="AV476" s="81">
        <v>0</v>
      </c>
      <c r="AW476" s="81" t="s">
        <v>564</v>
      </c>
      <c r="AX476" s="82"/>
      <c r="AY476" s="81">
        <v>4940</v>
      </c>
      <c r="AZ476" s="81">
        <v>4635.3</v>
      </c>
      <c r="BA476" s="81">
        <v>0</v>
      </c>
      <c r="BB476" s="81">
        <v>0</v>
      </c>
      <c r="BC476" s="81">
        <v>0</v>
      </c>
      <c r="BD476" s="81">
        <v>0</v>
      </c>
      <c r="BE476" s="81" t="s">
        <v>564</v>
      </c>
      <c r="BF476" s="82"/>
      <c r="BG476" s="81">
        <v>0</v>
      </c>
      <c r="BH476" s="81">
        <v>0</v>
      </c>
      <c r="BI476" s="81">
        <v>24.331</v>
      </c>
      <c r="BJ476" s="81">
        <v>0</v>
      </c>
      <c r="BK476" s="81">
        <v>16.706</v>
      </c>
      <c r="BL476" s="81">
        <v>0</v>
      </c>
      <c r="BM476" s="82"/>
      <c r="BN476" s="81">
        <v>0</v>
      </c>
      <c r="BO476" s="81">
        <v>0</v>
      </c>
      <c r="BP476" s="81">
        <v>3</v>
      </c>
      <c r="BQ476" s="81">
        <v>0</v>
      </c>
      <c r="BR476" s="81">
        <v>2</v>
      </c>
      <c r="BS476" s="81">
        <v>0</v>
      </c>
      <c r="BT476"/>
      <c r="BU476" s="80">
        <v>41.036999999999999</v>
      </c>
      <c r="BV476" s="80">
        <v>0</v>
      </c>
      <c r="BW476" s="80">
        <v>0</v>
      </c>
      <c r="BX476" s="80">
        <v>0</v>
      </c>
      <c r="BY476" s="80">
        <v>0</v>
      </c>
      <c r="BZ476" s="80">
        <v>0</v>
      </c>
      <c r="CA476" s="80">
        <v>0</v>
      </c>
      <c r="CB476" s="80">
        <v>0</v>
      </c>
      <c r="CC476" s="80">
        <v>0</v>
      </c>
    </row>
    <row r="477" spans="1:81">
      <c r="A477" s="80" t="s">
        <v>2205</v>
      </c>
      <c r="B477" s="80">
        <v>370</v>
      </c>
      <c r="C477" s="80">
        <v>13</v>
      </c>
      <c r="D477" s="80">
        <v>22</v>
      </c>
      <c r="E477" s="80">
        <v>2016</v>
      </c>
      <c r="F477" s="80" t="s">
        <v>92</v>
      </c>
      <c r="G477" s="80" t="s">
        <v>2192</v>
      </c>
      <c r="H477" s="80" t="s">
        <v>2193</v>
      </c>
      <c r="I477" s="177"/>
      <c r="J477" s="81">
        <v>73.113688240128951</v>
      </c>
      <c r="K477" s="81">
        <v>1.9180627029123145</v>
      </c>
      <c r="L477" s="81">
        <v>1.3143732423585197</v>
      </c>
      <c r="M477" s="81">
        <v>78.992688068829963</v>
      </c>
      <c r="N477" s="81">
        <v>101.14498127825063</v>
      </c>
      <c r="O477" s="81">
        <v>54.938125154826501</v>
      </c>
      <c r="P477" s="81">
        <v>46.595143347642292</v>
      </c>
      <c r="Q477" s="81">
        <v>5.0956770173046255</v>
      </c>
      <c r="R477" s="81">
        <v>0</v>
      </c>
      <c r="S477" s="81">
        <v>8.9309068221948813</v>
      </c>
      <c r="T477" s="82"/>
      <c r="U477" s="81">
        <v>13547585</v>
      </c>
      <c r="V477" s="81">
        <v>866</v>
      </c>
      <c r="W477" s="81">
        <v>29</v>
      </c>
      <c r="X477" s="81">
        <v>18167</v>
      </c>
      <c r="Y477" s="81">
        <v>32428</v>
      </c>
      <c r="Z477" s="81">
        <v>32311</v>
      </c>
      <c r="AA477" s="81">
        <v>9590</v>
      </c>
      <c r="AB477" s="81">
        <v>72144</v>
      </c>
      <c r="AC477" s="81">
        <v>0</v>
      </c>
      <c r="AD477" s="81">
        <v>8.9309068221948813</v>
      </c>
      <c r="AE477" s="82"/>
      <c r="AF477" s="81">
        <v>80706590.902612969</v>
      </c>
      <c r="AG477" s="81">
        <v>1433885.629464099</v>
      </c>
      <c r="AH477" s="81">
        <v>162228.39759529199</v>
      </c>
      <c r="AI477" s="81">
        <v>118744511.6569699</v>
      </c>
      <c r="AJ477" s="81">
        <v>140840250.99413261</v>
      </c>
      <c r="AK477" s="81">
        <v>0</v>
      </c>
      <c r="AL477" s="81">
        <v>0</v>
      </c>
      <c r="AM477" s="81">
        <v>9894713.821500089</v>
      </c>
      <c r="AN477" s="81">
        <v>0</v>
      </c>
      <c r="AO477" s="81">
        <v>0</v>
      </c>
      <c r="AP477" s="82"/>
      <c r="AQ477" s="81">
        <v>1341</v>
      </c>
      <c r="AR477" s="81">
        <v>114</v>
      </c>
      <c r="AS477" s="81">
        <v>0</v>
      </c>
      <c r="AT477" s="81">
        <v>0</v>
      </c>
      <c r="AU477" s="81">
        <v>0</v>
      </c>
      <c r="AV477" s="81">
        <v>0</v>
      </c>
      <c r="AW477" s="81" t="s">
        <v>564</v>
      </c>
      <c r="AX477" s="82"/>
      <c r="AY477" s="81">
        <v>5325.1</v>
      </c>
      <c r="AZ477" s="81">
        <v>4826.8999999999996</v>
      </c>
      <c r="BA477" s="81">
        <v>0</v>
      </c>
      <c r="BB477" s="81">
        <v>0</v>
      </c>
      <c r="BC477" s="81">
        <v>0</v>
      </c>
      <c r="BD477" s="81">
        <v>0</v>
      </c>
      <c r="BE477" s="81" t="s">
        <v>564</v>
      </c>
      <c r="BF477" s="82"/>
      <c r="BG477" s="81">
        <v>0</v>
      </c>
      <c r="BH477" s="81">
        <v>0</v>
      </c>
      <c r="BI477" s="81">
        <v>23.783000000000001</v>
      </c>
      <c r="BJ477" s="81">
        <v>0</v>
      </c>
      <c r="BK477" s="81">
        <v>15.981999999999999</v>
      </c>
      <c r="BL477" s="81">
        <v>0</v>
      </c>
      <c r="BM477" s="82"/>
      <c r="BN477" s="81">
        <v>0</v>
      </c>
      <c r="BO477" s="81">
        <v>0</v>
      </c>
      <c r="BP477" s="81">
        <v>3</v>
      </c>
      <c r="BQ477" s="81">
        <v>0</v>
      </c>
      <c r="BR477" s="81">
        <v>2</v>
      </c>
      <c r="BS477" s="81">
        <v>0</v>
      </c>
      <c r="BT477"/>
      <c r="BU477" s="80">
        <v>39.765000000000001</v>
      </c>
      <c r="BV477" s="80">
        <v>0</v>
      </c>
      <c r="BW477" s="80">
        <v>0</v>
      </c>
      <c r="BX477" s="80">
        <v>0</v>
      </c>
      <c r="BY477" s="80">
        <v>0</v>
      </c>
      <c r="BZ477" s="80">
        <v>0</v>
      </c>
      <c r="CA477" s="80">
        <v>0</v>
      </c>
      <c r="CB477" s="80">
        <v>0</v>
      </c>
      <c r="CC477" s="80">
        <v>0</v>
      </c>
    </row>
    <row r="478" spans="1:81">
      <c r="A478" s="80" t="s">
        <v>2206</v>
      </c>
      <c r="B478" s="80">
        <v>371</v>
      </c>
      <c r="C478" s="80">
        <v>14</v>
      </c>
      <c r="D478" s="80">
        <v>22</v>
      </c>
      <c r="E478" s="80">
        <v>2017</v>
      </c>
      <c r="F478" s="80" t="s">
        <v>71</v>
      </c>
      <c r="G478" s="80" t="s">
        <v>2192</v>
      </c>
      <c r="H478" s="80" t="s">
        <v>2193</v>
      </c>
      <c r="I478" s="177"/>
      <c r="J478" s="81">
        <v>68.964421878983785</v>
      </c>
      <c r="K478" s="81">
        <v>1.9555534967433552</v>
      </c>
      <c r="L478" s="81">
        <v>1.1622673180948009</v>
      </c>
      <c r="M478" s="81">
        <v>69.020133616653467</v>
      </c>
      <c r="N478" s="81">
        <v>92.227694197734536</v>
      </c>
      <c r="O478" s="81">
        <v>54.036648214802341</v>
      </c>
      <c r="P478" s="81">
        <v>47.521449500454992</v>
      </c>
      <c r="Q478" s="81">
        <v>4.9002307703016879</v>
      </c>
      <c r="R478" s="81">
        <v>0</v>
      </c>
      <c r="S478" s="81">
        <v>9.2422658715116288</v>
      </c>
      <c r="T478" s="82"/>
      <c r="U478" s="81">
        <v>13832230</v>
      </c>
      <c r="V478" s="81">
        <v>866</v>
      </c>
      <c r="W478" s="81">
        <v>29</v>
      </c>
      <c r="X478" s="81">
        <v>18167</v>
      </c>
      <c r="Y478" s="81">
        <v>32641</v>
      </c>
      <c r="Z478" s="81">
        <v>32308</v>
      </c>
      <c r="AA478" s="81">
        <v>9843</v>
      </c>
      <c r="AB478" s="81">
        <v>71745</v>
      </c>
      <c r="AC478" s="81">
        <v>0</v>
      </c>
      <c r="AD478" s="81">
        <v>9.2422658715116288</v>
      </c>
      <c r="AE478" s="82"/>
      <c r="AF478" s="81">
        <v>83248997.498539031</v>
      </c>
      <c r="AG478" s="81">
        <v>1573282.3627976719</v>
      </c>
      <c r="AH478" s="81">
        <v>195651.36378028631</v>
      </c>
      <c r="AI478" s="81">
        <v>119419169.53755391</v>
      </c>
      <c r="AJ478" s="81">
        <v>143329671.70286351</v>
      </c>
      <c r="AK478" s="81">
        <v>0</v>
      </c>
      <c r="AL478" s="81">
        <v>0</v>
      </c>
      <c r="AM478" s="81">
        <v>9855386.9616761599</v>
      </c>
      <c r="AN478" s="81">
        <v>0</v>
      </c>
      <c r="AO478" s="81">
        <v>0</v>
      </c>
      <c r="AP478" s="82"/>
      <c r="AQ478" s="81">
        <v>1390</v>
      </c>
      <c r="AR478" s="81">
        <v>121</v>
      </c>
      <c r="AS478" s="81">
        <v>0</v>
      </c>
      <c r="AT478" s="81">
        <v>0</v>
      </c>
      <c r="AU478" s="81">
        <v>0</v>
      </c>
      <c r="AV478" s="81">
        <v>0</v>
      </c>
      <c r="AW478" s="81" t="s">
        <v>564</v>
      </c>
      <c r="AX478" s="82"/>
      <c r="AY478" s="81">
        <v>5571.4</v>
      </c>
      <c r="AZ478" s="81">
        <v>5544.0999999999995</v>
      </c>
      <c r="BA478" s="81">
        <v>0</v>
      </c>
      <c r="BB478" s="81">
        <v>0</v>
      </c>
      <c r="BC478" s="81">
        <v>0</v>
      </c>
      <c r="BD478" s="81">
        <v>0</v>
      </c>
      <c r="BE478" s="81" t="s">
        <v>564</v>
      </c>
      <c r="BF478" s="82"/>
      <c r="BG478" s="81">
        <v>0</v>
      </c>
      <c r="BH478" s="81">
        <v>0</v>
      </c>
      <c r="BI478" s="81">
        <v>23.257999999999999</v>
      </c>
      <c r="BJ478" s="81">
        <v>0</v>
      </c>
      <c r="BK478" s="81">
        <v>15.638999999999999</v>
      </c>
      <c r="BL478" s="81">
        <v>0</v>
      </c>
      <c r="BM478" s="82"/>
      <c r="BN478" s="81">
        <v>0</v>
      </c>
      <c r="BO478" s="81">
        <v>0</v>
      </c>
      <c r="BP478" s="81">
        <v>3</v>
      </c>
      <c r="BQ478" s="81">
        <v>0</v>
      </c>
      <c r="BR478" s="81">
        <v>2</v>
      </c>
      <c r="BS478" s="81">
        <v>0</v>
      </c>
      <c r="BT478"/>
      <c r="BU478" s="80">
        <v>38.896999999999998</v>
      </c>
      <c r="BV478" s="80">
        <v>0</v>
      </c>
      <c r="BW478" s="80">
        <v>0</v>
      </c>
      <c r="BX478" s="80">
        <v>0</v>
      </c>
      <c r="BY478" s="80">
        <v>0</v>
      </c>
      <c r="BZ478" s="80">
        <v>0</v>
      </c>
      <c r="CA478" s="80">
        <v>0</v>
      </c>
      <c r="CB478" s="80">
        <v>0</v>
      </c>
      <c r="CC478" s="80">
        <v>0</v>
      </c>
    </row>
    <row r="479" spans="1:81">
      <c r="A479" s="80" t="s">
        <v>2207</v>
      </c>
      <c r="B479" s="80">
        <v>372</v>
      </c>
      <c r="C479" s="80">
        <v>15</v>
      </c>
      <c r="D479" s="80">
        <v>22</v>
      </c>
      <c r="E479" s="80">
        <v>2018</v>
      </c>
      <c r="F479" s="80" t="s">
        <v>93</v>
      </c>
      <c r="G479" s="80" t="s">
        <v>2192</v>
      </c>
      <c r="H479" s="80" t="s">
        <v>2193</v>
      </c>
      <c r="I479" s="177"/>
      <c r="J479" s="81">
        <v>63.126574807433244</v>
      </c>
      <c r="K479" s="81">
        <v>1.6622289989514574</v>
      </c>
      <c r="L479" s="81">
        <v>1.044348555548257</v>
      </c>
      <c r="M479" s="81">
        <v>61.457165636552944</v>
      </c>
      <c r="N479" s="81">
        <v>72.545870923066587</v>
      </c>
      <c r="O479" s="81">
        <v>53.054239996459515</v>
      </c>
      <c r="P479" s="81">
        <v>48.324639052547063</v>
      </c>
      <c r="Q479" s="81">
        <v>4.5231460054050663</v>
      </c>
      <c r="R479" s="81">
        <v>0</v>
      </c>
      <c r="S479" s="81">
        <v>8.8941182867005946</v>
      </c>
      <c r="T479" s="82"/>
      <c r="U479" s="81">
        <v>14737827</v>
      </c>
      <c r="V479" s="81">
        <v>866</v>
      </c>
      <c r="W479" s="81">
        <v>29</v>
      </c>
      <c r="X479" s="81">
        <v>18167</v>
      </c>
      <c r="Y479" s="81">
        <v>32844</v>
      </c>
      <c r="Z479" s="81">
        <v>32328</v>
      </c>
      <c r="AA479" s="81">
        <v>10110</v>
      </c>
      <c r="AB479" s="81">
        <v>71366</v>
      </c>
      <c r="AC479" s="81">
        <v>0</v>
      </c>
      <c r="AD479" s="81">
        <v>8.8941182867005946</v>
      </c>
      <c r="AE479" s="82"/>
      <c r="AF479" s="81">
        <v>87137589.329449877</v>
      </c>
      <c r="AG479" s="81">
        <v>1315675.8286226159</v>
      </c>
      <c r="AH479" s="81">
        <v>184985.1602688425</v>
      </c>
      <c r="AI479" s="81">
        <v>119174614.385179</v>
      </c>
      <c r="AJ479" s="81">
        <v>133321991.5826772</v>
      </c>
      <c r="AK479" s="81">
        <v>0</v>
      </c>
      <c r="AL479" s="81">
        <v>0</v>
      </c>
      <c r="AM479" s="81">
        <v>9823609.1670475323</v>
      </c>
      <c r="AN479" s="81">
        <v>0</v>
      </c>
      <c r="AO479" s="81">
        <v>0</v>
      </c>
      <c r="AP479" s="82"/>
      <c r="AQ479" s="81">
        <v>1464</v>
      </c>
      <c r="AR479" s="81">
        <v>126</v>
      </c>
      <c r="AS479" s="81">
        <v>0</v>
      </c>
      <c r="AT479" s="81">
        <v>0</v>
      </c>
      <c r="AU479" s="81">
        <v>0</v>
      </c>
      <c r="AV479" s="81">
        <v>0</v>
      </c>
      <c r="AW479" s="81" t="s">
        <v>564</v>
      </c>
      <c r="AX479" s="82"/>
      <c r="AY479" s="81">
        <v>5906.699999999998</v>
      </c>
      <c r="AZ479" s="81">
        <v>5604</v>
      </c>
      <c r="BA479" s="81">
        <v>0</v>
      </c>
      <c r="BB479" s="81">
        <v>0</v>
      </c>
      <c r="BC479" s="81">
        <v>0</v>
      </c>
      <c r="BD479" s="81">
        <v>0</v>
      </c>
      <c r="BE479" s="81" t="s">
        <v>564</v>
      </c>
      <c r="BF479" s="82"/>
      <c r="BG479" s="81">
        <v>0</v>
      </c>
      <c r="BH479" s="81">
        <v>0</v>
      </c>
      <c r="BI479" s="81">
        <v>22.164000000000001</v>
      </c>
      <c r="BJ479" s="81">
        <v>0</v>
      </c>
      <c r="BK479" s="81">
        <v>13.396999999999998</v>
      </c>
      <c r="BL479" s="81">
        <v>0</v>
      </c>
      <c r="BM479" s="82"/>
      <c r="BN479" s="81">
        <v>0</v>
      </c>
      <c r="BO479" s="81">
        <v>0</v>
      </c>
      <c r="BP479" s="81">
        <v>3</v>
      </c>
      <c r="BQ479" s="81">
        <v>0</v>
      </c>
      <c r="BR479" s="81">
        <v>2</v>
      </c>
      <c r="BS479" s="81">
        <v>0</v>
      </c>
      <c r="BT479"/>
      <c r="BU479" s="80">
        <v>35.561</v>
      </c>
      <c r="BV479" s="80">
        <v>0</v>
      </c>
      <c r="BW479" s="80">
        <v>0</v>
      </c>
      <c r="BX479" s="80">
        <v>0</v>
      </c>
      <c r="BY479" s="80">
        <v>0</v>
      </c>
      <c r="BZ479" s="80">
        <v>0</v>
      </c>
      <c r="CA479" s="80">
        <v>0</v>
      </c>
      <c r="CB479" s="80">
        <v>0</v>
      </c>
      <c r="CC479" s="80">
        <v>0</v>
      </c>
    </row>
    <row r="480" spans="1:81">
      <c r="A480" s="80" t="s">
        <v>2208</v>
      </c>
      <c r="B480" s="80">
        <v>373</v>
      </c>
      <c r="C480" s="80">
        <v>16</v>
      </c>
      <c r="D480" s="80">
        <v>22</v>
      </c>
      <c r="E480" s="80">
        <v>2019</v>
      </c>
      <c r="F480" s="80" t="s">
        <v>73</v>
      </c>
      <c r="G480" s="80" t="s">
        <v>2192</v>
      </c>
      <c r="H480" s="80" t="s">
        <v>2193</v>
      </c>
      <c r="I480" s="177"/>
      <c r="J480" s="81">
        <v>64.147865099788731</v>
      </c>
      <c r="K480" s="81">
        <v>1.5897198732006796</v>
      </c>
      <c r="L480" s="81">
        <v>1.0536260660328711</v>
      </c>
      <c r="M480" s="81">
        <v>56.850961044017751</v>
      </c>
      <c r="N480" s="81">
        <v>71.708270631482478</v>
      </c>
      <c r="O480" s="81">
        <v>51.686035719578918</v>
      </c>
      <c r="P480" s="81">
        <v>48.838343554629766</v>
      </c>
      <c r="Q480" s="81">
        <v>4.3794111118886621</v>
      </c>
      <c r="R480" s="81">
        <v>0</v>
      </c>
      <c r="S480" s="81">
        <v>9.5574461152724624</v>
      </c>
      <c r="T480" s="82"/>
      <c r="U480" s="81">
        <v>15484725</v>
      </c>
      <c r="V480" s="81">
        <v>866</v>
      </c>
      <c r="W480" s="81">
        <v>29</v>
      </c>
      <c r="X480" s="81">
        <v>18167</v>
      </c>
      <c r="Y480" s="81">
        <v>33166</v>
      </c>
      <c r="Z480" s="81">
        <v>32359</v>
      </c>
      <c r="AA480" s="81">
        <v>10141</v>
      </c>
      <c r="AB480" s="81">
        <v>70969</v>
      </c>
      <c r="AC480" s="81">
        <v>0</v>
      </c>
      <c r="AD480" s="81">
        <v>9.5574461152724624</v>
      </c>
      <c r="AE480" s="82"/>
      <c r="AF480" s="81">
        <v>89827424.35534589</v>
      </c>
      <c r="AG480" s="81">
        <v>1382563.883085177</v>
      </c>
      <c r="AH480" s="81">
        <v>196052.86343918869</v>
      </c>
      <c r="AI480" s="81">
        <v>115104252.23726811</v>
      </c>
      <c r="AJ480" s="81">
        <v>128319830.57174639</v>
      </c>
      <c r="AK480" s="81">
        <v>0</v>
      </c>
      <c r="AL480" s="81">
        <v>0</v>
      </c>
      <c r="AM480" s="81">
        <v>9665443.545654038</v>
      </c>
      <c r="AN480" s="81">
        <v>0</v>
      </c>
      <c r="AO480" s="81">
        <v>0</v>
      </c>
      <c r="AP480" s="82"/>
      <c r="AQ480" s="81">
        <v>1528</v>
      </c>
      <c r="AR480" s="81">
        <v>135</v>
      </c>
      <c r="AS480" s="81">
        <v>0</v>
      </c>
      <c r="AT480" s="81">
        <v>0</v>
      </c>
      <c r="AU480" s="81">
        <v>0</v>
      </c>
      <c r="AV480" s="81">
        <v>0</v>
      </c>
      <c r="AW480" s="81" t="s">
        <v>564</v>
      </c>
      <c r="AX480" s="82"/>
      <c r="AY480" s="81">
        <v>6234.300000000002</v>
      </c>
      <c r="AZ480" s="81">
        <v>5869.2999999999993</v>
      </c>
      <c r="BA480" s="81">
        <v>0</v>
      </c>
      <c r="BB480" s="81">
        <v>0</v>
      </c>
      <c r="BC480" s="81">
        <v>0</v>
      </c>
      <c r="BD480" s="81">
        <v>0</v>
      </c>
      <c r="BE480" s="81" t="s">
        <v>564</v>
      </c>
      <c r="BF480" s="82"/>
      <c r="BG480" s="81">
        <v>0</v>
      </c>
      <c r="BH480" s="81">
        <v>0</v>
      </c>
      <c r="BI480" s="81">
        <v>25.565999999999999</v>
      </c>
      <c r="BJ480" s="81">
        <v>0</v>
      </c>
      <c r="BK480" s="81">
        <v>11.438000000000001</v>
      </c>
      <c r="BL480" s="81">
        <v>0</v>
      </c>
      <c r="BM480" s="82"/>
      <c r="BN480" s="81">
        <v>0</v>
      </c>
      <c r="BO480" s="81">
        <v>0</v>
      </c>
      <c r="BP480" s="81">
        <v>3</v>
      </c>
      <c r="BQ480" s="81">
        <v>0</v>
      </c>
      <c r="BR480" s="81">
        <v>2</v>
      </c>
      <c r="BS480" s="81">
        <v>0</v>
      </c>
      <c r="BT480"/>
      <c r="BU480" s="80">
        <v>37.003999999999998</v>
      </c>
      <c r="BV480" s="80">
        <v>0</v>
      </c>
      <c r="BW480" s="80">
        <v>0</v>
      </c>
      <c r="BX480" s="80">
        <v>0</v>
      </c>
      <c r="BY480" s="80">
        <v>0</v>
      </c>
      <c r="BZ480" s="80">
        <v>0</v>
      </c>
      <c r="CA480" s="80">
        <v>0</v>
      </c>
      <c r="CB480" s="80">
        <v>0</v>
      </c>
      <c r="CC480" s="80">
        <v>0</v>
      </c>
    </row>
    <row r="481" spans="1:81">
      <c r="A481" s="80" t="s">
        <v>2209</v>
      </c>
      <c r="B481" s="80">
        <v>374</v>
      </c>
      <c r="C481" s="80">
        <v>17</v>
      </c>
      <c r="D481" s="80">
        <v>22</v>
      </c>
      <c r="E481" s="80">
        <v>2020</v>
      </c>
      <c r="F481" s="80" t="s">
        <v>218</v>
      </c>
      <c r="G481" s="80" t="s">
        <v>2192</v>
      </c>
      <c r="H481" s="80" t="s">
        <v>2193</v>
      </c>
      <c r="I481" s="177"/>
      <c r="J481" s="81">
        <v>70.328758912650116</v>
      </c>
      <c r="K481" s="81">
        <v>1.8423321904668202</v>
      </c>
      <c r="L481" s="81">
        <v>4.8006418047204047</v>
      </c>
      <c r="M481" s="81">
        <v>67.401476085966038</v>
      </c>
      <c r="N481" s="81">
        <v>81.843824264756975</v>
      </c>
      <c r="O481" s="81">
        <v>45.743295255561705</v>
      </c>
      <c r="P481" s="81">
        <v>47.162715330020482</v>
      </c>
      <c r="Q481" s="81">
        <v>4.1508893157326376</v>
      </c>
      <c r="R481" s="81">
        <v>0</v>
      </c>
      <c r="S481" s="81">
        <v>8.6692394194335485</v>
      </c>
      <c r="T481" s="82"/>
      <c r="U481" s="81">
        <v>16650558</v>
      </c>
      <c r="V481" s="81">
        <v>951</v>
      </c>
      <c r="W481" s="81">
        <v>160</v>
      </c>
      <c r="X481" s="81">
        <v>20410</v>
      </c>
      <c r="Y481" s="81">
        <v>33294</v>
      </c>
      <c r="Z481" s="81">
        <v>32687</v>
      </c>
      <c r="AA481" s="81">
        <v>10640</v>
      </c>
      <c r="AB481" s="81">
        <v>70398</v>
      </c>
      <c r="AC481" s="81">
        <v>0</v>
      </c>
      <c r="AD481" s="81">
        <v>8.6692394194335485</v>
      </c>
      <c r="AE481" s="82"/>
      <c r="AF481" s="81">
        <v>98132390.325164646</v>
      </c>
      <c r="AG481" s="81">
        <v>1418488.2698416675</v>
      </c>
      <c r="AH481" s="81">
        <v>871496.21489152603</v>
      </c>
      <c r="AI481" s="81">
        <v>132122271.26511788</v>
      </c>
      <c r="AJ481" s="81">
        <v>152749098.88059083</v>
      </c>
      <c r="AK481" s="81"/>
      <c r="AL481" s="81"/>
      <c r="AM481" s="81">
        <v>9187721.1380930897</v>
      </c>
      <c r="AN481" s="81"/>
      <c r="AO481" s="81"/>
      <c r="AP481" s="82"/>
      <c r="AQ481" s="81">
        <v>1598</v>
      </c>
      <c r="AR481" s="81">
        <v>137</v>
      </c>
      <c r="AS481" s="81">
        <v>0</v>
      </c>
      <c r="AT481" s="81">
        <v>0</v>
      </c>
      <c r="AU481" s="81">
        <v>0</v>
      </c>
      <c r="AV481" s="81">
        <v>0</v>
      </c>
      <c r="AW481" s="81">
        <v>0</v>
      </c>
      <c r="AX481" s="82"/>
      <c r="AY481" s="81">
        <v>6601.7000000000007</v>
      </c>
      <c r="AZ481" s="81">
        <v>6180.0000000000018</v>
      </c>
      <c r="BA481" s="81">
        <v>0</v>
      </c>
      <c r="BB481" s="81">
        <v>0</v>
      </c>
      <c r="BC481" s="81">
        <v>0</v>
      </c>
      <c r="BD481" s="81">
        <v>0</v>
      </c>
      <c r="BE481" s="81">
        <v>0</v>
      </c>
      <c r="BF481" s="82"/>
      <c r="BG481" s="81">
        <v>0</v>
      </c>
      <c r="BH481" s="81">
        <v>0</v>
      </c>
      <c r="BI481" s="81">
        <v>23.603000000000002</v>
      </c>
      <c r="BJ481" s="81">
        <v>0</v>
      </c>
      <c r="BK481" s="81">
        <v>9.0500000000000007</v>
      </c>
      <c r="BL481" s="81">
        <v>0</v>
      </c>
      <c r="BM481" s="82"/>
      <c r="BN481" s="81">
        <v>0</v>
      </c>
      <c r="BO481" s="81">
        <v>0</v>
      </c>
      <c r="BP481" s="81">
        <v>2</v>
      </c>
      <c r="BQ481" s="81">
        <v>0</v>
      </c>
      <c r="BR481" s="81">
        <v>1</v>
      </c>
      <c r="BS481" s="81">
        <v>0</v>
      </c>
      <c r="BT481"/>
      <c r="BU481" s="80">
        <v>32.652999999999999</v>
      </c>
      <c r="BV481" s="80">
        <v>0</v>
      </c>
      <c r="BW481" s="80">
        <v>0</v>
      </c>
      <c r="BX481" s="80">
        <v>0</v>
      </c>
      <c r="BY481" s="80">
        <v>0</v>
      </c>
      <c r="BZ481" s="80">
        <v>0</v>
      </c>
      <c r="CA481" s="80">
        <v>0</v>
      </c>
      <c r="CB481" s="80">
        <v>0</v>
      </c>
      <c r="CC481" s="80">
        <v>0</v>
      </c>
    </row>
    <row r="482" spans="1:81">
      <c r="A482" s="80" t="s">
        <v>2210</v>
      </c>
      <c r="B482" s="80">
        <v>374</v>
      </c>
      <c r="C482" s="80">
        <v>18</v>
      </c>
      <c r="D482" s="80">
        <v>22</v>
      </c>
      <c r="E482" s="80">
        <v>2021</v>
      </c>
      <c r="F482" s="80" t="s">
        <v>75</v>
      </c>
      <c r="G482" s="174" t="s">
        <v>2192</v>
      </c>
      <c r="H482" s="80" t="s">
        <v>2193</v>
      </c>
      <c r="I482" s="177"/>
      <c r="J482" s="81">
        <v>72.089070656792799</v>
      </c>
      <c r="K482" s="81">
        <v>2.0761060075546705</v>
      </c>
      <c r="L482" s="81">
        <v>4.8522473547209213</v>
      </c>
      <c r="M482" s="81">
        <v>63.024848810527388</v>
      </c>
      <c r="N482" s="81">
        <v>69.045852493942746</v>
      </c>
      <c r="O482" s="81">
        <v>44.04807197131759</v>
      </c>
      <c r="P482" s="81">
        <v>48.611896996493684</v>
      </c>
      <c r="Q482" s="81">
        <v>4.1740901869627152</v>
      </c>
      <c r="R482" s="81">
        <v>0</v>
      </c>
      <c r="S482" s="81">
        <v>7.0011949678878462</v>
      </c>
      <c r="T482" s="82"/>
      <c r="U482" s="81">
        <v>21151920</v>
      </c>
      <c r="V482" s="81">
        <v>951</v>
      </c>
      <c r="W482" s="81">
        <v>160</v>
      </c>
      <c r="X482" s="81">
        <v>20410</v>
      </c>
      <c r="Y482" s="81">
        <v>33450</v>
      </c>
      <c r="Z482" s="81">
        <v>32410</v>
      </c>
      <c r="AA482" s="81">
        <v>10695</v>
      </c>
      <c r="AB482" s="81">
        <v>69952</v>
      </c>
      <c r="AC482" s="81">
        <v>0</v>
      </c>
      <c r="AD482" s="81">
        <v>7.0011949678878462</v>
      </c>
      <c r="AE482" s="82"/>
      <c r="AF482" s="81">
        <v>110763561.15112068</v>
      </c>
      <c r="AG482" s="81">
        <v>1604728.9909184393</v>
      </c>
      <c r="AH482" s="81">
        <v>894882.14780795085</v>
      </c>
      <c r="AI482" s="81">
        <v>141100597.1942094</v>
      </c>
      <c r="AJ482" s="81">
        <v>133527214.39606841</v>
      </c>
      <c r="AK482" s="81">
        <v>0</v>
      </c>
      <c r="AL482" s="81">
        <v>0</v>
      </c>
      <c r="AM482" s="81">
        <v>9182171.4799314309</v>
      </c>
      <c r="AN482" s="81">
        <v>0</v>
      </c>
      <c r="AO482" s="81">
        <v>0</v>
      </c>
      <c r="AP482" s="82"/>
      <c r="AQ482" s="81">
        <v>1662</v>
      </c>
      <c r="AR482" s="81">
        <v>139</v>
      </c>
      <c r="AS482" s="81">
        <v>0</v>
      </c>
      <c r="AT482" s="81">
        <v>0</v>
      </c>
      <c r="AU482" s="81">
        <v>0</v>
      </c>
      <c r="AV482" s="81">
        <v>0</v>
      </c>
      <c r="AW482" s="81"/>
      <c r="AX482" s="82"/>
      <c r="AY482" s="81">
        <v>6928.1</v>
      </c>
      <c r="AZ482" s="81">
        <v>6200.2000000000025</v>
      </c>
      <c r="BA482" s="81">
        <v>0</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2211</v>
      </c>
      <c r="B483" s="80">
        <v>374</v>
      </c>
      <c r="C483" s="80">
        <v>19</v>
      </c>
      <c r="D483" s="80">
        <v>22</v>
      </c>
      <c r="E483" s="80">
        <v>2022</v>
      </c>
      <c r="F483" s="80" t="s">
        <v>568</v>
      </c>
      <c r="G483" s="174" t="s">
        <v>2192</v>
      </c>
      <c r="H483" s="80" t="s">
        <v>2193</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1760</v>
      </c>
      <c r="AR483" s="81">
        <v>142</v>
      </c>
      <c r="AS483" s="81">
        <v>0</v>
      </c>
      <c r="AT483" s="81">
        <v>0</v>
      </c>
      <c r="AU483" s="81">
        <v>0</v>
      </c>
      <c r="AV483" s="81">
        <v>0</v>
      </c>
      <c r="AW483" s="81"/>
      <c r="AX483" s="82"/>
      <c r="AY483" s="81">
        <v>7459.1</v>
      </c>
      <c r="AZ483" s="81">
        <v>6282.7000000000025</v>
      </c>
      <c r="BA483" s="81">
        <v>0</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2212</v>
      </c>
      <c r="B484" s="80">
        <v>341</v>
      </c>
      <c r="C484" s="80">
        <v>1</v>
      </c>
      <c r="D484" s="80">
        <v>21</v>
      </c>
      <c r="E484" s="80">
        <v>1990</v>
      </c>
      <c r="F484" s="80" t="s">
        <v>562</v>
      </c>
      <c r="G484" s="80" t="s">
        <v>2213</v>
      </c>
      <c r="H484" s="80" t="s">
        <v>2214</v>
      </c>
      <c r="I484" s="177"/>
      <c r="J484" s="81">
        <v>282.51657438733395</v>
      </c>
      <c r="K484" s="81">
        <v>20.062521075714834</v>
      </c>
      <c r="L484" s="81">
        <v>41.500731888957681</v>
      </c>
      <c r="M484" s="81">
        <v>54.261923086972438</v>
      </c>
      <c r="N484" s="81">
        <v>64.056582471677444</v>
      </c>
      <c r="O484" s="81">
        <v>67.129139336661396</v>
      </c>
      <c r="P484" s="81">
        <v>79.057343426685392</v>
      </c>
      <c r="Q484" s="81">
        <v>4.7057872303732795</v>
      </c>
      <c r="R484" s="81">
        <v>0</v>
      </c>
      <c r="S484" s="81">
        <v>5.4678829459251084</v>
      </c>
      <c r="T484" s="82"/>
      <c r="U484" s="81">
        <v>38829992</v>
      </c>
      <c r="V484" s="81">
        <v>4481</v>
      </c>
      <c r="W484" s="81">
        <v>480</v>
      </c>
      <c r="X484" s="81">
        <v>17613</v>
      </c>
      <c r="Y484" s="81">
        <v>19894</v>
      </c>
      <c r="Z484" s="81">
        <v>27611</v>
      </c>
      <c r="AA484" s="81">
        <v>19196</v>
      </c>
      <c r="AB484" s="81">
        <v>76406</v>
      </c>
      <c r="AC484" s="81">
        <v>0</v>
      </c>
      <c r="AD484" s="81">
        <v>5.4678829459251084</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2215</v>
      </c>
      <c r="B485" s="80">
        <v>342</v>
      </c>
      <c r="C485" s="80">
        <v>2</v>
      </c>
      <c r="D485" s="80">
        <v>21</v>
      </c>
      <c r="E485" s="80">
        <v>2005</v>
      </c>
      <c r="F485" s="80" t="s">
        <v>565</v>
      </c>
      <c r="G485" s="80" t="s">
        <v>2213</v>
      </c>
      <c r="H485" s="80" t="s">
        <v>2214</v>
      </c>
      <c r="I485" s="177"/>
      <c r="J485" s="81">
        <v>549.15695998866465</v>
      </c>
      <c r="K485" s="81">
        <v>10.182863704757326</v>
      </c>
      <c r="L485" s="81">
        <v>35.567991393158593</v>
      </c>
      <c r="M485" s="81">
        <v>90.167103353799462</v>
      </c>
      <c r="N485" s="81">
        <v>97.199851887348075</v>
      </c>
      <c r="O485" s="81">
        <v>101.65220720713972</v>
      </c>
      <c r="P485" s="81">
        <v>81.72583933257215</v>
      </c>
      <c r="Q485" s="81">
        <v>4.4390536536214782</v>
      </c>
      <c r="R485" s="81">
        <v>0</v>
      </c>
      <c r="S485" s="81">
        <v>8.7427051402987779</v>
      </c>
      <c r="T485" s="82"/>
      <c r="U485" s="81">
        <v>80960029</v>
      </c>
      <c r="V485" s="81">
        <v>3124</v>
      </c>
      <c r="W485" s="81">
        <v>472</v>
      </c>
      <c r="X485" s="81">
        <v>16872</v>
      </c>
      <c r="Y485" s="81">
        <v>24948</v>
      </c>
      <c r="Z485" s="81">
        <v>48383</v>
      </c>
      <c r="AA485" s="81">
        <v>16252</v>
      </c>
      <c r="AB485" s="81">
        <v>75347</v>
      </c>
      <c r="AC485" s="81">
        <v>0</v>
      </c>
      <c r="AD485" s="81">
        <v>8.7427051402987779</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2216</v>
      </c>
      <c r="B486" s="80">
        <v>343</v>
      </c>
      <c r="C486" s="80">
        <v>3</v>
      </c>
      <c r="D486" s="80">
        <v>21</v>
      </c>
      <c r="E486" s="80">
        <v>2006</v>
      </c>
      <c r="F486" s="80" t="s">
        <v>566</v>
      </c>
      <c r="G486" s="80" t="s">
        <v>2213</v>
      </c>
      <c r="H486" s="80" t="s">
        <v>2214</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2217</v>
      </c>
      <c r="B487" s="80">
        <v>344</v>
      </c>
      <c r="C487" s="80">
        <v>4</v>
      </c>
      <c r="D487" s="80">
        <v>21</v>
      </c>
      <c r="E487" s="80">
        <v>2007</v>
      </c>
      <c r="F487" s="80" t="s">
        <v>567</v>
      </c>
      <c r="G487" s="80" t="s">
        <v>2213</v>
      </c>
      <c r="H487" s="80" t="s">
        <v>2214</v>
      </c>
      <c r="I487" s="177"/>
      <c r="J487" s="81">
        <v>546.83986503412405</v>
      </c>
      <c r="K487" s="81">
        <v>9.008863878208933</v>
      </c>
      <c r="L487" s="81">
        <v>32.310658414765342</v>
      </c>
      <c r="M487" s="81">
        <v>96.420235876805023</v>
      </c>
      <c r="N487" s="81">
        <v>105.17126133272069</v>
      </c>
      <c r="O487" s="81">
        <v>98.423319035572305</v>
      </c>
      <c r="P487" s="81">
        <v>80.621444267202335</v>
      </c>
      <c r="Q487" s="81">
        <v>4.6423845356632158</v>
      </c>
      <c r="R487" s="81">
        <v>0</v>
      </c>
      <c r="S487" s="81">
        <v>8.4462077342924307</v>
      </c>
      <c r="T487" s="82"/>
      <c r="U487" s="81">
        <v>88335273</v>
      </c>
      <c r="V487" s="81">
        <v>2895</v>
      </c>
      <c r="W487" s="81">
        <v>504</v>
      </c>
      <c r="X487" s="81">
        <v>22689</v>
      </c>
      <c r="Y487" s="81">
        <v>25507</v>
      </c>
      <c r="Z487" s="81">
        <v>48699</v>
      </c>
      <c r="AA487" s="81">
        <v>15788</v>
      </c>
      <c r="AB487" s="81">
        <v>74631</v>
      </c>
      <c r="AC487" s="81">
        <v>0</v>
      </c>
      <c r="AD487" s="81">
        <v>8.4462077342924307</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2218</v>
      </c>
      <c r="B488" s="80">
        <v>345</v>
      </c>
      <c r="C488" s="80">
        <v>5</v>
      </c>
      <c r="D488" s="80">
        <v>21</v>
      </c>
      <c r="E488" s="80">
        <v>2008</v>
      </c>
      <c r="F488" s="80" t="s">
        <v>84</v>
      </c>
      <c r="G488" s="80" t="s">
        <v>2213</v>
      </c>
      <c r="H488" s="80" t="s">
        <v>2214</v>
      </c>
      <c r="I488" s="177"/>
      <c r="J488" s="81">
        <v>447.48701413414386</v>
      </c>
      <c r="K488" s="81">
        <v>6.4577875147105122</v>
      </c>
      <c r="L488" s="81">
        <v>28.866676406404693</v>
      </c>
      <c r="M488" s="81">
        <v>106.99487502124933</v>
      </c>
      <c r="N488" s="81">
        <v>96.235351690148306</v>
      </c>
      <c r="O488" s="81">
        <v>95.745921313921556</v>
      </c>
      <c r="P488" s="81">
        <v>78.744325569142717</v>
      </c>
      <c r="Q488" s="81">
        <v>4.5497080846625648</v>
      </c>
      <c r="R488" s="81">
        <v>0</v>
      </c>
      <c r="S488" s="81">
        <v>0.99123267026370021</v>
      </c>
      <c r="T488" s="82"/>
      <c r="U488" s="81">
        <v>75994638</v>
      </c>
      <c r="V488" s="81">
        <v>2895</v>
      </c>
      <c r="W488" s="81">
        <v>504</v>
      </c>
      <c r="X488" s="81">
        <v>22689</v>
      </c>
      <c r="Y488" s="81">
        <v>25751</v>
      </c>
      <c r="Z488" s="81">
        <v>49037</v>
      </c>
      <c r="AA488" s="81">
        <v>15438</v>
      </c>
      <c r="AB488" s="81">
        <v>74343</v>
      </c>
      <c r="AC488" s="81">
        <v>0</v>
      </c>
      <c r="AD488" s="81">
        <v>0.99123267026370021</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2219</v>
      </c>
      <c r="B489" s="80">
        <v>346</v>
      </c>
      <c r="C489" s="80">
        <v>6</v>
      </c>
      <c r="D489" s="80">
        <v>21</v>
      </c>
      <c r="E489" s="80">
        <v>2009</v>
      </c>
      <c r="F489" s="80" t="s">
        <v>85</v>
      </c>
      <c r="G489" s="80" t="s">
        <v>2213</v>
      </c>
      <c r="H489" s="80" t="s">
        <v>2214</v>
      </c>
      <c r="I489" s="177"/>
      <c r="J489" s="81">
        <v>380.31728810853275</v>
      </c>
      <c r="K489" s="81">
        <v>6.7880891250376871</v>
      </c>
      <c r="L489" s="81">
        <v>25.551079300589883</v>
      </c>
      <c r="M489" s="81">
        <v>102.61069226010989</v>
      </c>
      <c r="N489" s="81">
        <v>84.146749026710879</v>
      </c>
      <c r="O489" s="81">
        <v>97.401822056052879</v>
      </c>
      <c r="P489" s="81">
        <v>75.967705670414489</v>
      </c>
      <c r="Q489" s="81">
        <v>4.3192566480446191</v>
      </c>
      <c r="R489" s="81">
        <v>0</v>
      </c>
      <c r="S489" s="81">
        <v>2.6599931584125414</v>
      </c>
      <c r="T489" s="82"/>
      <c r="U489" s="81">
        <v>62521490</v>
      </c>
      <c r="V489" s="81">
        <v>2891</v>
      </c>
      <c r="W489" s="81">
        <v>523</v>
      </c>
      <c r="X489" s="81">
        <v>23748</v>
      </c>
      <c r="Y489" s="81">
        <v>25983</v>
      </c>
      <c r="Z489" s="81">
        <v>49239</v>
      </c>
      <c r="AA489" s="81">
        <v>15290</v>
      </c>
      <c r="AB489" s="81">
        <v>74089</v>
      </c>
      <c r="AC489" s="81">
        <v>0</v>
      </c>
      <c r="AD489" s="81">
        <v>2.6599931584125414</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105.83</v>
      </c>
      <c r="BJ489" s="81">
        <v>0</v>
      </c>
      <c r="BK489" s="81">
        <v>9.7200000000000006</v>
      </c>
      <c r="BL489" s="81">
        <v>0</v>
      </c>
      <c r="BM489" s="82"/>
      <c r="BN489" s="81">
        <v>0</v>
      </c>
      <c r="BO489" s="81">
        <v>0</v>
      </c>
      <c r="BP489" s="81">
        <v>13</v>
      </c>
      <c r="BQ489" s="81">
        <v>0</v>
      </c>
      <c r="BR489" s="81">
        <v>3</v>
      </c>
      <c r="BS489" s="81">
        <v>0</v>
      </c>
      <c r="BT489"/>
      <c r="BU489" s="80"/>
      <c r="BV489" s="80"/>
      <c r="BW489" s="80"/>
      <c r="BX489" s="80"/>
      <c r="BY489" s="80"/>
      <c r="BZ489" s="80"/>
      <c r="CA489" s="80"/>
      <c r="CB489" s="80"/>
      <c r="CC489" s="80"/>
    </row>
    <row r="490" spans="1:81">
      <c r="A490" s="80" t="s">
        <v>2220</v>
      </c>
      <c r="B490" s="80">
        <v>347</v>
      </c>
      <c r="C490" s="80">
        <v>7</v>
      </c>
      <c r="D490" s="80">
        <v>21</v>
      </c>
      <c r="E490" s="80">
        <v>2010</v>
      </c>
      <c r="F490" s="80" t="s">
        <v>86</v>
      </c>
      <c r="G490" s="80" t="s">
        <v>2213</v>
      </c>
      <c r="H490" s="80" t="s">
        <v>2214</v>
      </c>
      <c r="I490" s="177"/>
      <c r="J490" s="81">
        <v>360.55206692925736</v>
      </c>
      <c r="K490" s="81">
        <v>6.607428339990161</v>
      </c>
      <c r="L490" s="81">
        <v>22.607380074663897</v>
      </c>
      <c r="M490" s="81">
        <v>103.0107238719504</v>
      </c>
      <c r="N490" s="81">
        <v>99.693580782421819</v>
      </c>
      <c r="O490" s="81">
        <v>97.528224080299125</v>
      </c>
      <c r="P490" s="81">
        <v>76.873967051447025</v>
      </c>
      <c r="Q490" s="81">
        <v>4.4832717676001028</v>
      </c>
      <c r="R490" s="81">
        <v>0</v>
      </c>
      <c r="S490" s="81">
        <v>8.5501058648175707</v>
      </c>
      <c r="T490" s="82"/>
      <c r="U490" s="81">
        <v>66428348</v>
      </c>
      <c r="V490" s="81">
        <v>2891</v>
      </c>
      <c r="W490" s="81">
        <v>523</v>
      </c>
      <c r="X490" s="81">
        <v>23748</v>
      </c>
      <c r="Y490" s="81">
        <v>26227</v>
      </c>
      <c r="Z490" s="81">
        <v>49532</v>
      </c>
      <c r="AA490" s="81">
        <v>15086</v>
      </c>
      <c r="AB490" s="81">
        <v>73688</v>
      </c>
      <c r="AC490" s="81">
        <v>0</v>
      </c>
      <c r="AD490" s="81">
        <v>8.5501058648175707</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91.784999999999997</v>
      </c>
      <c r="BJ490" s="81">
        <v>0</v>
      </c>
      <c r="BK490" s="81">
        <v>9.8060000000000009</v>
      </c>
      <c r="BL490" s="81">
        <v>0</v>
      </c>
      <c r="BM490" s="82"/>
      <c r="BN490" s="81">
        <v>0</v>
      </c>
      <c r="BO490" s="81">
        <v>0</v>
      </c>
      <c r="BP490" s="81">
        <v>12</v>
      </c>
      <c r="BQ490" s="81">
        <v>0</v>
      </c>
      <c r="BR490" s="81">
        <v>3</v>
      </c>
      <c r="BS490" s="81">
        <v>0</v>
      </c>
      <c r="BT490"/>
      <c r="BU490" s="80">
        <v>101.59099999999999</v>
      </c>
      <c r="BV490" s="80">
        <v>0</v>
      </c>
      <c r="BW490" s="80">
        <v>0</v>
      </c>
      <c r="BX490" s="80">
        <v>0</v>
      </c>
      <c r="BY490" s="80">
        <v>0</v>
      </c>
      <c r="BZ490" s="80">
        <v>0</v>
      </c>
      <c r="CA490" s="80">
        <v>0</v>
      </c>
      <c r="CB490" s="80">
        <v>0</v>
      </c>
      <c r="CC490" s="80">
        <v>0</v>
      </c>
    </row>
    <row r="491" spans="1:81">
      <c r="A491" s="80" t="s">
        <v>2221</v>
      </c>
      <c r="B491" s="80">
        <v>348</v>
      </c>
      <c r="C491" s="80">
        <v>8</v>
      </c>
      <c r="D491" s="80">
        <v>21</v>
      </c>
      <c r="E491" s="80">
        <v>2011</v>
      </c>
      <c r="F491" s="80" t="s">
        <v>87</v>
      </c>
      <c r="G491" s="80" t="s">
        <v>2213</v>
      </c>
      <c r="H491" s="80" t="s">
        <v>2214</v>
      </c>
      <c r="I491" s="177"/>
      <c r="J491" s="81">
        <v>380.68284990302953</v>
      </c>
      <c r="K491" s="81">
        <v>8.8917017581971418</v>
      </c>
      <c r="L491" s="81">
        <v>21.717696358866373</v>
      </c>
      <c r="M491" s="81">
        <v>132.07706341210263</v>
      </c>
      <c r="N491" s="81">
        <v>100.25152464860429</v>
      </c>
      <c r="O491" s="81">
        <v>96.443091603732043</v>
      </c>
      <c r="P491" s="81">
        <v>74.503975871229272</v>
      </c>
      <c r="Q491" s="81">
        <v>5.1463162521257928</v>
      </c>
      <c r="R491" s="81">
        <v>0</v>
      </c>
      <c r="S491" s="81">
        <v>7.4196970073050617</v>
      </c>
      <c r="T491" s="82"/>
      <c r="U491" s="81">
        <v>59573157</v>
      </c>
      <c r="V491" s="81">
        <v>2891</v>
      </c>
      <c r="W491" s="81">
        <v>523</v>
      </c>
      <c r="X491" s="81">
        <v>23748</v>
      </c>
      <c r="Y491" s="81">
        <v>26471</v>
      </c>
      <c r="Z491" s="81">
        <v>50045</v>
      </c>
      <c r="AA491" s="81">
        <v>15056</v>
      </c>
      <c r="AB491" s="81">
        <v>73332</v>
      </c>
      <c r="AC491" s="81">
        <v>0</v>
      </c>
      <c r="AD491" s="81">
        <v>7.4196970073050617</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91.617999999999995</v>
      </c>
      <c r="BJ491" s="81">
        <v>0</v>
      </c>
      <c r="BK491" s="81">
        <v>8.3979999999999997</v>
      </c>
      <c r="BL491" s="81">
        <v>0</v>
      </c>
      <c r="BM491" s="82"/>
      <c r="BN491" s="81">
        <v>0</v>
      </c>
      <c r="BO491" s="81">
        <v>0</v>
      </c>
      <c r="BP491" s="81">
        <v>12</v>
      </c>
      <c r="BQ491" s="81">
        <v>0</v>
      </c>
      <c r="BR491" s="81">
        <v>3</v>
      </c>
      <c r="BS491" s="81">
        <v>0</v>
      </c>
      <c r="BT491"/>
      <c r="BU491" s="80">
        <v>100.01600000000001</v>
      </c>
      <c r="BV491" s="80">
        <v>0</v>
      </c>
      <c r="BW491" s="80">
        <v>0</v>
      </c>
      <c r="BX491" s="80">
        <v>0</v>
      </c>
      <c r="BY491" s="80">
        <v>0</v>
      </c>
      <c r="BZ491" s="80">
        <v>0</v>
      </c>
      <c r="CA491" s="80">
        <v>0</v>
      </c>
      <c r="CB491" s="80">
        <v>0</v>
      </c>
      <c r="CC491" s="80">
        <v>0</v>
      </c>
    </row>
    <row r="492" spans="1:81">
      <c r="A492" s="80" t="s">
        <v>2222</v>
      </c>
      <c r="B492" s="80">
        <v>349</v>
      </c>
      <c r="C492" s="80">
        <v>9</v>
      </c>
      <c r="D492" s="80">
        <v>21</v>
      </c>
      <c r="E492" s="80">
        <v>2012</v>
      </c>
      <c r="F492" s="80" t="s">
        <v>88</v>
      </c>
      <c r="G492" s="80" t="s">
        <v>2213</v>
      </c>
      <c r="H492" s="80" t="s">
        <v>2214</v>
      </c>
      <c r="I492" s="177"/>
      <c r="J492" s="81">
        <v>488.67966921783523</v>
      </c>
      <c r="K492" s="81">
        <v>7.8991698481161956</v>
      </c>
      <c r="L492" s="81">
        <v>21.539421940351463</v>
      </c>
      <c r="M492" s="81">
        <v>125.32491725749581</v>
      </c>
      <c r="N492" s="81">
        <v>98.725288079278045</v>
      </c>
      <c r="O492" s="81">
        <v>96.988120799652677</v>
      </c>
      <c r="P492" s="81">
        <v>74.479980431431542</v>
      </c>
      <c r="Q492" s="81">
        <v>5.6413676743090049</v>
      </c>
      <c r="R492" s="81">
        <v>0</v>
      </c>
      <c r="S492" s="81">
        <v>7.9299525357470033</v>
      </c>
      <c r="T492" s="82"/>
      <c r="U492" s="81">
        <v>64679993</v>
      </c>
      <c r="V492" s="81">
        <v>2891</v>
      </c>
      <c r="W492" s="81">
        <v>523</v>
      </c>
      <c r="X492" s="81">
        <v>23748</v>
      </c>
      <c r="Y492" s="81">
        <v>27144</v>
      </c>
      <c r="Z492" s="81">
        <v>50727</v>
      </c>
      <c r="AA492" s="81">
        <v>14966</v>
      </c>
      <c r="AB492" s="81">
        <v>73988</v>
      </c>
      <c r="AC492" s="81">
        <v>0</v>
      </c>
      <c r="AD492" s="81">
        <v>7.9299525357470033</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104.99299999999999</v>
      </c>
      <c r="BJ492" s="81">
        <v>0</v>
      </c>
      <c r="BK492" s="81">
        <v>11.52</v>
      </c>
      <c r="BL492" s="81">
        <v>0</v>
      </c>
      <c r="BM492" s="82"/>
      <c r="BN492" s="81">
        <v>0</v>
      </c>
      <c r="BO492" s="81">
        <v>0</v>
      </c>
      <c r="BP492" s="81">
        <v>12</v>
      </c>
      <c r="BQ492" s="81">
        <v>0</v>
      </c>
      <c r="BR492" s="81">
        <v>3</v>
      </c>
      <c r="BS492" s="81">
        <v>0</v>
      </c>
      <c r="BT492"/>
      <c r="BU492" s="80">
        <v>116.51300000000001</v>
      </c>
      <c r="BV492" s="80">
        <v>0</v>
      </c>
      <c r="BW492" s="80">
        <v>0</v>
      </c>
      <c r="BX492" s="80">
        <v>0</v>
      </c>
      <c r="BY492" s="80">
        <v>0</v>
      </c>
      <c r="BZ492" s="80">
        <v>0</v>
      </c>
      <c r="CA492" s="80">
        <v>0</v>
      </c>
      <c r="CB492" s="80">
        <v>0</v>
      </c>
      <c r="CC492" s="80">
        <v>0</v>
      </c>
    </row>
    <row r="493" spans="1:81">
      <c r="A493" s="80" t="s">
        <v>2223</v>
      </c>
      <c r="B493" s="80">
        <v>350</v>
      </c>
      <c r="C493" s="80">
        <v>10</v>
      </c>
      <c r="D493" s="80">
        <v>21</v>
      </c>
      <c r="E493" s="80">
        <v>2013</v>
      </c>
      <c r="F493" s="80" t="s">
        <v>89</v>
      </c>
      <c r="G493" s="80" t="s">
        <v>2213</v>
      </c>
      <c r="H493" s="80" t="s">
        <v>2214</v>
      </c>
      <c r="I493" s="177"/>
      <c r="J493" s="81">
        <v>429.65283342018938</v>
      </c>
      <c r="K493" s="81">
        <v>6.7008490008928137</v>
      </c>
      <c r="L493" s="81">
        <v>20.445350730398754</v>
      </c>
      <c r="M493" s="81">
        <v>124.77783866559504</v>
      </c>
      <c r="N493" s="81">
        <v>113.84928197991493</v>
      </c>
      <c r="O493" s="81">
        <v>93.690261553592705</v>
      </c>
      <c r="P493" s="81">
        <v>74.345997800541056</v>
      </c>
      <c r="Q493" s="81">
        <v>5.712137674611907</v>
      </c>
      <c r="R493" s="81">
        <v>0</v>
      </c>
      <c r="S493" s="81">
        <v>12.879105573299999</v>
      </c>
      <c r="T493" s="82"/>
      <c r="U493" s="81">
        <v>63364711</v>
      </c>
      <c r="V493" s="81">
        <v>2891</v>
      </c>
      <c r="W493" s="81">
        <v>523</v>
      </c>
      <c r="X493" s="81">
        <v>23748</v>
      </c>
      <c r="Y493" s="81">
        <v>27344</v>
      </c>
      <c r="Z493" s="81">
        <v>51190</v>
      </c>
      <c r="AA493" s="81">
        <v>14883</v>
      </c>
      <c r="AB493" s="81">
        <v>73842</v>
      </c>
      <c r="AC493" s="81">
        <v>0</v>
      </c>
      <c r="AD493" s="81">
        <v>12.879105573299999</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114.03100000000001</v>
      </c>
      <c r="BJ493" s="81">
        <v>0</v>
      </c>
      <c r="BK493" s="81">
        <v>14.553000000000001</v>
      </c>
      <c r="BL493" s="81">
        <v>0</v>
      </c>
      <c r="BM493" s="82"/>
      <c r="BN493" s="81">
        <v>0</v>
      </c>
      <c r="BO493" s="81">
        <v>0</v>
      </c>
      <c r="BP493" s="81">
        <v>12</v>
      </c>
      <c r="BQ493" s="81">
        <v>0</v>
      </c>
      <c r="BR493" s="81">
        <v>3</v>
      </c>
      <c r="BS493" s="81">
        <v>0</v>
      </c>
      <c r="BT493"/>
      <c r="BU493" s="80">
        <v>128.584</v>
      </c>
      <c r="BV493" s="80">
        <v>0</v>
      </c>
      <c r="BW493" s="80">
        <v>0</v>
      </c>
      <c r="BX493" s="80">
        <v>0</v>
      </c>
      <c r="BY493" s="80">
        <v>0</v>
      </c>
      <c r="BZ493" s="80">
        <v>0</v>
      </c>
      <c r="CA493" s="80">
        <v>0</v>
      </c>
      <c r="CB493" s="80">
        <v>0</v>
      </c>
      <c r="CC493" s="80">
        <v>0</v>
      </c>
    </row>
    <row r="494" spans="1:81">
      <c r="A494" s="80" t="s">
        <v>2224</v>
      </c>
      <c r="B494" s="80">
        <v>351</v>
      </c>
      <c r="C494" s="80">
        <v>11</v>
      </c>
      <c r="D494" s="80">
        <v>21</v>
      </c>
      <c r="E494" s="80">
        <v>2014</v>
      </c>
      <c r="F494" s="80" t="s">
        <v>90</v>
      </c>
      <c r="G494" s="80" t="s">
        <v>2213</v>
      </c>
      <c r="H494" s="80" t="s">
        <v>2214</v>
      </c>
      <c r="I494" s="177"/>
      <c r="J494" s="81">
        <v>313.32890815633056</v>
      </c>
      <c r="K494" s="81">
        <v>6.2522110924551786</v>
      </c>
      <c r="L494" s="81">
        <v>24.672464485704051</v>
      </c>
      <c r="M494" s="81">
        <v>112.86528190531993</v>
      </c>
      <c r="N494" s="81">
        <v>104.27185257152877</v>
      </c>
      <c r="O494" s="81">
        <v>89.789158353339843</v>
      </c>
      <c r="P494" s="81">
        <v>74.376162149717075</v>
      </c>
      <c r="Q494" s="81">
        <v>5.4391235167640835</v>
      </c>
      <c r="R494" s="81">
        <v>0</v>
      </c>
      <c r="S494" s="81">
        <v>11.995219584807355</v>
      </c>
      <c r="T494" s="82"/>
      <c r="U494" s="81">
        <v>49296842</v>
      </c>
      <c r="V494" s="81">
        <v>2463</v>
      </c>
      <c r="W494" s="81">
        <v>600</v>
      </c>
      <c r="X494" s="81">
        <v>22240</v>
      </c>
      <c r="Y494" s="81">
        <v>27508</v>
      </c>
      <c r="Z494" s="81">
        <v>51669</v>
      </c>
      <c r="AA494" s="81">
        <v>14812</v>
      </c>
      <c r="AB494" s="81">
        <v>73284</v>
      </c>
      <c r="AC494" s="81">
        <v>0</v>
      </c>
      <c r="AD494" s="81">
        <v>11.995219584807355</v>
      </c>
      <c r="AE494" s="82"/>
      <c r="AF494" s="81">
        <v>394866931.4303242</v>
      </c>
      <c r="AG494" s="81">
        <v>5297849.7250755429</v>
      </c>
      <c r="AH494" s="81">
        <v>6386376.3983221212</v>
      </c>
      <c r="AI494" s="81">
        <v>147264859.91968739</v>
      </c>
      <c r="AJ494" s="81">
        <v>140333009.27732703</v>
      </c>
      <c r="AK494" s="81">
        <v>0</v>
      </c>
      <c r="AL494" s="81">
        <v>0</v>
      </c>
      <c r="AM494" s="81">
        <v>10060798.101434318</v>
      </c>
      <c r="AN494" s="81">
        <v>0</v>
      </c>
      <c r="AO494" s="81">
        <v>0</v>
      </c>
      <c r="AP494" s="82"/>
      <c r="AQ494" s="81">
        <v>1689</v>
      </c>
      <c r="AR494" s="81">
        <v>334</v>
      </c>
      <c r="AS494" s="81">
        <v>0</v>
      </c>
      <c r="AT494" s="81">
        <v>0</v>
      </c>
      <c r="AU494" s="81">
        <v>0</v>
      </c>
      <c r="AV494" s="81">
        <v>0</v>
      </c>
      <c r="AW494" s="81" t="s">
        <v>564</v>
      </c>
      <c r="AX494" s="82"/>
      <c r="AY494" s="81">
        <v>7304.8</v>
      </c>
      <c r="AZ494" s="81">
        <v>34770.1</v>
      </c>
      <c r="BA494" s="81">
        <v>0</v>
      </c>
      <c r="BB494" s="81">
        <v>0</v>
      </c>
      <c r="BC494" s="81">
        <v>0</v>
      </c>
      <c r="BD494" s="81">
        <v>0</v>
      </c>
      <c r="BE494" s="81" t="s">
        <v>564</v>
      </c>
      <c r="BF494" s="82"/>
      <c r="BG494" s="81">
        <v>0</v>
      </c>
      <c r="BH494" s="81">
        <v>0</v>
      </c>
      <c r="BI494" s="81">
        <v>108.7</v>
      </c>
      <c r="BJ494" s="81">
        <v>0</v>
      </c>
      <c r="BK494" s="81">
        <v>11.433999999999999</v>
      </c>
      <c r="BL494" s="81">
        <v>0</v>
      </c>
      <c r="BM494" s="82"/>
      <c r="BN494" s="81">
        <v>0</v>
      </c>
      <c r="BO494" s="81">
        <v>0</v>
      </c>
      <c r="BP494" s="81">
        <v>12</v>
      </c>
      <c r="BQ494" s="81">
        <v>0</v>
      </c>
      <c r="BR494" s="81">
        <v>2</v>
      </c>
      <c r="BS494" s="81">
        <v>0</v>
      </c>
      <c r="BT494"/>
      <c r="BU494" s="80">
        <v>120.134</v>
      </c>
      <c r="BV494" s="80">
        <v>0</v>
      </c>
      <c r="BW494" s="80">
        <v>0</v>
      </c>
      <c r="BX494" s="80">
        <v>0</v>
      </c>
      <c r="BY494" s="80">
        <v>0</v>
      </c>
      <c r="BZ494" s="80">
        <v>0</v>
      </c>
      <c r="CA494" s="80">
        <v>0</v>
      </c>
      <c r="CB494" s="80">
        <v>0</v>
      </c>
      <c r="CC494" s="80">
        <v>0</v>
      </c>
    </row>
    <row r="495" spans="1:81">
      <c r="A495" s="80" t="s">
        <v>2225</v>
      </c>
      <c r="B495" s="80">
        <v>352</v>
      </c>
      <c r="C495" s="80">
        <v>12</v>
      </c>
      <c r="D495" s="80">
        <v>21</v>
      </c>
      <c r="E495" s="80">
        <v>2015</v>
      </c>
      <c r="F495" s="80" t="s">
        <v>91</v>
      </c>
      <c r="G495" s="80" t="s">
        <v>2213</v>
      </c>
      <c r="H495" s="80" t="s">
        <v>2214</v>
      </c>
      <c r="I495" s="177"/>
      <c r="J495" s="81">
        <v>277.76145832785841</v>
      </c>
      <c r="K495" s="81">
        <v>6.2118443078522612</v>
      </c>
      <c r="L495" s="81">
        <v>23.009419527698821</v>
      </c>
      <c r="M495" s="81">
        <v>101.02911774946247</v>
      </c>
      <c r="N495" s="81">
        <v>94.767205890597225</v>
      </c>
      <c r="O495" s="81">
        <v>88.656925894367802</v>
      </c>
      <c r="P495" s="81">
        <v>73.700989363912555</v>
      </c>
      <c r="Q495" s="81">
        <v>5.296150167759416</v>
      </c>
      <c r="R495" s="81">
        <v>0</v>
      </c>
      <c r="S495" s="81">
        <v>8.7101876836378107</v>
      </c>
      <c r="T495" s="82"/>
      <c r="U495" s="81">
        <v>49907735</v>
      </c>
      <c r="V495" s="81">
        <v>2463</v>
      </c>
      <c r="W495" s="81">
        <v>600</v>
      </c>
      <c r="X495" s="81">
        <v>22240</v>
      </c>
      <c r="Y495" s="81">
        <v>27756</v>
      </c>
      <c r="Z495" s="81">
        <v>51509</v>
      </c>
      <c r="AA495" s="81">
        <v>14666</v>
      </c>
      <c r="AB495" s="81">
        <v>72892</v>
      </c>
      <c r="AC495" s="81">
        <v>0</v>
      </c>
      <c r="AD495" s="81">
        <v>8.7101876836378107</v>
      </c>
      <c r="AE495" s="82"/>
      <c r="AF495" s="81">
        <v>343519954.55357468</v>
      </c>
      <c r="AG495" s="81">
        <v>4746016.3795538256</v>
      </c>
      <c r="AH495" s="81">
        <v>4889246.1526072817</v>
      </c>
      <c r="AI495" s="81">
        <v>140068701.47345546</v>
      </c>
      <c r="AJ495" s="81">
        <v>138002690.52851111</v>
      </c>
      <c r="AK495" s="81">
        <v>0</v>
      </c>
      <c r="AL495" s="81">
        <v>0</v>
      </c>
      <c r="AM495" s="81">
        <v>9989542.8295602463</v>
      </c>
      <c r="AN495" s="81">
        <v>0</v>
      </c>
      <c r="AO495" s="81">
        <v>0</v>
      </c>
      <c r="AP495" s="82"/>
      <c r="AQ495" s="81">
        <v>1844</v>
      </c>
      <c r="AR495" s="81">
        <v>609</v>
      </c>
      <c r="AS495" s="81">
        <v>0</v>
      </c>
      <c r="AT495" s="81">
        <v>0</v>
      </c>
      <c r="AU495" s="81">
        <v>0</v>
      </c>
      <c r="AV495" s="81">
        <v>1</v>
      </c>
      <c r="AW495" s="81" t="s">
        <v>564</v>
      </c>
      <c r="AX495" s="82"/>
      <c r="AY495" s="81">
        <v>8118</v>
      </c>
      <c r="AZ495" s="81">
        <v>53884.2</v>
      </c>
      <c r="BA495" s="81">
        <v>0</v>
      </c>
      <c r="BB495" s="81">
        <v>0</v>
      </c>
      <c r="BC495" s="81">
        <v>0</v>
      </c>
      <c r="BD495" s="81">
        <v>200</v>
      </c>
      <c r="BE495" s="81" t="s">
        <v>564</v>
      </c>
      <c r="BF495" s="82"/>
      <c r="BG495" s="81">
        <v>0</v>
      </c>
      <c r="BH495" s="81">
        <v>0</v>
      </c>
      <c r="BI495" s="81">
        <v>112.864</v>
      </c>
      <c r="BJ495" s="81">
        <v>0</v>
      </c>
      <c r="BK495" s="81">
        <v>11.055999999999999</v>
      </c>
      <c r="BL495" s="81">
        <v>0</v>
      </c>
      <c r="BM495" s="82"/>
      <c r="BN495" s="81">
        <v>0</v>
      </c>
      <c r="BO495" s="81">
        <v>0</v>
      </c>
      <c r="BP495" s="81">
        <v>13</v>
      </c>
      <c r="BQ495" s="81">
        <v>0</v>
      </c>
      <c r="BR495" s="81">
        <v>2</v>
      </c>
      <c r="BS495" s="81">
        <v>0</v>
      </c>
      <c r="BT495"/>
      <c r="BU495" s="80">
        <v>117.239</v>
      </c>
      <c r="BV495" s="80">
        <v>0</v>
      </c>
      <c r="BW495" s="80">
        <v>0</v>
      </c>
      <c r="BX495" s="80">
        <v>0</v>
      </c>
      <c r="BY495" s="80">
        <v>0</v>
      </c>
      <c r="BZ495" s="80">
        <v>6.681</v>
      </c>
      <c r="CA495" s="80">
        <v>0</v>
      </c>
      <c r="CB495" s="80">
        <v>0</v>
      </c>
      <c r="CC495" s="80">
        <v>0</v>
      </c>
    </row>
    <row r="496" spans="1:81">
      <c r="A496" s="80" t="s">
        <v>2226</v>
      </c>
      <c r="B496" s="80">
        <v>353</v>
      </c>
      <c r="C496" s="80">
        <v>13</v>
      </c>
      <c r="D496" s="80">
        <v>21</v>
      </c>
      <c r="E496" s="80">
        <v>2016</v>
      </c>
      <c r="F496" s="80" t="s">
        <v>92</v>
      </c>
      <c r="G496" s="80" t="s">
        <v>2213</v>
      </c>
      <c r="H496" s="80" t="s">
        <v>2214</v>
      </c>
      <c r="I496" s="177"/>
      <c r="J496" s="81">
        <v>272.99313140102362</v>
      </c>
      <c r="K496" s="81">
        <v>6.8233415100954247</v>
      </c>
      <c r="L496" s="81">
        <v>23.659817096719188</v>
      </c>
      <c r="M496" s="81">
        <v>93.033663157075551</v>
      </c>
      <c r="N496" s="81">
        <v>100.41501297753994</v>
      </c>
      <c r="O496" s="81">
        <v>87.915282698011808</v>
      </c>
      <c r="P496" s="81">
        <v>71.82162762928553</v>
      </c>
      <c r="Q496" s="81">
        <v>5.1166547295764637</v>
      </c>
      <c r="R496" s="81">
        <v>0</v>
      </c>
      <c r="S496" s="81">
        <v>8.6980249640987761</v>
      </c>
      <c r="T496" s="82"/>
      <c r="U496" s="81">
        <v>51284277</v>
      </c>
      <c r="V496" s="81">
        <v>2463</v>
      </c>
      <c r="W496" s="81">
        <v>600</v>
      </c>
      <c r="X496" s="81">
        <v>22240</v>
      </c>
      <c r="Y496" s="81">
        <v>27986</v>
      </c>
      <c r="Z496" s="81">
        <v>51706</v>
      </c>
      <c r="AA496" s="81">
        <v>14782</v>
      </c>
      <c r="AB496" s="81">
        <v>72441</v>
      </c>
      <c r="AC496" s="81">
        <v>0</v>
      </c>
      <c r="AD496" s="81">
        <v>8.6980249640987761</v>
      </c>
      <c r="AE496" s="82"/>
      <c r="AF496" s="81">
        <v>353053986.54532558</v>
      </c>
      <c r="AG496" s="81">
        <v>5218223.9270209381</v>
      </c>
      <c r="AH496" s="81">
        <v>3905226.4633227889</v>
      </c>
      <c r="AI496" s="81">
        <v>141724377.33658019</v>
      </c>
      <c r="AJ496" s="81">
        <v>146066549.93712619</v>
      </c>
      <c r="AK496" s="81">
        <v>0</v>
      </c>
      <c r="AL496" s="81">
        <v>0</v>
      </c>
      <c r="AM496" s="81">
        <v>9935448.047561653</v>
      </c>
      <c r="AN496" s="81">
        <v>0</v>
      </c>
      <c r="AO496" s="81">
        <v>0</v>
      </c>
      <c r="AP496" s="82"/>
      <c r="AQ496" s="81">
        <v>2016</v>
      </c>
      <c r="AR496" s="81">
        <v>719</v>
      </c>
      <c r="AS496" s="81">
        <v>0</v>
      </c>
      <c r="AT496" s="81">
        <v>0</v>
      </c>
      <c r="AU496" s="81">
        <v>0</v>
      </c>
      <c r="AV496" s="81">
        <v>1</v>
      </c>
      <c r="AW496" s="81" t="s">
        <v>564</v>
      </c>
      <c r="AX496" s="82"/>
      <c r="AY496" s="81">
        <v>9004.7999999999993</v>
      </c>
      <c r="AZ496" s="81">
        <v>59429.599999999999</v>
      </c>
      <c r="BA496" s="81">
        <v>0</v>
      </c>
      <c r="BB496" s="81">
        <v>0</v>
      </c>
      <c r="BC496" s="81">
        <v>0</v>
      </c>
      <c r="BD496" s="81">
        <v>200</v>
      </c>
      <c r="BE496" s="81" t="s">
        <v>564</v>
      </c>
      <c r="BF496" s="82"/>
      <c r="BG496" s="81">
        <v>0</v>
      </c>
      <c r="BH496" s="81">
        <v>0</v>
      </c>
      <c r="BI496" s="81">
        <v>117.96599999999999</v>
      </c>
      <c r="BJ496" s="81">
        <v>0</v>
      </c>
      <c r="BK496" s="81">
        <v>11.167</v>
      </c>
      <c r="BL496" s="81">
        <v>0</v>
      </c>
      <c r="BM496" s="82"/>
      <c r="BN496" s="81">
        <v>0</v>
      </c>
      <c r="BO496" s="81">
        <v>0</v>
      </c>
      <c r="BP496" s="81">
        <v>14</v>
      </c>
      <c r="BQ496" s="81">
        <v>0</v>
      </c>
      <c r="BR496" s="81">
        <v>2</v>
      </c>
      <c r="BS496" s="81">
        <v>0</v>
      </c>
      <c r="BT496"/>
      <c r="BU496" s="80">
        <v>116.994</v>
      </c>
      <c r="BV496" s="80">
        <v>0</v>
      </c>
      <c r="BW496" s="80">
        <v>0</v>
      </c>
      <c r="BX496" s="80">
        <v>0</v>
      </c>
      <c r="BY496" s="80">
        <v>0</v>
      </c>
      <c r="BZ496" s="80">
        <v>12.138999999999999</v>
      </c>
      <c r="CA496" s="80">
        <v>0</v>
      </c>
      <c r="CB496" s="80">
        <v>0</v>
      </c>
      <c r="CC496" s="80">
        <v>0</v>
      </c>
    </row>
    <row r="497" spans="1:81">
      <c r="A497" s="80" t="s">
        <v>2227</v>
      </c>
      <c r="B497" s="80">
        <v>354</v>
      </c>
      <c r="C497" s="80">
        <v>14</v>
      </c>
      <c r="D497" s="80">
        <v>21</v>
      </c>
      <c r="E497" s="80">
        <v>2017</v>
      </c>
      <c r="F497" s="80" t="s">
        <v>71</v>
      </c>
      <c r="G497" s="80" t="s">
        <v>2213</v>
      </c>
      <c r="H497" s="80" t="s">
        <v>2214</v>
      </c>
      <c r="I497" s="177"/>
      <c r="J497" s="81">
        <v>334.43111370548451</v>
      </c>
      <c r="K497" s="81">
        <v>6.7560485413546818</v>
      </c>
      <c r="L497" s="81">
        <v>27.186255936785496</v>
      </c>
      <c r="M497" s="81">
        <v>91.52591332070206</v>
      </c>
      <c r="N497" s="81">
        <v>99.502531671781739</v>
      </c>
      <c r="O497" s="81">
        <v>86.908886793907357</v>
      </c>
      <c r="P497" s="81">
        <v>71.096298419557073</v>
      </c>
      <c r="Q497" s="81">
        <v>4.9113637776967565</v>
      </c>
      <c r="R497" s="81">
        <v>0</v>
      </c>
      <c r="S497" s="81">
        <v>8.5227155941760291</v>
      </c>
      <c r="T497" s="82"/>
      <c r="U497" s="81">
        <v>62210098</v>
      </c>
      <c r="V497" s="81">
        <v>2463</v>
      </c>
      <c r="W497" s="81">
        <v>600</v>
      </c>
      <c r="X497" s="81">
        <v>22240</v>
      </c>
      <c r="Y497" s="81">
        <v>28212</v>
      </c>
      <c r="Z497" s="81">
        <v>51962</v>
      </c>
      <c r="AA497" s="81">
        <v>14726</v>
      </c>
      <c r="AB497" s="81">
        <v>71908</v>
      </c>
      <c r="AC497" s="81">
        <v>0</v>
      </c>
      <c r="AD497" s="81">
        <v>8.5227155941760291</v>
      </c>
      <c r="AE497" s="82"/>
      <c r="AF497" s="81">
        <v>447877333.39346492</v>
      </c>
      <c r="AG497" s="81">
        <v>5311711.0534343086</v>
      </c>
      <c r="AH497" s="81">
        <v>5894696.7751307013</v>
      </c>
      <c r="AI497" s="81">
        <v>148292806.45438981</v>
      </c>
      <c r="AJ497" s="81">
        <v>138688236.63084209</v>
      </c>
      <c r="AK497" s="81">
        <v>0</v>
      </c>
      <c r="AL497" s="81">
        <v>0</v>
      </c>
      <c r="AM497" s="81">
        <v>9877777.7634707559</v>
      </c>
      <c r="AN497" s="81">
        <v>0</v>
      </c>
      <c r="AO497" s="81">
        <v>0</v>
      </c>
      <c r="AP497" s="82"/>
      <c r="AQ497" s="81">
        <v>2122</v>
      </c>
      <c r="AR497" s="81">
        <v>821</v>
      </c>
      <c r="AS497" s="81">
        <v>0</v>
      </c>
      <c r="AT497" s="81">
        <v>0</v>
      </c>
      <c r="AU497" s="81">
        <v>0</v>
      </c>
      <c r="AV497" s="81">
        <v>1</v>
      </c>
      <c r="AW497" s="81" t="s">
        <v>564</v>
      </c>
      <c r="AX497" s="82"/>
      <c r="AY497" s="81">
        <v>9600</v>
      </c>
      <c r="AZ497" s="81">
        <v>87384.199999999953</v>
      </c>
      <c r="BA497" s="81">
        <v>0</v>
      </c>
      <c r="BB497" s="81">
        <v>0</v>
      </c>
      <c r="BC497" s="81">
        <v>0</v>
      </c>
      <c r="BD497" s="81">
        <v>200</v>
      </c>
      <c r="BE497" s="81" t="s">
        <v>564</v>
      </c>
      <c r="BF497" s="82"/>
      <c r="BG497" s="81">
        <v>0</v>
      </c>
      <c r="BH497" s="81">
        <v>0</v>
      </c>
      <c r="BI497" s="81">
        <v>113.327</v>
      </c>
      <c r="BJ497" s="81">
        <v>0</v>
      </c>
      <c r="BK497" s="81">
        <v>28.356000000000002</v>
      </c>
      <c r="BL497" s="81">
        <v>0</v>
      </c>
      <c r="BM497" s="82"/>
      <c r="BN497" s="81">
        <v>0</v>
      </c>
      <c r="BO497" s="81">
        <v>0</v>
      </c>
      <c r="BP497" s="81">
        <v>14</v>
      </c>
      <c r="BQ497" s="81">
        <v>0</v>
      </c>
      <c r="BR497" s="81">
        <v>4</v>
      </c>
      <c r="BS497" s="81">
        <v>0</v>
      </c>
      <c r="BT497"/>
      <c r="BU497" s="80">
        <v>121.76600000000001</v>
      </c>
      <c r="BV497" s="80">
        <v>14.631</v>
      </c>
      <c r="BW497" s="80">
        <v>0</v>
      </c>
      <c r="BX497" s="80">
        <v>0</v>
      </c>
      <c r="BY497" s="80">
        <v>0</v>
      </c>
      <c r="BZ497" s="80">
        <v>5.2859999999999996</v>
      </c>
      <c r="CA497" s="80">
        <v>0</v>
      </c>
      <c r="CB497" s="80">
        <v>0</v>
      </c>
      <c r="CC497" s="80">
        <v>0</v>
      </c>
    </row>
    <row r="498" spans="1:81">
      <c r="A498" s="80" t="s">
        <v>2228</v>
      </c>
      <c r="B498" s="80">
        <v>355</v>
      </c>
      <c r="C498" s="80">
        <v>15</v>
      </c>
      <c r="D498" s="80">
        <v>21</v>
      </c>
      <c r="E498" s="80">
        <v>2018</v>
      </c>
      <c r="F498" s="80" t="s">
        <v>93</v>
      </c>
      <c r="G498" s="80" t="s">
        <v>2213</v>
      </c>
      <c r="H498" s="80" t="s">
        <v>2214</v>
      </c>
      <c r="I498" s="177"/>
      <c r="J498" s="81">
        <v>361.30342472121208</v>
      </c>
      <c r="K498" s="81">
        <v>6.0938423741817784</v>
      </c>
      <c r="L498" s="81">
        <v>25.189683645765154</v>
      </c>
      <c r="M498" s="81">
        <v>90.290428769253595</v>
      </c>
      <c r="N498" s="81">
        <v>87.96512101108145</v>
      </c>
      <c r="O498" s="81">
        <v>85.518944760440036</v>
      </c>
      <c r="P498" s="81">
        <v>70.307330942029154</v>
      </c>
      <c r="Q498" s="81">
        <v>4.5284065092647285</v>
      </c>
      <c r="R498" s="81">
        <v>0</v>
      </c>
      <c r="S498" s="81">
        <v>8.7807607170139672</v>
      </c>
      <c r="T498" s="82"/>
      <c r="U498" s="81">
        <v>66929326</v>
      </c>
      <c r="V498" s="81">
        <v>2463</v>
      </c>
      <c r="W498" s="81">
        <v>600</v>
      </c>
      <c r="X498" s="81">
        <v>22240</v>
      </c>
      <c r="Y498" s="81">
        <v>28512</v>
      </c>
      <c r="Z498" s="81">
        <v>52110</v>
      </c>
      <c r="AA498" s="81">
        <v>14709</v>
      </c>
      <c r="AB498" s="81">
        <v>71449</v>
      </c>
      <c r="AC498" s="81">
        <v>0</v>
      </c>
      <c r="AD498" s="81">
        <v>8.7807607170139672</v>
      </c>
      <c r="AE498" s="82"/>
      <c r="AF498" s="81">
        <v>491008390.35231841</v>
      </c>
      <c r="AG498" s="81">
        <v>4585706.4003798859</v>
      </c>
      <c r="AH498" s="81">
        <v>5581130.0391955534</v>
      </c>
      <c r="AI498" s="81">
        <v>143279438.87459981</v>
      </c>
      <c r="AJ498" s="81">
        <v>132237745.1934455</v>
      </c>
      <c r="AK498" s="81">
        <v>0</v>
      </c>
      <c r="AL498" s="81">
        <v>0</v>
      </c>
      <c r="AM498" s="81">
        <v>9835034.2092366014</v>
      </c>
      <c r="AN498" s="81">
        <v>0</v>
      </c>
      <c r="AO498" s="81">
        <v>0</v>
      </c>
      <c r="AP498" s="82"/>
      <c r="AQ498" s="81">
        <v>2252</v>
      </c>
      <c r="AR498" s="81">
        <v>896</v>
      </c>
      <c r="AS498" s="81">
        <v>0</v>
      </c>
      <c r="AT498" s="81">
        <v>0</v>
      </c>
      <c r="AU498" s="81">
        <v>0</v>
      </c>
      <c r="AV498" s="81">
        <v>1</v>
      </c>
      <c r="AW498" s="81" t="s">
        <v>564</v>
      </c>
      <c r="AX498" s="82"/>
      <c r="AY498" s="81">
        <v>10279.799999999999</v>
      </c>
      <c r="AZ498" s="81">
        <v>89470.1</v>
      </c>
      <c r="BA498" s="81">
        <v>0</v>
      </c>
      <c r="BB498" s="81">
        <v>0</v>
      </c>
      <c r="BC498" s="81">
        <v>0</v>
      </c>
      <c r="BD498" s="81">
        <v>200</v>
      </c>
      <c r="BE498" s="81" t="s">
        <v>564</v>
      </c>
      <c r="BF498" s="82"/>
      <c r="BG498" s="81">
        <v>0</v>
      </c>
      <c r="BH498" s="81">
        <v>0</v>
      </c>
      <c r="BI498" s="81">
        <v>114.884</v>
      </c>
      <c r="BJ498" s="81">
        <v>0</v>
      </c>
      <c r="BK498" s="81">
        <v>29.457000000000001</v>
      </c>
      <c r="BL498" s="81">
        <v>0</v>
      </c>
      <c r="BM498" s="82"/>
      <c r="BN498" s="81">
        <v>0</v>
      </c>
      <c r="BO498" s="81">
        <v>0</v>
      </c>
      <c r="BP498" s="81">
        <v>13</v>
      </c>
      <c r="BQ498" s="81">
        <v>0</v>
      </c>
      <c r="BR498" s="81">
        <v>4</v>
      </c>
      <c r="BS498" s="81">
        <v>0</v>
      </c>
      <c r="BT498"/>
      <c r="BU498" s="80">
        <v>120.375</v>
      </c>
      <c r="BV498" s="80">
        <v>16.122</v>
      </c>
      <c r="BW498" s="80">
        <v>0</v>
      </c>
      <c r="BX498" s="80">
        <v>0</v>
      </c>
      <c r="BY498" s="80">
        <v>0</v>
      </c>
      <c r="BZ498" s="80">
        <v>7.8440000000000003</v>
      </c>
      <c r="CA498" s="80">
        <v>0</v>
      </c>
      <c r="CB498" s="80">
        <v>0</v>
      </c>
      <c r="CC498" s="80">
        <v>0</v>
      </c>
    </row>
    <row r="499" spans="1:81">
      <c r="A499" s="80" t="s">
        <v>2229</v>
      </c>
      <c r="B499" s="80">
        <v>356</v>
      </c>
      <c r="C499" s="80">
        <v>16</v>
      </c>
      <c r="D499" s="80">
        <v>21</v>
      </c>
      <c r="E499" s="80">
        <v>2019</v>
      </c>
      <c r="F499" s="80" t="s">
        <v>73</v>
      </c>
      <c r="G499" s="80" t="s">
        <v>2213</v>
      </c>
      <c r="H499" s="80" t="s">
        <v>2214</v>
      </c>
      <c r="I499" s="177"/>
      <c r="J499" s="81">
        <v>320.28609543375984</v>
      </c>
      <c r="K499" s="81">
        <v>5.6284341932235487</v>
      </c>
      <c r="L499" s="81">
        <v>25.403094937689996</v>
      </c>
      <c r="M499" s="81">
        <v>87.544813354404795</v>
      </c>
      <c r="N499" s="81">
        <v>91.103232762618561</v>
      </c>
      <c r="O499" s="81">
        <v>83.177796288422755</v>
      </c>
      <c r="P499" s="81">
        <v>69.681687495507163</v>
      </c>
      <c r="Q499" s="81">
        <v>4.3749063702244451</v>
      </c>
      <c r="R499" s="81">
        <v>0</v>
      </c>
      <c r="S499" s="81">
        <v>9.8347432363668599</v>
      </c>
      <c r="T499" s="82"/>
      <c r="U499" s="81">
        <v>62759026</v>
      </c>
      <c r="V499" s="81">
        <v>2463</v>
      </c>
      <c r="W499" s="81">
        <v>600</v>
      </c>
      <c r="X499" s="81">
        <v>22240</v>
      </c>
      <c r="Y499" s="81">
        <v>28838</v>
      </c>
      <c r="Z499" s="81">
        <v>52075</v>
      </c>
      <c r="AA499" s="81">
        <v>14469</v>
      </c>
      <c r="AB499" s="81">
        <v>70896</v>
      </c>
      <c r="AC499" s="81">
        <v>0</v>
      </c>
      <c r="AD499" s="81">
        <v>9.8347432363668599</v>
      </c>
      <c r="AE499" s="82"/>
      <c r="AF499" s="81">
        <v>445287246.41210133</v>
      </c>
      <c r="AG499" s="81">
        <v>4426392.1135628829</v>
      </c>
      <c r="AH499" s="81">
        <v>5958771.7874864805</v>
      </c>
      <c r="AI499" s="81">
        <v>144704486.6691089</v>
      </c>
      <c r="AJ499" s="81">
        <v>131642608.50949234</v>
      </c>
      <c r="AK499" s="81">
        <v>0</v>
      </c>
      <c r="AL499" s="81">
        <v>0</v>
      </c>
      <c r="AM499" s="81">
        <v>9655501.4951977432</v>
      </c>
      <c r="AN499" s="81">
        <v>0</v>
      </c>
      <c r="AO499" s="81">
        <v>0</v>
      </c>
      <c r="AP499" s="82"/>
      <c r="AQ499" s="81">
        <v>2359</v>
      </c>
      <c r="AR499" s="81">
        <v>968</v>
      </c>
      <c r="AS499" s="81">
        <v>0</v>
      </c>
      <c r="AT499" s="81">
        <v>0</v>
      </c>
      <c r="AU499" s="81">
        <v>0</v>
      </c>
      <c r="AV499" s="81">
        <v>1</v>
      </c>
      <c r="AW499" s="81" t="s">
        <v>564</v>
      </c>
      <c r="AX499" s="82"/>
      <c r="AY499" s="81">
        <v>10887.499999999991</v>
      </c>
      <c r="AZ499" s="81">
        <v>97824.5</v>
      </c>
      <c r="BA499" s="81">
        <v>0</v>
      </c>
      <c r="BB499" s="81">
        <v>0</v>
      </c>
      <c r="BC499" s="81">
        <v>0</v>
      </c>
      <c r="BD499" s="81">
        <v>200</v>
      </c>
      <c r="BE499" s="81" t="s">
        <v>564</v>
      </c>
      <c r="BF499" s="82"/>
      <c r="BG499" s="81">
        <v>0</v>
      </c>
      <c r="BH499" s="81">
        <v>0</v>
      </c>
      <c r="BI499" s="81">
        <v>113.48399999999999</v>
      </c>
      <c r="BJ499" s="81">
        <v>0</v>
      </c>
      <c r="BK499" s="81">
        <v>31.21</v>
      </c>
      <c r="BL499" s="81">
        <v>0</v>
      </c>
      <c r="BM499" s="82"/>
      <c r="BN499" s="81">
        <v>0</v>
      </c>
      <c r="BO499" s="81">
        <v>0</v>
      </c>
      <c r="BP499" s="81">
        <v>13</v>
      </c>
      <c r="BQ499" s="81">
        <v>0</v>
      </c>
      <c r="BR499" s="81">
        <v>5</v>
      </c>
      <c r="BS499" s="81">
        <v>0</v>
      </c>
      <c r="BT499"/>
      <c r="BU499" s="80">
        <v>123.3</v>
      </c>
      <c r="BV499" s="80">
        <v>14.866</v>
      </c>
      <c r="BW499" s="80">
        <v>0</v>
      </c>
      <c r="BX499" s="80">
        <v>0</v>
      </c>
      <c r="BY499" s="80">
        <v>0</v>
      </c>
      <c r="BZ499" s="80">
        <v>6.5279999999999996</v>
      </c>
      <c r="CA499" s="80">
        <v>0</v>
      </c>
      <c r="CB499" s="80">
        <v>0</v>
      </c>
      <c r="CC499" s="80">
        <v>0</v>
      </c>
    </row>
    <row r="500" spans="1:81">
      <c r="A500" s="80" t="s">
        <v>2230</v>
      </c>
      <c r="B500" s="80">
        <v>357</v>
      </c>
      <c r="C500" s="80">
        <v>17</v>
      </c>
      <c r="D500" s="80">
        <v>21</v>
      </c>
      <c r="E500" s="80">
        <v>2020</v>
      </c>
      <c r="F500" s="80" t="s">
        <v>218</v>
      </c>
      <c r="G500" s="80" t="s">
        <v>2213</v>
      </c>
      <c r="H500" s="80" t="s">
        <v>2214</v>
      </c>
      <c r="I500" s="177"/>
      <c r="J500" s="81">
        <v>314.4159789791068</v>
      </c>
      <c r="K500" s="81">
        <v>5.9873916704668062</v>
      </c>
      <c r="L500" s="81">
        <v>23.763485912942528</v>
      </c>
      <c r="M500" s="81">
        <v>78.593604843801586</v>
      </c>
      <c r="N500" s="81">
        <v>86.662854854144797</v>
      </c>
      <c r="O500" s="81">
        <v>72.998669514359378</v>
      </c>
      <c r="P500" s="81">
        <v>65.141284256577165</v>
      </c>
      <c r="Q500" s="81">
        <v>4.1558422221010227</v>
      </c>
      <c r="R500" s="81">
        <v>0</v>
      </c>
      <c r="S500" s="81">
        <v>7.5984001918406952</v>
      </c>
      <c r="T500" s="82"/>
      <c r="U500" s="81">
        <v>57155759</v>
      </c>
      <c r="V500" s="81">
        <v>2241</v>
      </c>
      <c r="W500" s="81">
        <v>679</v>
      </c>
      <c r="X500" s="81">
        <v>20892</v>
      </c>
      <c r="Y500" s="81">
        <v>29114</v>
      </c>
      <c r="Z500" s="81">
        <v>52163</v>
      </c>
      <c r="AA500" s="81">
        <v>14696</v>
      </c>
      <c r="AB500" s="81">
        <v>70482</v>
      </c>
      <c r="AC500" s="81">
        <v>0</v>
      </c>
      <c r="AD500" s="81">
        <v>7.5984001918406952</v>
      </c>
      <c r="AE500" s="82"/>
      <c r="AF500" s="81">
        <v>444650523.93756819</v>
      </c>
      <c r="AG500" s="81">
        <v>4552049.7763807895</v>
      </c>
      <c r="AH500" s="81">
        <v>5852305.9813570436</v>
      </c>
      <c r="AI500" s="81">
        <v>128437896.79554936</v>
      </c>
      <c r="AJ500" s="81">
        <v>118112124.89677416</v>
      </c>
      <c r="AK500" s="81"/>
      <c r="AL500" s="81"/>
      <c r="AM500" s="81">
        <v>9198684.0713525563</v>
      </c>
      <c r="AN500" s="81"/>
      <c r="AO500" s="81"/>
      <c r="AP500" s="82"/>
      <c r="AQ500" s="81">
        <v>2490</v>
      </c>
      <c r="AR500" s="81">
        <v>1026</v>
      </c>
      <c r="AS500" s="81">
        <v>0</v>
      </c>
      <c r="AT500" s="81">
        <v>0</v>
      </c>
      <c r="AU500" s="81">
        <v>0</v>
      </c>
      <c r="AV500" s="81">
        <v>1</v>
      </c>
      <c r="AW500" s="81">
        <v>0</v>
      </c>
      <c r="AX500" s="82"/>
      <c r="AY500" s="81">
        <v>11645.29999999999</v>
      </c>
      <c r="AZ500" s="81">
        <v>112564.39999999991</v>
      </c>
      <c r="BA500" s="81">
        <v>0</v>
      </c>
      <c r="BB500" s="81">
        <v>0</v>
      </c>
      <c r="BC500" s="81">
        <v>0</v>
      </c>
      <c r="BD500" s="81">
        <v>200</v>
      </c>
      <c r="BE500" s="81">
        <v>0</v>
      </c>
      <c r="BF500" s="82"/>
      <c r="BG500" s="81">
        <v>0</v>
      </c>
      <c r="BH500" s="81">
        <v>0</v>
      </c>
      <c r="BI500" s="81">
        <v>116.417</v>
      </c>
      <c r="BJ500" s="81">
        <v>0</v>
      </c>
      <c r="BK500" s="81">
        <v>23.951000000000001</v>
      </c>
      <c r="BL500" s="81">
        <v>0</v>
      </c>
      <c r="BM500" s="82"/>
      <c r="BN500" s="81">
        <v>0</v>
      </c>
      <c r="BO500" s="81">
        <v>0</v>
      </c>
      <c r="BP500" s="81">
        <v>14</v>
      </c>
      <c r="BQ500" s="81">
        <v>0</v>
      </c>
      <c r="BR500" s="81">
        <v>4</v>
      </c>
      <c r="BS500" s="81">
        <v>0</v>
      </c>
      <c r="BT500"/>
      <c r="BU500" s="80">
        <v>122.819</v>
      </c>
      <c r="BV500" s="80">
        <v>11.228</v>
      </c>
      <c r="BW500" s="80">
        <v>0</v>
      </c>
      <c r="BX500" s="80">
        <v>0</v>
      </c>
      <c r="BY500" s="80">
        <v>0</v>
      </c>
      <c r="BZ500" s="80">
        <v>6.3209999999999997</v>
      </c>
      <c r="CA500" s="80">
        <v>0</v>
      </c>
      <c r="CB500" s="80">
        <v>0</v>
      </c>
      <c r="CC500" s="80">
        <v>0</v>
      </c>
    </row>
    <row r="501" spans="1:81">
      <c r="A501" s="80" t="s">
        <v>2231</v>
      </c>
      <c r="B501" s="80">
        <v>357</v>
      </c>
      <c r="C501" s="80">
        <v>18</v>
      </c>
      <c r="D501" s="80">
        <v>21</v>
      </c>
      <c r="E501" s="80">
        <v>2021</v>
      </c>
      <c r="F501" s="80" t="s">
        <v>75</v>
      </c>
      <c r="G501" s="174" t="s">
        <v>2213</v>
      </c>
      <c r="H501" s="80" t="s">
        <v>2214</v>
      </c>
      <c r="I501" s="177"/>
      <c r="J501" s="81">
        <v>324.2722374001508</v>
      </c>
      <c r="K501" s="81">
        <v>6.8593041444863863</v>
      </c>
      <c r="L501" s="81">
        <v>19.929666109368565</v>
      </c>
      <c r="M501" s="81">
        <v>87.143867900913392</v>
      </c>
      <c r="N501" s="81">
        <v>81.769820871263974</v>
      </c>
      <c r="O501" s="81">
        <v>70.928132676307385</v>
      </c>
      <c r="P501" s="81">
        <v>66.856698730381083</v>
      </c>
      <c r="Q501" s="81">
        <v>4.1885305149768532</v>
      </c>
      <c r="R501" s="81">
        <v>0</v>
      </c>
      <c r="S501" s="81">
        <v>7.3560930740243347</v>
      </c>
      <c r="T501" s="82"/>
      <c r="U501" s="81">
        <v>60407806</v>
      </c>
      <c r="V501" s="81">
        <v>2241</v>
      </c>
      <c r="W501" s="81">
        <v>679</v>
      </c>
      <c r="X501" s="81">
        <v>20892</v>
      </c>
      <c r="Y501" s="81">
        <v>29609</v>
      </c>
      <c r="Z501" s="81">
        <v>52188</v>
      </c>
      <c r="AA501" s="81">
        <v>14709</v>
      </c>
      <c r="AB501" s="81">
        <v>70194</v>
      </c>
      <c r="AC501" s="81">
        <v>0</v>
      </c>
      <c r="AD501" s="81">
        <v>7.3560930740243347</v>
      </c>
      <c r="AE501" s="82"/>
      <c r="AF501" s="81">
        <v>452663438.53018683</v>
      </c>
      <c r="AG501" s="81">
        <v>5936183.3014548635</v>
      </c>
      <c r="AH501" s="81">
        <v>4707920.3333343407</v>
      </c>
      <c r="AI501" s="81">
        <v>142903822.26797324</v>
      </c>
      <c r="AJ501" s="81">
        <v>120850268.55295384</v>
      </c>
      <c r="AK501" s="81">
        <v>0</v>
      </c>
      <c r="AL501" s="81">
        <v>0</v>
      </c>
      <c r="AM501" s="81">
        <v>9213937.3407809176</v>
      </c>
      <c r="AN501" s="81">
        <v>0</v>
      </c>
      <c r="AO501" s="81">
        <v>0</v>
      </c>
      <c r="AP501" s="82"/>
      <c r="AQ501" s="81">
        <v>2593</v>
      </c>
      <c r="AR501" s="81">
        <v>1051</v>
      </c>
      <c r="AS501" s="81">
        <v>0</v>
      </c>
      <c r="AT501" s="81">
        <v>0</v>
      </c>
      <c r="AU501" s="81">
        <v>0</v>
      </c>
      <c r="AV501" s="81">
        <v>1</v>
      </c>
      <c r="AW501" s="81"/>
      <c r="AX501" s="82"/>
      <c r="AY501" s="81">
        <v>12304.299999999979</v>
      </c>
      <c r="AZ501" s="81">
        <v>133675.39999999991</v>
      </c>
      <c r="BA501" s="81">
        <v>0</v>
      </c>
      <c r="BB501" s="81">
        <v>0</v>
      </c>
      <c r="BC501" s="81">
        <v>0</v>
      </c>
      <c r="BD501" s="81">
        <v>200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2232</v>
      </c>
      <c r="B502" s="80">
        <v>357</v>
      </c>
      <c r="C502" s="80">
        <v>19</v>
      </c>
      <c r="D502" s="80">
        <v>21</v>
      </c>
      <c r="E502" s="80">
        <v>2022</v>
      </c>
      <c r="F502" s="80" t="s">
        <v>568</v>
      </c>
      <c r="G502" s="174" t="s">
        <v>2213</v>
      </c>
      <c r="H502" s="80" t="s">
        <v>2214</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2740</v>
      </c>
      <c r="AR502" s="81">
        <v>1083</v>
      </c>
      <c r="AS502" s="81">
        <v>0</v>
      </c>
      <c r="AT502" s="81">
        <v>0</v>
      </c>
      <c r="AU502" s="81">
        <v>0</v>
      </c>
      <c r="AV502" s="81">
        <v>2</v>
      </c>
      <c r="AW502" s="81"/>
      <c r="AX502" s="82"/>
      <c r="AY502" s="81">
        <v>13248.499999999973</v>
      </c>
      <c r="AZ502" s="81">
        <v>192035.40000000023</v>
      </c>
      <c r="BA502" s="81">
        <v>0</v>
      </c>
      <c r="BB502" s="81">
        <v>0</v>
      </c>
      <c r="BC502" s="81">
        <v>0</v>
      </c>
      <c r="BD502" s="81">
        <v>730.13800000000003</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2233</v>
      </c>
      <c r="B503" s="80">
        <v>52</v>
      </c>
      <c r="C503" s="80">
        <v>1</v>
      </c>
      <c r="D503" s="80">
        <v>4</v>
      </c>
      <c r="E503" s="80">
        <v>1990</v>
      </c>
      <c r="F503" s="80" t="s">
        <v>562</v>
      </c>
      <c r="G503" s="80" t="s">
        <v>2234</v>
      </c>
      <c r="H503" s="80" t="s">
        <v>2235</v>
      </c>
      <c r="I503" s="177"/>
      <c r="J503" s="81">
        <v>702.43616912759717</v>
      </c>
      <c r="K503" s="81">
        <v>5.3951989176500001</v>
      </c>
      <c r="L503" s="81">
        <v>0</v>
      </c>
      <c r="M503" s="81">
        <v>41.401635934797859</v>
      </c>
      <c r="N503" s="81">
        <v>61.087437178927203</v>
      </c>
      <c r="O503" s="81">
        <v>47.309620164140895</v>
      </c>
      <c r="P503" s="81">
        <v>42.341558020928964</v>
      </c>
      <c r="Q503" s="81">
        <v>3.7925420264367431</v>
      </c>
      <c r="R503" s="81">
        <v>0</v>
      </c>
      <c r="S503" s="81">
        <v>4.1182435115310234</v>
      </c>
      <c r="T503" s="82"/>
      <c r="U503" s="81">
        <v>59782123</v>
      </c>
      <c r="V503" s="81">
        <v>2019</v>
      </c>
      <c r="W503" s="81">
        <v>0</v>
      </c>
      <c r="X503" s="81">
        <v>15743</v>
      </c>
      <c r="Y503" s="81">
        <v>19568</v>
      </c>
      <c r="Z503" s="81">
        <v>19459</v>
      </c>
      <c r="AA503" s="81">
        <v>10281</v>
      </c>
      <c r="AB503" s="81">
        <v>61578</v>
      </c>
      <c r="AC503" s="81">
        <v>0</v>
      </c>
      <c r="AD503" s="81">
        <v>4.1182435115310234</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2236</v>
      </c>
      <c r="B504" s="80">
        <v>53</v>
      </c>
      <c r="C504" s="80">
        <v>2</v>
      </c>
      <c r="D504" s="80">
        <v>4</v>
      </c>
      <c r="E504" s="80">
        <v>2005</v>
      </c>
      <c r="F504" s="80" t="s">
        <v>565</v>
      </c>
      <c r="G504" s="80" t="s">
        <v>2234</v>
      </c>
      <c r="H504" s="80" t="s">
        <v>2235</v>
      </c>
      <c r="I504" s="177"/>
      <c r="J504" s="81">
        <v>350.27832215998006</v>
      </c>
      <c r="K504" s="81">
        <v>3.7629787811120257</v>
      </c>
      <c r="L504" s="81">
        <v>5.3710871135122025</v>
      </c>
      <c r="M504" s="81">
        <v>73.720787995379609</v>
      </c>
      <c r="N504" s="81">
        <v>86.219623734735777</v>
      </c>
      <c r="O504" s="81">
        <v>64.754617909828937</v>
      </c>
      <c r="P504" s="81">
        <v>41.833451723336687</v>
      </c>
      <c r="Q504" s="81">
        <v>3.6594929817338202</v>
      </c>
      <c r="R504" s="81">
        <v>0</v>
      </c>
      <c r="S504" s="81">
        <v>0</v>
      </c>
      <c r="T504" s="82"/>
      <c r="U504" s="81">
        <v>35604069</v>
      </c>
      <c r="V504" s="81">
        <v>1642</v>
      </c>
      <c r="W504" s="81">
        <v>71</v>
      </c>
      <c r="X504" s="81">
        <v>14878</v>
      </c>
      <c r="Y504" s="81">
        <v>23452</v>
      </c>
      <c r="Z504" s="81">
        <v>30821</v>
      </c>
      <c r="AA504" s="81">
        <v>8319</v>
      </c>
      <c r="AB504" s="81">
        <v>62115</v>
      </c>
      <c r="AC504" s="81">
        <v>0</v>
      </c>
      <c r="AD504" s="81">
        <v>0</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2237</v>
      </c>
      <c r="B505" s="80">
        <v>54</v>
      </c>
      <c r="C505" s="80">
        <v>3</v>
      </c>
      <c r="D505" s="80">
        <v>4</v>
      </c>
      <c r="E505" s="80">
        <v>2006</v>
      </c>
      <c r="F505" s="80" t="s">
        <v>566</v>
      </c>
      <c r="G505" s="80" t="s">
        <v>2234</v>
      </c>
      <c r="H505" s="80" t="s">
        <v>2235</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2238</v>
      </c>
      <c r="B506" s="80">
        <v>55</v>
      </c>
      <c r="C506" s="80">
        <v>4</v>
      </c>
      <c r="D506" s="80">
        <v>4</v>
      </c>
      <c r="E506" s="80">
        <v>2007</v>
      </c>
      <c r="F506" s="80" t="s">
        <v>567</v>
      </c>
      <c r="G506" s="80" t="s">
        <v>2234</v>
      </c>
      <c r="H506" s="80" t="s">
        <v>2235</v>
      </c>
      <c r="I506" s="177"/>
      <c r="J506" s="81">
        <v>306.40280030649069</v>
      </c>
      <c r="K506" s="81">
        <v>3.6894904831407644</v>
      </c>
      <c r="L506" s="81">
        <v>4.585654122701821</v>
      </c>
      <c r="M506" s="81">
        <v>74.470873819719372</v>
      </c>
      <c r="N506" s="81">
        <v>86.486859815624953</v>
      </c>
      <c r="O506" s="81">
        <v>63.083165096969509</v>
      </c>
      <c r="P506" s="81">
        <v>41.939696083514868</v>
      </c>
      <c r="Q506" s="81">
        <v>3.9430192674172924</v>
      </c>
      <c r="R506" s="81">
        <v>0</v>
      </c>
      <c r="S506" s="81">
        <v>0</v>
      </c>
      <c r="T506" s="82"/>
      <c r="U506" s="81">
        <v>37167517</v>
      </c>
      <c r="V506" s="81">
        <v>1613</v>
      </c>
      <c r="W506" s="81">
        <v>52</v>
      </c>
      <c r="X506" s="81">
        <v>16450</v>
      </c>
      <c r="Y506" s="81">
        <v>24466</v>
      </c>
      <c r="Z506" s="81">
        <v>31213</v>
      </c>
      <c r="AA506" s="81">
        <v>8213</v>
      </c>
      <c r="AB506" s="81">
        <v>63388</v>
      </c>
      <c r="AC506" s="81">
        <v>0</v>
      </c>
      <c r="AD506" s="81">
        <v>0</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2239</v>
      </c>
      <c r="B507" s="80">
        <v>56</v>
      </c>
      <c r="C507" s="80">
        <v>5</v>
      </c>
      <c r="D507" s="80">
        <v>4</v>
      </c>
      <c r="E507" s="80">
        <v>2008</v>
      </c>
      <c r="F507" s="80" t="s">
        <v>84</v>
      </c>
      <c r="G507" s="80" t="s">
        <v>2234</v>
      </c>
      <c r="H507" s="80" t="s">
        <v>2235</v>
      </c>
      <c r="I507" s="177"/>
      <c r="J507" s="81">
        <v>304.68806533421105</v>
      </c>
      <c r="K507" s="81">
        <v>2.7552527480663906</v>
      </c>
      <c r="L507" s="81">
        <v>4.0863293787050594</v>
      </c>
      <c r="M507" s="81">
        <v>74.257221038555187</v>
      </c>
      <c r="N507" s="81">
        <v>87.015019215285008</v>
      </c>
      <c r="O507" s="81">
        <v>61.613848583357651</v>
      </c>
      <c r="P507" s="81">
        <v>41.203307549393365</v>
      </c>
      <c r="Q507" s="81">
        <v>3.9131173700470665</v>
      </c>
      <c r="R507" s="81">
        <v>0</v>
      </c>
      <c r="S507" s="81">
        <v>0</v>
      </c>
      <c r="T507" s="82"/>
      <c r="U507" s="81">
        <v>39387892</v>
      </c>
      <c r="V507" s="81">
        <v>1613</v>
      </c>
      <c r="W507" s="81">
        <v>52</v>
      </c>
      <c r="X507" s="81">
        <v>16450</v>
      </c>
      <c r="Y507" s="81">
        <v>24888</v>
      </c>
      <c r="Z507" s="81">
        <v>31556</v>
      </c>
      <c r="AA507" s="81">
        <v>8078</v>
      </c>
      <c r="AB507" s="81">
        <v>63941</v>
      </c>
      <c r="AC507" s="81">
        <v>0</v>
      </c>
      <c r="AD507" s="81">
        <v>0</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2240</v>
      </c>
      <c r="B508" s="80">
        <v>57</v>
      </c>
      <c r="C508" s="80">
        <v>6</v>
      </c>
      <c r="D508" s="80">
        <v>4</v>
      </c>
      <c r="E508" s="80">
        <v>2009</v>
      </c>
      <c r="F508" s="80" t="s">
        <v>85</v>
      </c>
      <c r="G508" s="80" t="s">
        <v>2234</v>
      </c>
      <c r="H508" s="80" t="s">
        <v>2235</v>
      </c>
      <c r="I508" s="177"/>
      <c r="J508" s="81">
        <v>314.43070744617256</v>
      </c>
      <c r="K508" s="81">
        <v>2.6142476990430161</v>
      </c>
      <c r="L508" s="81">
        <v>0.18500648509542233</v>
      </c>
      <c r="M508" s="81">
        <v>85.19014203274476</v>
      </c>
      <c r="N508" s="81">
        <v>85.521199244789372</v>
      </c>
      <c r="O508" s="81">
        <v>63.083005450304142</v>
      </c>
      <c r="P508" s="81">
        <v>39.201124770410097</v>
      </c>
      <c r="Q508" s="81">
        <v>3.757086935170991</v>
      </c>
      <c r="R508" s="81">
        <v>0</v>
      </c>
      <c r="S508" s="81">
        <v>0</v>
      </c>
      <c r="T508" s="82"/>
      <c r="U508" s="81">
        <v>31955101</v>
      </c>
      <c r="V508" s="81">
        <v>1608</v>
      </c>
      <c r="W508" s="81">
        <v>4</v>
      </c>
      <c r="X508" s="81">
        <v>19965</v>
      </c>
      <c r="Y508" s="81">
        <v>25270</v>
      </c>
      <c r="Z508" s="81">
        <v>31890</v>
      </c>
      <c r="AA508" s="81">
        <v>7890</v>
      </c>
      <c r="AB508" s="81">
        <v>64446</v>
      </c>
      <c r="AC508" s="81">
        <v>0</v>
      </c>
      <c r="AD508" s="81">
        <v>0</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91.753</v>
      </c>
      <c r="BJ508" s="81">
        <v>0</v>
      </c>
      <c r="BK508" s="81">
        <v>11.84</v>
      </c>
      <c r="BL508" s="81">
        <v>0</v>
      </c>
      <c r="BM508" s="82"/>
      <c r="BN508" s="81">
        <v>0</v>
      </c>
      <c r="BO508" s="81">
        <v>0</v>
      </c>
      <c r="BP508" s="81">
        <v>9</v>
      </c>
      <c r="BQ508" s="81">
        <v>0</v>
      </c>
      <c r="BR508" s="81">
        <v>3</v>
      </c>
      <c r="BS508" s="81">
        <v>0</v>
      </c>
      <c r="BT508"/>
      <c r="BU508" s="80"/>
      <c r="BV508" s="80"/>
      <c r="BW508" s="80"/>
      <c r="BX508" s="80"/>
      <c r="BY508" s="80"/>
      <c r="BZ508" s="80"/>
      <c r="CA508" s="80"/>
      <c r="CB508" s="80"/>
      <c r="CC508" s="80"/>
    </row>
    <row r="509" spans="1:81">
      <c r="A509" s="80" t="s">
        <v>2241</v>
      </c>
      <c r="B509" s="80">
        <v>58</v>
      </c>
      <c r="C509" s="80">
        <v>7</v>
      </c>
      <c r="D509" s="80">
        <v>4</v>
      </c>
      <c r="E509" s="80">
        <v>2010</v>
      </c>
      <c r="F509" s="80" t="s">
        <v>86</v>
      </c>
      <c r="G509" s="80" t="s">
        <v>2234</v>
      </c>
      <c r="H509" s="80" t="s">
        <v>2235</v>
      </c>
      <c r="I509" s="177"/>
      <c r="J509" s="81">
        <v>302.09231227292798</v>
      </c>
      <c r="K509" s="81">
        <v>2.789123468380041</v>
      </c>
      <c r="L509" s="81">
        <v>0.17452238448347152</v>
      </c>
      <c r="M509" s="81">
        <v>87.457981498225436</v>
      </c>
      <c r="N509" s="81">
        <v>94.627117574437435</v>
      </c>
      <c r="O509" s="81">
        <v>63.907646954984024</v>
      </c>
      <c r="P509" s="81">
        <v>39.644668146643099</v>
      </c>
      <c r="Q509" s="81">
        <v>3.9316239400456827</v>
      </c>
      <c r="R509" s="81">
        <v>0</v>
      </c>
      <c r="S509" s="81">
        <v>0</v>
      </c>
      <c r="T509" s="82"/>
      <c r="U509" s="81">
        <v>31103865</v>
      </c>
      <c r="V509" s="81">
        <v>1608</v>
      </c>
      <c r="W509" s="81">
        <v>4</v>
      </c>
      <c r="X509" s="81">
        <v>19965</v>
      </c>
      <c r="Y509" s="81">
        <v>25469</v>
      </c>
      <c r="Z509" s="81">
        <v>32457</v>
      </c>
      <c r="AA509" s="81">
        <v>7780</v>
      </c>
      <c r="AB509" s="81">
        <v>64621</v>
      </c>
      <c r="AC509" s="81">
        <v>0</v>
      </c>
      <c r="AD509" s="81">
        <v>0</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85.203000000000003</v>
      </c>
      <c r="BJ509" s="81">
        <v>0</v>
      </c>
      <c r="BK509" s="81">
        <v>11.946999999999999</v>
      </c>
      <c r="BL509" s="81">
        <v>0</v>
      </c>
      <c r="BM509" s="82"/>
      <c r="BN509" s="81">
        <v>0</v>
      </c>
      <c r="BO509" s="81">
        <v>0</v>
      </c>
      <c r="BP509" s="81">
        <v>8</v>
      </c>
      <c r="BQ509" s="81">
        <v>0</v>
      </c>
      <c r="BR509" s="81">
        <v>3</v>
      </c>
      <c r="BS509" s="81">
        <v>0</v>
      </c>
      <c r="BT509"/>
      <c r="BU509" s="80">
        <v>97.15</v>
      </c>
      <c r="BV509" s="80">
        <v>0</v>
      </c>
      <c r="BW509" s="80">
        <v>0</v>
      </c>
      <c r="BX509" s="80">
        <v>0</v>
      </c>
      <c r="BY509" s="80">
        <v>0</v>
      </c>
      <c r="BZ509" s="80">
        <v>0</v>
      </c>
      <c r="CA509" s="80">
        <v>0</v>
      </c>
      <c r="CB509" s="80">
        <v>0</v>
      </c>
      <c r="CC509" s="80">
        <v>0</v>
      </c>
    </row>
    <row r="510" spans="1:81">
      <c r="A510" s="80" t="s">
        <v>2242</v>
      </c>
      <c r="B510" s="80">
        <v>59</v>
      </c>
      <c r="C510" s="80">
        <v>8</v>
      </c>
      <c r="D510" s="80">
        <v>4</v>
      </c>
      <c r="E510" s="80">
        <v>2011</v>
      </c>
      <c r="F510" s="80" t="s">
        <v>87</v>
      </c>
      <c r="G510" s="80" t="s">
        <v>2234</v>
      </c>
      <c r="H510" s="80" t="s">
        <v>2235</v>
      </c>
      <c r="I510" s="177"/>
      <c r="J510" s="81">
        <v>304.24687123308996</v>
      </c>
      <c r="K510" s="81">
        <v>3.7875224574702369</v>
      </c>
      <c r="L510" s="81">
        <v>0.18122295785584294</v>
      </c>
      <c r="M510" s="81">
        <v>94.71900434338805</v>
      </c>
      <c r="N510" s="81">
        <v>95.705179646205636</v>
      </c>
      <c r="O510" s="81">
        <v>63.970994620559196</v>
      </c>
      <c r="P510" s="81">
        <v>39.765804337220935</v>
      </c>
      <c r="Q510" s="81">
        <v>4.5323261674444995</v>
      </c>
      <c r="R510" s="81">
        <v>0</v>
      </c>
      <c r="S510" s="81">
        <v>0</v>
      </c>
      <c r="T510" s="82"/>
      <c r="U510" s="81">
        <v>30843287</v>
      </c>
      <c r="V510" s="81">
        <v>1608</v>
      </c>
      <c r="W510" s="81">
        <v>4</v>
      </c>
      <c r="X510" s="81">
        <v>19965</v>
      </c>
      <c r="Y510" s="81">
        <v>25574</v>
      </c>
      <c r="Z510" s="81">
        <v>33195</v>
      </c>
      <c r="AA510" s="81">
        <v>8036</v>
      </c>
      <c r="AB510" s="81">
        <v>64583</v>
      </c>
      <c r="AC510" s="81">
        <v>0</v>
      </c>
      <c r="AD510" s="81">
        <v>0</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81.358999999999995</v>
      </c>
      <c r="BJ510" s="81">
        <v>0</v>
      </c>
      <c r="BK510" s="81">
        <v>4.5830000000000002</v>
      </c>
      <c r="BL510" s="81">
        <v>0</v>
      </c>
      <c r="BM510" s="82"/>
      <c r="BN510" s="81">
        <v>0</v>
      </c>
      <c r="BO510" s="81">
        <v>0</v>
      </c>
      <c r="BP510" s="81">
        <v>8</v>
      </c>
      <c r="BQ510" s="81">
        <v>0</v>
      </c>
      <c r="BR510" s="81">
        <v>1</v>
      </c>
      <c r="BS510" s="81">
        <v>0</v>
      </c>
      <c r="BT510"/>
      <c r="BU510" s="80">
        <v>85.620999999999995</v>
      </c>
      <c r="BV510" s="80">
        <v>0</v>
      </c>
      <c r="BW510" s="80">
        <v>0</v>
      </c>
      <c r="BX510" s="80">
        <v>0.32100000000000001</v>
      </c>
      <c r="BY510" s="80">
        <v>0</v>
      </c>
      <c r="BZ510" s="80">
        <v>0</v>
      </c>
      <c r="CA510" s="80">
        <v>0</v>
      </c>
      <c r="CB510" s="80">
        <v>0</v>
      </c>
      <c r="CC510" s="80">
        <v>0</v>
      </c>
    </row>
    <row r="511" spans="1:81">
      <c r="A511" s="80" t="s">
        <v>2243</v>
      </c>
      <c r="B511" s="80">
        <v>60</v>
      </c>
      <c r="C511" s="80">
        <v>9</v>
      </c>
      <c r="D511" s="80">
        <v>4</v>
      </c>
      <c r="E511" s="80">
        <v>2012</v>
      </c>
      <c r="F511" s="80" t="s">
        <v>88</v>
      </c>
      <c r="G511" s="80" t="s">
        <v>2234</v>
      </c>
      <c r="H511" s="80" t="s">
        <v>2235</v>
      </c>
      <c r="I511" s="177"/>
      <c r="J511" s="81">
        <v>266.55373395042756</v>
      </c>
      <c r="K511" s="81">
        <v>3.3871754734123285</v>
      </c>
      <c r="L511" s="81">
        <v>0.17653237564137608</v>
      </c>
      <c r="M511" s="81">
        <v>100.0669103369071</v>
      </c>
      <c r="N511" s="81">
        <v>100.22716846012132</v>
      </c>
      <c r="O511" s="81">
        <v>63.784980345717528</v>
      </c>
      <c r="P511" s="81">
        <v>39.583974632607671</v>
      </c>
      <c r="Q511" s="81">
        <v>5.0352035259233672</v>
      </c>
      <c r="R511" s="81">
        <v>0</v>
      </c>
      <c r="S511" s="81">
        <v>0</v>
      </c>
      <c r="T511" s="82"/>
      <c r="U511" s="81">
        <v>29096317</v>
      </c>
      <c r="V511" s="81">
        <v>1608</v>
      </c>
      <c r="W511" s="81">
        <v>4</v>
      </c>
      <c r="X511" s="81">
        <v>19965</v>
      </c>
      <c r="Y511" s="81">
        <v>26494</v>
      </c>
      <c r="Z511" s="81">
        <v>33361</v>
      </c>
      <c r="AA511" s="81">
        <v>7954</v>
      </c>
      <c r="AB511" s="81">
        <v>66038</v>
      </c>
      <c r="AC511" s="81">
        <v>0</v>
      </c>
      <c r="AD511" s="81">
        <v>0</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78.745999999999995</v>
      </c>
      <c r="BJ511" s="81">
        <v>0</v>
      </c>
      <c r="BK511" s="81">
        <v>8.2289999999999992</v>
      </c>
      <c r="BL511" s="81">
        <v>0</v>
      </c>
      <c r="BM511" s="82"/>
      <c r="BN511" s="81">
        <v>0</v>
      </c>
      <c r="BO511" s="81">
        <v>0</v>
      </c>
      <c r="BP511" s="81">
        <v>8</v>
      </c>
      <c r="BQ511" s="81">
        <v>0</v>
      </c>
      <c r="BR511" s="81">
        <v>2</v>
      </c>
      <c r="BS511" s="81">
        <v>0</v>
      </c>
      <c r="BT511"/>
      <c r="BU511" s="80">
        <v>86.974999999999994</v>
      </c>
      <c r="BV511" s="80">
        <v>0</v>
      </c>
      <c r="BW511" s="80">
        <v>0</v>
      </c>
      <c r="BX511" s="80">
        <v>0</v>
      </c>
      <c r="BY511" s="80">
        <v>0</v>
      </c>
      <c r="BZ511" s="80">
        <v>0</v>
      </c>
      <c r="CA511" s="80">
        <v>0</v>
      </c>
      <c r="CB511" s="80">
        <v>0</v>
      </c>
      <c r="CC511" s="80">
        <v>0</v>
      </c>
    </row>
    <row r="512" spans="1:81">
      <c r="A512" s="80" t="s">
        <v>2244</v>
      </c>
      <c r="B512" s="80">
        <v>61</v>
      </c>
      <c r="C512" s="80">
        <v>10</v>
      </c>
      <c r="D512" s="80">
        <v>4</v>
      </c>
      <c r="E512" s="80">
        <v>2013</v>
      </c>
      <c r="F512" s="80" t="s">
        <v>89</v>
      </c>
      <c r="G512" s="80" t="s">
        <v>2234</v>
      </c>
      <c r="H512" s="80" t="s">
        <v>2235</v>
      </c>
      <c r="I512" s="177"/>
      <c r="J512" s="81">
        <v>223.03574592416825</v>
      </c>
      <c r="K512" s="81">
        <v>2.8783573506290692</v>
      </c>
      <c r="L512" s="81">
        <v>0.16288966234692134</v>
      </c>
      <c r="M512" s="81">
        <v>99.623172203274379</v>
      </c>
      <c r="N512" s="81">
        <v>91.406824927839381</v>
      </c>
      <c r="O512" s="81">
        <v>62.226513040839968</v>
      </c>
      <c r="P512" s="81">
        <v>40.192696250967778</v>
      </c>
      <c r="Q512" s="81">
        <v>5.1243851482488445</v>
      </c>
      <c r="R512" s="81">
        <v>0</v>
      </c>
      <c r="S512" s="81">
        <v>0</v>
      </c>
      <c r="T512" s="82"/>
      <c r="U512" s="81">
        <v>25112865</v>
      </c>
      <c r="V512" s="81">
        <v>1608</v>
      </c>
      <c r="W512" s="81">
        <v>4</v>
      </c>
      <c r="X512" s="81">
        <v>19965</v>
      </c>
      <c r="Y512" s="81">
        <v>26739</v>
      </c>
      <c r="Z512" s="81">
        <v>33999</v>
      </c>
      <c r="AA512" s="81">
        <v>8046</v>
      </c>
      <c r="AB512" s="81">
        <v>66244</v>
      </c>
      <c r="AC512" s="81">
        <v>0</v>
      </c>
      <c r="AD512" s="81">
        <v>0</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79.162000000000006</v>
      </c>
      <c r="BJ512" s="81">
        <v>0</v>
      </c>
      <c r="BK512" s="81">
        <v>6.6970000000000001</v>
      </c>
      <c r="BL512" s="81">
        <v>0</v>
      </c>
      <c r="BM512" s="82"/>
      <c r="BN512" s="81">
        <v>0</v>
      </c>
      <c r="BO512" s="81">
        <v>0</v>
      </c>
      <c r="BP512" s="81">
        <v>9</v>
      </c>
      <c r="BQ512" s="81">
        <v>0</v>
      </c>
      <c r="BR512" s="81">
        <v>2</v>
      </c>
      <c r="BS512" s="81">
        <v>0</v>
      </c>
      <c r="BT512"/>
      <c r="BU512" s="80">
        <v>85.858999999999995</v>
      </c>
      <c r="BV512" s="80">
        <v>0</v>
      </c>
      <c r="BW512" s="80">
        <v>0</v>
      </c>
      <c r="BX512" s="80">
        <v>0</v>
      </c>
      <c r="BY512" s="80">
        <v>0</v>
      </c>
      <c r="BZ512" s="80">
        <v>0</v>
      </c>
      <c r="CA512" s="80">
        <v>0</v>
      </c>
      <c r="CB512" s="80">
        <v>0</v>
      </c>
      <c r="CC512" s="80">
        <v>0</v>
      </c>
    </row>
    <row r="513" spans="1:81">
      <c r="A513" s="80" t="s">
        <v>2245</v>
      </c>
      <c r="B513" s="80">
        <v>62</v>
      </c>
      <c r="C513" s="80">
        <v>11</v>
      </c>
      <c r="D513" s="80">
        <v>4</v>
      </c>
      <c r="E513" s="80">
        <v>2014</v>
      </c>
      <c r="F513" s="80" t="s">
        <v>90</v>
      </c>
      <c r="G513" s="80" t="s">
        <v>2234</v>
      </c>
      <c r="H513" s="80" t="s">
        <v>2235</v>
      </c>
      <c r="I513" s="177"/>
      <c r="J513" s="81">
        <v>223.75546519924387</v>
      </c>
      <c r="K513" s="81">
        <v>3.9987422191602171</v>
      </c>
      <c r="L513" s="81">
        <v>0.19065636706138203</v>
      </c>
      <c r="M513" s="81">
        <v>85.993911919773581</v>
      </c>
      <c r="N513" s="81">
        <v>88.892714464185914</v>
      </c>
      <c r="O513" s="81">
        <v>59.623101339354164</v>
      </c>
      <c r="P513" s="81">
        <v>40.959111170351207</v>
      </c>
      <c r="Q513" s="81">
        <v>4.9509799196657074</v>
      </c>
      <c r="R513" s="81">
        <v>0</v>
      </c>
      <c r="S513" s="81">
        <v>0</v>
      </c>
      <c r="T513" s="82"/>
      <c r="U513" s="81">
        <v>27510899</v>
      </c>
      <c r="V513" s="81">
        <v>1935</v>
      </c>
      <c r="W513" s="81">
        <v>4</v>
      </c>
      <c r="X513" s="81">
        <v>18462</v>
      </c>
      <c r="Y513" s="81">
        <v>27118</v>
      </c>
      <c r="Z513" s="81">
        <v>34310</v>
      </c>
      <c r="AA513" s="81">
        <v>8157</v>
      </c>
      <c r="AB513" s="81">
        <v>66707</v>
      </c>
      <c r="AC513" s="81">
        <v>0</v>
      </c>
      <c r="AD513" s="81">
        <v>0</v>
      </c>
      <c r="AE513" s="82"/>
      <c r="AF513" s="81">
        <v>161135065.53443754</v>
      </c>
      <c r="AG513" s="81">
        <v>3641546.3192318073</v>
      </c>
      <c r="AH513" s="81">
        <v>46085.127113784816</v>
      </c>
      <c r="AI513" s="81">
        <v>113650510.90328735</v>
      </c>
      <c r="AJ513" s="81">
        <v>125938484.82452287</v>
      </c>
      <c r="AK513" s="81">
        <v>0</v>
      </c>
      <c r="AL513" s="81">
        <v>0</v>
      </c>
      <c r="AM513" s="81">
        <v>9157874.2829591595</v>
      </c>
      <c r="AN513" s="81">
        <v>0</v>
      </c>
      <c r="AO513" s="81">
        <v>0</v>
      </c>
      <c r="AP513" s="82"/>
      <c r="AQ513" s="81">
        <v>1134</v>
      </c>
      <c r="AR513" s="81">
        <v>137</v>
      </c>
      <c r="AS513" s="81">
        <v>0</v>
      </c>
      <c r="AT513" s="81">
        <v>0</v>
      </c>
      <c r="AU513" s="81">
        <v>0</v>
      </c>
      <c r="AV513" s="81">
        <v>0</v>
      </c>
      <c r="AW513" s="81" t="s">
        <v>564</v>
      </c>
      <c r="AX513" s="82"/>
      <c r="AY513" s="81">
        <v>4630.3999999999996</v>
      </c>
      <c r="AZ513" s="81">
        <v>2805.6</v>
      </c>
      <c r="BA513" s="81">
        <v>0</v>
      </c>
      <c r="BB513" s="81">
        <v>0</v>
      </c>
      <c r="BC513" s="81">
        <v>0</v>
      </c>
      <c r="BD513" s="81">
        <v>0</v>
      </c>
      <c r="BE513" s="81" t="s">
        <v>564</v>
      </c>
      <c r="BF513" s="82"/>
      <c r="BG513" s="81">
        <v>0</v>
      </c>
      <c r="BH513" s="81">
        <v>0</v>
      </c>
      <c r="BI513" s="81">
        <v>77.680000000000007</v>
      </c>
      <c r="BJ513" s="81">
        <v>0</v>
      </c>
      <c r="BK513" s="81">
        <v>6.1950000000000003</v>
      </c>
      <c r="BL513" s="81">
        <v>0</v>
      </c>
      <c r="BM513" s="82"/>
      <c r="BN513" s="81">
        <v>0</v>
      </c>
      <c r="BO513" s="81">
        <v>0</v>
      </c>
      <c r="BP513" s="81">
        <v>10</v>
      </c>
      <c r="BQ513" s="81">
        <v>0</v>
      </c>
      <c r="BR513" s="81">
        <v>2</v>
      </c>
      <c r="BS513" s="81">
        <v>0</v>
      </c>
      <c r="BT513"/>
      <c r="BU513" s="80">
        <v>83.875</v>
      </c>
      <c r="BV513" s="80">
        <v>0</v>
      </c>
      <c r="BW513" s="80">
        <v>0</v>
      </c>
      <c r="BX513" s="80">
        <v>0</v>
      </c>
      <c r="BY513" s="80">
        <v>0</v>
      </c>
      <c r="BZ513" s="80">
        <v>0</v>
      </c>
      <c r="CA513" s="80">
        <v>0</v>
      </c>
      <c r="CB513" s="80">
        <v>0</v>
      </c>
      <c r="CC513" s="80">
        <v>0</v>
      </c>
    </row>
    <row r="514" spans="1:81">
      <c r="A514" s="80" t="s">
        <v>2246</v>
      </c>
      <c r="B514" s="80">
        <v>63</v>
      </c>
      <c r="C514" s="80">
        <v>12</v>
      </c>
      <c r="D514" s="80">
        <v>4</v>
      </c>
      <c r="E514" s="80">
        <v>2015</v>
      </c>
      <c r="F514" s="80" t="s">
        <v>91</v>
      </c>
      <c r="G514" s="80" t="s">
        <v>2234</v>
      </c>
      <c r="H514" s="80" t="s">
        <v>2235</v>
      </c>
      <c r="I514" s="177"/>
      <c r="J514" s="81">
        <v>215.9633787786529</v>
      </c>
      <c r="K514" s="81">
        <v>3.8773452825673984</v>
      </c>
      <c r="L514" s="81">
        <v>0.22405660549991563</v>
      </c>
      <c r="M514" s="81">
        <v>81.973293900675159</v>
      </c>
      <c r="N514" s="81">
        <v>81.376291750737593</v>
      </c>
      <c r="O514" s="81">
        <v>59.708182245347778</v>
      </c>
      <c r="P514" s="81">
        <v>41.664728134201489</v>
      </c>
      <c r="Q514" s="81">
        <v>4.8766257882850859</v>
      </c>
      <c r="R514" s="81">
        <v>0</v>
      </c>
      <c r="S514" s="81">
        <v>0</v>
      </c>
      <c r="T514" s="82"/>
      <c r="U514" s="81">
        <v>30435517</v>
      </c>
      <c r="V514" s="81">
        <v>1935</v>
      </c>
      <c r="W514" s="81">
        <v>4</v>
      </c>
      <c r="X514" s="81">
        <v>18462</v>
      </c>
      <c r="Y514" s="81">
        <v>27606</v>
      </c>
      <c r="Z514" s="81">
        <v>34690</v>
      </c>
      <c r="AA514" s="81">
        <v>8291</v>
      </c>
      <c r="AB514" s="81">
        <v>67118</v>
      </c>
      <c r="AC514" s="81">
        <v>0</v>
      </c>
      <c r="AD514" s="81">
        <v>0</v>
      </c>
      <c r="AE514" s="82"/>
      <c r="AF514" s="81">
        <v>160598631.03958303</v>
      </c>
      <c r="AG514" s="81">
        <v>3217006.1227610554</v>
      </c>
      <c r="AH514" s="81">
        <v>45394.041364452336</v>
      </c>
      <c r="AI514" s="81">
        <v>110961922.94137412</v>
      </c>
      <c r="AJ514" s="81">
        <v>119705961.85727146</v>
      </c>
      <c r="AK514" s="81">
        <v>0</v>
      </c>
      <c r="AL514" s="81">
        <v>0</v>
      </c>
      <c r="AM514" s="81">
        <v>9198240.3505792748</v>
      </c>
      <c r="AN514" s="81">
        <v>0</v>
      </c>
      <c r="AO514" s="81">
        <v>0</v>
      </c>
      <c r="AP514" s="82"/>
      <c r="AQ514" s="81">
        <v>1262</v>
      </c>
      <c r="AR514" s="81">
        <v>202</v>
      </c>
      <c r="AS514" s="81">
        <v>0</v>
      </c>
      <c r="AT514" s="81">
        <v>0</v>
      </c>
      <c r="AU514" s="81">
        <v>0</v>
      </c>
      <c r="AV514" s="81">
        <v>0</v>
      </c>
      <c r="AW514" s="81" t="s">
        <v>564</v>
      </c>
      <c r="AX514" s="82"/>
      <c r="AY514" s="81">
        <v>5222</v>
      </c>
      <c r="AZ514" s="81">
        <v>3870.6</v>
      </c>
      <c r="BA514" s="81">
        <v>0</v>
      </c>
      <c r="BB514" s="81">
        <v>0</v>
      </c>
      <c r="BC514" s="81">
        <v>0</v>
      </c>
      <c r="BD514" s="81">
        <v>0</v>
      </c>
      <c r="BE514" s="81" t="s">
        <v>564</v>
      </c>
      <c r="BF514" s="82"/>
      <c r="BG514" s="81">
        <v>0</v>
      </c>
      <c r="BH514" s="81">
        <v>0</v>
      </c>
      <c r="BI514" s="81">
        <v>76.281000000000006</v>
      </c>
      <c r="BJ514" s="81">
        <v>0</v>
      </c>
      <c r="BK514" s="81">
        <v>0</v>
      </c>
      <c r="BL514" s="81">
        <v>0</v>
      </c>
      <c r="BM514" s="82"/>
      <c r="BN514" s="81">
        <v>0</v>
      </c>
      <c r="BO514" s="81">
        <v>0</v>
      </c>
      <c r="BP514" s="81">
        <v>11</v>
      </c>
      <c r="BQ514" s="81">
        <v>0</v>
      </c>
      <c r="BR514" s="81">
        <v>0</v>
      </c>
      <c r="BS514" s="81">
        <v>0</v>
      </c>
      <c r="BT514"/>
      <c r="BU514" s="80">
        <v>76.281000000000006</v>
      </c>
      <c r="BV514" s="80">
        <v>0</v>
      </c>
      <c r="BW514" s="80">
        <v>0</v>
      </c>
      <c r="BX514" s="80">
        <v>0</v>
      </c>
      <c r="BY514" s="80">
        <v>0</v>
      </c>
      <c r="BZ514" s="80">
        <v>0</v>
      </c>
      <c r="CA514" s="80">
        <v>0</v>
      </c>
      <c r="CB514" s="80">
        <v>0</v>
      </c>
      <c r="CC514" s="80">
        <v>0</v>
      </c>
    </row>
    <row r="515" spans="1:81">
      <c r="A515" s="80" t="s">
        <v>2247</v>
      </c>
      <c r="B515" s="80">
        <v>64</v>
      </c>
      <c r="C515" s="80">
        <v>13</v>
      </c>
      <c r="D515" s="80">
        <v>4</v>
      </c>
      <c r="E515" s="80">
        <v>2016</v>
      </c>
      <c r="F515" s="80" t="s">
        <v>92</v>
      </c>
      <c r="G515" s="80" t="s">
        <v>2234</v>
      </c>
      <c r="H515" s="80" t="s">
        <v>2235</v>
      </c>
      <c r="I515" s="177"/>
      <c r="J515" s="81">
        <v>245.78110032598315</v>
      </c>
      <c r="K515" s="81">
        <v>3.902117001010573</v>
      </c>
      <c r="L515" s="81">
        <v>0.23722915216883711</v>
      </c>
      <c r="M515" s="81">
        <v>71.115479606831897</v>
      </c>
      <c r="N515" s="81">
        <v>81.363157752653109</v>
      </c>
      <c r="O515" s="81">
        <v>59.811161170230953</v>
      </c>
      <c r="P515" s="81">
        <v>41.585801033625692</v>
      </c>
      <c r="Q515" s="81">
        <v>4.7703458970215094</v>
      </c>
      <c r="R515" s="81">
        <v>0</v>
      </c>
      <c r="S515" s="81">
        <v>0</v>
      </c>
      <c r="T515" s="82"/>
      <c r="U515" s="81">
        <v>32109335</v>
      </c>
      <c r="V515" s="81">
        <v>1935</v>
      </c>
      <c r="W515" s="81">
        <v>4</v>
      </c>
      <c r="X515" s="81">
        <v>18462</v>
      </c>
      <c r="Y515" s="81">
        <v>28018</v>
      </c>
      <c r="Z515" s="81">
        <v>35177</v>
      </c>
      <c r="AA515" s="81">
        <v>8559</v>
      </c>
      <c r="AB515" s="81">
        <v>67538</v>
      </c>
      <c r="AC515" s="81">
        <v>0</v>
      </c>
      <c r="AD515" s="81">
        <v>0</v>
      </c>
      <c r="AE515" s="82"/>
      <c r="AF515" s="81">
        <v>173052196.7444644</v>
      </c>
      <c r="AG515" s="81">
        <v>3055000.069149035</v>
      </c>
      <c r="AH515" s="81">
        <v>36508.929985950112</v>
      </c>
      <c r="AI515" s="81">
        <v>110013453.8397788</v>
      </c>
      <c r="AJ515" s="81">
        <v>119972218.9804972</v>
      </c>
      <c r="AK515" s="81">
        <v>0</v>
      </c>
      <c r="AL515" s="81">
        <v>0</v>
      </c>
      <c r="AM515" s="81">
        <v>9262990.4368550815</v>
      </c>
      <c r="AN515" s="81">
        <v>0</v>
      </c>
      <c r="AO515" s="81">
        <v>0</v>
      </c>
      <c r="AP515" s="82"/>
      <c r="AQ515" s="81">
        <v>1402</v>
      </c>
      <c r="AR515" s="81">
        <v>255</v>
      </c>
      <c r="AS515" s="81">
        <v>0</v>
      </c>
      <c r="AT515" s="81">
        <v>0</v>
      </c>
      <c r="AU515" s="81">
        <v>0</v>
      </c>
      <c r="AV515" s="81">
        <v>0</v>
      </c>
      <c r="AW515" s="81" t="s">
        <v>564</v>
      </c>
      <c r="AX515" s="82"/>
      <c r="AY515" s="81">
        <v>5922.8</v>
      </c>
      <c r="AZ515" s="81">
        <v>4578.5</v>
      </c>
      <c r="BA515" s="81">
        <v>0</v>
      </c>
      <c r="BB515" s="81">
        <v>0</v>
      </c>
      <c r="BC515" s="81">
        <v>0</v>
      </c>
      <c r="BD515" s="81">
        <v>0</v>
      </c>
      <c r="BE515" s="81" t="s">
        <v>564</v>
      </c>
      <c r="BF515" s="82"/>
      <c r="BG515" s="81">
        <v>0</v>
      </c>
      <c r="BH515" s="81">
        <v>0</v>
      </c>
      <c r="BI515" s="81">
        <v>77.754000000000005</v>
      </c>
      <c r="BJ515" s="81">
        <v>0</v>
      </c>
      <c r="BK515" s="81">
        <v>0</v>
      </c>
      <c r="BL515" s="81">
        <v>0</v>
      </c>
      <c r="BM515" s="82"/>
      <c r="BN515" s="81">
        <v>0</v>
      </c>
      <c r="BO515" s="81">
        <v>0</v>
      </c>
      <c r="BP515" s="81">
        <v>11</v>
      </c>
      <c r="BQ515" s="81">
        <v>0</v>
      </c>
      <c r="BR515" s="81">
        <v>0</v>
      </c>
      <c r="BS515" s="81">
        <v>0</v>
      </c>
      <c r="BT515"/>
      <c r="BU515" s="80">
        <v>77.754000000000005</v>
      </c>
      <c r="BV515" s="80">
        <v>0</v>
      </c>
      <c r="BW515" s="80">
        <v>0</v>
      </c>
      <c r="BX515" s="80">
        <v>0</v>
      </c>
      <c r="BY515" s="80">
        <v>0</v>
      </c>
      <c r="BZ515" s="80">
        <v>0</v>
      </c>
      <c r="CA515" s="80">
        <v>0</v>
      </c>
      <c r="CB515" s="80">
        <v>0</v>
      </c>
      <c r="CC515" s="80">
        <v>0</v>
      </c>
    </row>
    <row r="516" spans="1:81">
      <c r="A516" s="80" t="s">
        <v>2248</v>
      </c>
      <c r="B516" s="80">
        <v>65</v>
      </c>
      <c r="C516" s="80">
        <v>14</v>
      </c>
      <c r="D516" s="80">
        <v>4</v>
      </c>
      <c r="E516" s="80">
        <v>2017</v>
      </c>
      <c r="F516" s="80" t="s">
        <v>71</v>
      </c>
      <c r="G516" s="80" t="s">
        <v>2234</v>
      </c>
      <c r="H516" s="80" t="s">
        <v>2235</v>
      </c>
      <c r="I516" s="177"/>
      <c r="J516" s="81">
        <v>183.73662059519913</v>
      </c>
      <c r="K516" s="81">
        <v>3.9838950509317739</v>
      </c>
      <c r="L516" s="81">
        <v>0.22068576239318399</v>
      </c>
      <c r="M516" s="81">
        <v>70.477489934676854</v>
      </c>
      <c r="N516" s="81">
        <v>85.78780137870784</v>
      </c>
      <c r="O516" s="81">
        <v>59.566088570074619</v>
      </c>
      <c r="P516" s="81">
        <v>41.558939073444741</v>
      </c>
      <c r="Q516" s="81">
        <v>4.701953957615288</v>
      </c>
      <c r="R516" s="81">
        <v>0</v>
      </c>
      <c r="S516" s="81">
        <v>0</v>
      </c>
      <c r="T516" s="82"/>
      <c r="U516" s="81">
        <v>25575108</v>
      </c>
      <c r="V516" s="81">
        <v>1935</v>
      </c>
      <c r="W516" s="81">
        <v>4</v>
      </c>
      <c r="X516" s="81">
        <v>18462</v>
      </c>
      <c r="Y516" s="81">
        <v>28879</v>
      </c>
      <c r="Z516" s="81">
        <v>35614</v>
      </c>
      <c r="AA516" s="81">
        <v>8608</v>
      </c>
      <c r="AB516" s="81">
        <v>68842</v>
      </c>
      <c r="AC516" s="81">
        <v>0</v>
      </c>
      <c r="AD516" s="81">
        <v>0</v>
      </c>
      <c r="AE516" s="82"/>
      <c r="AF516" s="81">
        <v>137989777.4235363</v>
      </c>
      <c r="AG516" s="81">
        <v>3161820.1909671272</v>
      </c>
      <c r="AH516" s="81">
        <v>46526.052318977767</v>
      </c>
      <c r="AI516" s="81">
        <v>111785917.2835535</v>
      </c>
      <c r="AJ516" s="81">
        <v>126402398.7347057</v>
      </c>
      <c r="AK516" s="81">
        <v>0</v>
      </c>
      <c r="AL516" s="81">
        <v>0</v>
      </c>
      <c r="AM516" s="81">
        <v>9456610.9027208891</v>
      </c>
      <c r="AN516" s="81">
        <v>0</v>
      </c>
      <c r="AO516" s="81">
        <v>0</v>
      </c>
      <c r="AP516" s="82"/>
      <c r="AQ516" s="81">
        <v>1558</v>
      </c>
      <c r="AR516" s="81">
        <v>284</v>
      </c>
      <c r="AS516" s="81">
        <v>0</v>
      </c>
      <c r="AT516" s="81">
        <v>0</v>
      </c>
      <c r="AU516" s="81">
        <v>0</v>
      </c>
      <c r="AV516" s="81">
        <v>0</v>
      </c>
      <c r="AW516" s="81" t="s">
        <v>564</v>
      </c>
      <c r="AX516" s="82"/>
      <c r="AY516" s="81">
        <v>6711.5</v>
      </c>
      <c r="AZ516" s="81">
        <v>4957.4000000000005</v>
      </c>
      <c r="BA516" s="81">
        <v>0</v>
      </c>
      <c r="BB516" s="81">
        <v>0</v>
      </c>
      <c r="BC516" s="81">
        <v>0</v>
      </c>
      <c r="BD516" s="81">
        <v>0</v>
      </c>
      <c r="BE516" s="81" t="s">
        <v>564</v>
      </c>
      <c r="BF516" s="82"/>
      <c r="BG516" s="81">
        <v>0</v>
      </c>
      <c r="BH516" s="81">
        <v>0</v>
      </c>
      <c r="BI516" s="81">
        <v>75.795000000000002</v>
      </c>
      <c r="BJ516" s="81">
        <v>0</v>
      </c>
      <c r="BK516" s="81">
        <v>0</v>
      </c>
      <c r="BL516" s="81">
        <v>0</v>
      </c>
      <c r="BM516" s="82"/>
      <c r="BN516" s="81">
        <v>0</v>
      </c>
      <c r="BO516" s="81">
        <v>0</v>
      </c>
      <c r="BP516" s="81">
        <v>9</v>
      </c>
      <c r="BQ516" s="81">
        <v>0</v>
      </c>
      <c r="BR516" s="81">
        <v>0</v>
      </c>
      <c r="BS516" s="81">
        <v>0</v>
      </c>
      <c r="BT516"/>
      <c r="BU516" s="80">
        <v>75.795000000000002</v>
      </c>
      <c r="BV516" s="80">
        <v>0</v>
      </c>
      <c r="BW516" s="80">
        <v>0</v>
      </c>
      <c r="BX516" s="80">
        <v>0</v>
      </c>
      <c r="BY516" s="80">
        <v>0</v>
      </c>
      <c r="BZ516" s="80">
        <v>0</v>
      </c>
      <c r="CA516" s="80">
        <v>0</v>
      </c>
      <c r="CB516" s="80">
        <v>0</v>
      </c>
      <c r="CC516" s="80">
        <v>0</v>
      </c>
    </row>
    <row r="517" spans="1:81">
      <c r="A517" s="80" t="s">
        <v>2249</v>
      </c>
      <c r="B517" s="80">
        <v>66</v>
      </c>
      <c r="C517" s="80">
        <v>15</v>
      </c>
      <c r="D517" s="80">
        <v>4</v>
      </c>
      <c r="E517" s="80">
        <v>2018</v>
      </c>
      <c r="F517" s="80" t="s">
        <v>93</v>
      </c>
      <c r="G517" s="80" t="s">
        <v>2234</v>
      </c>
      <c r="H517" s="80" t="s">
        <v>2235</v>
      </c>
      <c r="I517" s="177"/>
      <c r="J517" s="81">
        <v>196.08257335944771</v>
      </c>
      <c r="K517" s="81">
        <v>3.7193647613278729</v>
      </c>
      <c r="L517" s="81">
        <v>0.20551060964958873</v>
      </c>
      <c r="M517" s="81">
        <v>71.573966835156057</v>
      </c>
      <c r="N517" s="81">
        <v>78.681304897565767</v>
      </c>
      <c r="O517" s="81">
        <v>58.863817130444495</v>
      </c>
      <c r="P517" s="81">
        <v>41.221729692301274</v>
      </c>
      <c r="Q517" s="81">
        <v>4.3772462477551706</v>
      </c>
      <c r="R517" s="81">
        <v>0</v>
      </c>
      <c r="S517" s="81">
        <v>0</v>
      </c>
      <c r="T517" s="82"/>
      <c r="U517" s="81">
        <v>28482992</v>
      </c>
      <c r="V517" s="81">
        <v>1935</v>
      </c>
      <c r="W517" s="81">
        <v>4</v>
      </c>
      <c r="X517" s="81">
        <v>18462</v>
      </c>
      <c r="Y517" s="81">
        <v>29199</v>
      </c>
      <c r="Z517" s="81">
        <v>35868</v>
      </c>
      <c r="AA517" s="81">
        <v>8624</v>
      </c>
      <c r="AB517" s="81">
        <v>69064</v>
      </c>
      <c r="AC517" s="81">
        <v>0</v>
      </c>
      <c r="AD517" s="81">
        <v>0</v>
      </c>
      <c r="AE517" s="82"/>
      <c r="AF517" s="81">
        <v>148160481.61284861</v>
      </c>
      <c r="AG517" s="81">
        <v>2808970.9963265709</v>
      </c>
      <c r="AH517" s="81">
        <v>43876.968237688263</v>
      </c>
      <c r="AI517" s="81">
        <v>107860014.1736673</v>
      </c>
      <c r="AJ517" s="81">
        <v>121780689.6381066</v>
      </c>
      <c r="AK517" s="81">
        <v>0</v>
      </c>
      <c r="AL517" s="81">
        <v>0</v>
      </c>
      <c r="AM517" s="81">
        <v>9506736.310189316</v>
      </c>
      <c r="AN517" s="81">
        <v>0</v>
      </c>
      <c r="AO517" s="81">
        <v>0</v>
      </c>
      <c r="AP517" s="82"/>
      <c r="AQ517" s="81">
        <v>1674</v>
      </c>
      <c r="AR517" s="81">
        <v>336</v>
      </c>
      <c r="AS517" s="81">
        <v>0</v>
      </c>
      <c r="AT517" s="81">
        <v>0</v>
      </c>
      <c r="AU517" s="81">
        <v>0</v>
      </c>
      <c r="AV517" s="81">
        <v>0</v>
      </c>
      <c r="AW517" s="81" t="s">
        <v>564</v>
      </c>
      <c r="AX517" s="82"/>
      <c r="AY517" s="81">
        <v>7297.9</v>
      </c>
      <c r="AZ517" s="81">
        <v>5646</v>
      </c>
      <c r="BA517" s="81">
        <v>0</v>
      </c>
      <c r="BB517" s="81">
        <v>0</v>
      </c>
      <c r="BC517" s="81">
        <v>0</v>
      </c>
      <c r="BD517" s="81">
        <v>0</v>
      </c>
      <c r="BE517" s="81" t="s">
        <v>564</v>
      </c>
      <c r="BF517" s="82"/>
      <c r="BG517" s="81">
        <v>0</v>
      </c>
      <c r="BH517" s="81">
        <v>0</v>
      </c>
      <c r="BI517" s="81">
        <v>74.364999999999995</v>
      </c>
      <c r="BJ517" s="81">
        <v>0</v>
      </c>
      <c r="BK517" s="81">
        <v>0</v>
      </c>
      <c r="BL517" s="81">
        <v>0</v>
      </c>
      <c r="BM517" s="82"/>
      <c r="BN517" s="81">
        <v>0</v>
      </c>
      <c r="BO517" s="81">
        <v>0</v>
      </c>
      <c r="BP517" s="81">
        <v>9</v>
      </c>
      <c r="BQ517" s="81">
        <v>0</v>
      </c>
      <c r="BR517" s="81">
        <v>0</v>
      </c>
      <c r="BS517" s="81">
        <v>0</v>
      </c>
      <c r="BT517"/>
      <c r="BU517" s="80">
        <v>74.364999999999995</v>
      </c>
      <c r="BV517" s="80">
        <v>0</v>
      </c>
      <c r="BW517" s="80">
        <v>0</v>
      </c>
      <c r="BX517" s="80">
        <v>0</v>
      </c>
      <c r="BY517" s="80">
        <v>0</v>
      </c>
      <c r="BZ517" s="80">
        <v>0</v>
      </c>
      <c r="CA517" s="80">
        <v>0</v>
      </c>
      <c r="CB517" s="80">
        <v>0</v>
      </c>
      <c r="CC517" s="80">
        <v>0</v>
      </c>
    </row>
    <row r="518" spans="1:81">
      <c r="A518" s="80" t="s">
        <v>2250</v>
      </c>
      <c r="B518" s="80">
        <v>67</v>
      </c>
      <c r="C518" s="80">
        <v>16</v>
      </c>
      <c r="D518" s="80">
        <v>4</v>
      </c>
      <c r="E518" s="80">
        <v>2019</v>
      </c>
      <c r="F518" s="80" t="s">
        <v>73</v>
      </c>
      <c r="G518" s="80" t="s">
        <v>2234</v>
      </c>
      <c r="H518" s="80" t="s">
        <v>2235</v>
      </c>
      <c r="I518" s="177"/>
      <c r="J518" s="81">
        <v>178.43443140047185</v>
      </c>
      <c r="K518" s="81">
        <v>3.3371136980282419</v>
      </c>
      <c r="L518" s="81">
        <v>0.20661522915999408</v>
      </c>
      <c r="M518" s="81">
        <v>68.22843961065216</v>
      </c>
      <c r="N518" s="81">
        <v>77.388069192380698</v>
      </c>
      <c r="O518" s="81">
        <v>57.725310760702804</v>
      </c>
      <c r="P518" s="81">
        <v>41.195463047658322</v>
      </c>
      <c r="Q518" s="81">
        <v>4.2858605863687425</v>
      </c>
      <c r="R518" s="81">
        <v>0</v>
      </c>
      <c r="S518" s="81">
        <v>0</v>
      </c>
      <c r="T518" s="82"/>
      <c r="U518" s="81">
        <v>27123964</v>
      </c>
      <c r="V518" s="81">
        <v>1935</v>
      </c>
      <c r="W518" s="81">
        <v>4</v>
      </c>
      <c r="X518" s="81">
        <v>18462</v>
      </c>
      <c r="Y518" s="81">
        <v>29588</v>
      </c>
      <c r="Z518" s="81">
        <v>36140</v>
      </c>
      <c r="AA518" s="81">
        <v>8554</v>
      </c>
      <c r="AB518" s="81">
        <v>69453</v>
      </c>
      <c r="AC518" s="81">
        <v>0</v>
      </c>
      <c r="AD518" s="81">
        <v>0</v>
      </c>
      <c r="AE518" s="82"/>
      <c r="AF518" s="81">
        <v>137105631.87321281</v>
      </c>
      <c r="AG518" s="81">
        <v>2708196.248332697</v>
      </c>
      <c r="AH518" s="81">
        <v>47127.427254643102</v>
      </c>
      <c r="AI518" s="81">
        <v>111351879.06989831</v>
      </c>
      <c r="AJ518" s="81">
        <v>127033262.03011264</v>
      </c>
      <c r="AK518" s="81">
        <v>0</v>
      </c>
      <c r="AL518" s="81">
        <v>0</v>
      </c>
      <c r="AM518" s="81">
        <v>9458975.7580959275</v>
      </c>
      <c r="AN518" s="81">
        <v>0</v>
      </c>
      <c r="AO518" s="81">
        <v>0</v>
      </c>
      <c r="AP518" s="82"/>
      <c r="AQ518" s="81">
        <v>1819</v>
      </c>
      <c r="AR518" s="81">
        <v>368</v>
      </c>
      <c r="AS518" s="81">
        <v>0</v>
      </c>
      <c r="AT518" s="81">
        <v>0</v>
      </c>
      <c r="AU518" s="81">
        <v>0</v>
      </c>
      <c r="AV518" s="81">
        <v>0</v>
      </c>
      <c r="AW518" s="81" t="s">
        <v>564</v>
      </c>
      <c r="AX518" s="82"/>
      <c r="AY518" s="81">
        <v>8018.8000000000011</v>
      </c>
      <c r="AZ518" s="81">
        <v>6017.1999999999953</v>
      </c>
      <c r="BA518" s="81">
        <v>0</v>
      </c>
      <c r="BB518" s="81">
        <v>0</v>
      </c>
      <c r="BC518" s="81">
        <v>0</v>
      </c>
      <c r="BD518" s="81">
        <v>0</v>
      </c>
      <c r="BE518" s="81" t="s">
        <v>564</v>
      </c>
      <c r="BF518" s="82"/>
      <c r="BG518" s="81">
        <v>0</v>
      </c>
      <c r="BH518" s="81">
        <v>0</v>
      </c>
      <c r="BI518" s="81">
        <v>74.88</v>
      </c>
      <c r="BJ518" s="81">
        <v>0</v>
      </c>
      <c r="BK518" s="81">
        <v>0</v>
      </c>
      <c r="BL518" s="81">
        <v>0</v>
      </c>
      <c r="BM518" s="82"/>
      <c r="BN518" s="81">
        <v>0</v>
      </c>
      <c r="BO518" s="81">
        <v>0</v>
      </c>
      <c r="BP518" s="81">
        <v>9</v>
      </c>
      <c r="BQ518" s="81">
        <v>0</v>
      </c>
      <c r="BR518" s="81">
        <v>0</v>
      </c>
      <c r="BS518" s="81">
        <v>0</v>
      </c>
      <c r="BT518"/>
      <c r="BU518" s="80">
        <v>74.88</v>
      </c>
      <c r="BV518" s="80">
        <v>0</v>
      </c>
      <c r="BW518" s="80">
        <v>0</v>
      </c>
      <c r="BX518" s="80">
        <v>0</v>
      </c>
      <c r="BY518" s="80">
        <v>0</v>
      </c>
      <c r="BZ518" s="80">
        <v>0</v>
      </c>
      <c r="CA518" s="80">
        <v>0</v>
      </c>
      <c r="CB518" s="80">
        <v>0</v>
      </c>
      <c r="CC518" s="80">
        <v>0</v>
      </c>
    </row>
    <row r="519" spans="1:81">
      <c r="A519" s="80" t="s">
        <v>2251</v>
      </c>
      <c r="B519" s="80">
        <v>68</v>
      </c>
      <c r="C519" s="80">
        <v>17</v>
      </c>
      <c r="D519" s="80">
        <v>4</v>
      </c>
      <c r="E519" s="80">
        <v>2020</v>
      </c>
      <c r="F519" s="80" t="s">
        <v>218</v>
      </c>
      <c r="G519" s="80" t="s">
        <v>2234</v>
      </c>
      <c r="H519" s="80" t="s">
        <v>2235</v>
      </c>
      <c r="I519" s="177"/>
      <c r="J519" s="81">
        <v>195.07852608518621</v>
      </c>
      <c r="K519" s="81">
        <v>3.3980368124389919</v>
      </c>
      <c r="L519" s="81">
        <v>0.23342735218432903</v>
      </c>
      <c r="M519" s="81">
        <v>64.974382999118276</v>
      </c>
      <c r="N519" s="81">
        <v>77.47977768652332</v>
      </c>
      <c r="O519" s="81">
        <v>51.044350795319644</v>
      </c>
      <c r="P519" s="81">
        <v>38.678745673849505</v>
      </c>
      <c r="Q519" s="81">
        <v>4.0933412607856932</v>
      </c>
      <c r="R519" s="81">
        <v>0</v>
      </c>
      <c r="S519" s="81">
        <v>0</v>
      </c>
      <c r="T519" s="82"/>
      <c r="U519" s="81">
        <v>29069036</v>
      </c>
      <c r="V519" s="81">
        <v>1837</v>
      </c>
      <c r="W519" s="81">
        <v>5</v>
      </c>
      <c r="X519" s="81">
        <v>19861</v>
      </c>
      <c r="Y519" s="81">
        <v>29912</v>
      </c>
      <c r="Z519" s="81">
        <v>36475</v>
      </c>
      <c r="AA519" s="81">
        <v>8726</v>
      </c>
      <c r="AB519" s="81">
        <v>69422</v>
      </c>
      <c r="AC519" s="81">
        <v>0</v>
      </c>
      <c r="AD519" s="81">
        <v>0</v>
      </c>
      <c r="AE519" s="82"/>
      <c r="AF519" s="81">
        <v>152067600.2003994</v>
      </c>
      <c r="AG519" s="81">
        <v>2620771.0642469055</v>
      </c>
      <c r="AH519" s="81">
        <v>56096.486596415583</v>
      </c>
      <c r="AI519" s="81">
        <v>110614800.41374382</v>
      </c>
      <c r="AJ519" s="81">
        <v>130016803.84531301</v>
      </c>
      <c r="AK519" s="81"/>
      <c r="AL519" s="81"/>
      <c r="AM519" s="81">
        <v>9060342.2945069261</v>
      </c>
      <c r="AN519" s="81"/>
      <c r="AO519" s="81"/>
      <c r="AP519" s="82"/>
      <c r="AQ519" s="81">
        <v>1985</v>
      </c>
      <c r="AR519" s="81">
        <v>375</v>
      </c>
      <c r="AS519" s="81">
        <v>0</v>
      </c>
      <c r="AT519" s="81">
        <v>0</v>
      </c>
      <c r="AU519" s="81">
        <v>0</v>
      </c>
      <c r="AV519" s="81">
        <v>0</v>
      </c>
      <c r="AW519" s="81">
        <v>0</v>
      </c>
      <c r="AX519" s="82"/>
      <c r="AY519" s="81">
        <v>8888.0000000000018</v>
      </c>
      <c r="AZ519" s="81">
        <v>6104.1999999999953</v>
      </c>
      <c r="BA519" s="81">
        <v>0</v>
      </c>
      <c r="BB519" s="81">
        <v>0</v>
      </c>
      <c r="BC519" s="81">
        <v>0</v>
      </c>
      <c r="BD519" s="81">
        <v>0</v>
      </c>
      <c r="BE519" s="81">
        <v>0</v>
      </c>
      <c r="BF519" s="82"/>
      <c r="BG519" s="81">
        <v>0</v>
      </c>
      <c r="BH519" s="81">
        <v>0</v>
      </c>
      <c r="BI519" s="81">
        <v>63.497</v>
      </c>
      <c r="BJ519" s="81">
        <v>0</v>
      </c>
      <c r="BK519" s="81">
        <v>0</v>
      </c>
      <c r="BL519" s="81">
        <v>0</v>
      </c>
      <c r="BM519" s="82"/>
      <c r="BN519" s="81">
        <v>0</v>
      </c>
      <c r="BO519" s="81">
        <v>0</v>
      </c>
      <c r="BP519" s="81">
        <v>8</v>
      </c>
      <c r="BQ519" s="81">
        <v>0</v>
      </c>
      <c r="BR519" s="81">
        <v>0</v>
      </c>
      <c r="BS519" s="81">
        <v>0</v>
      </c>
      <c r="BT519"/>
      <c r="BU519" s="80">
        <v>63.497</v>
      </c>
      <c r="BV519" s="80">
        <v>0</v>
      </c>
      <c r="BW519" s="80">
        <v>0</v>
      </c>
      <c r="BX519" s="80">
        <v>0</v>
      </c>
      <c r="BY519" s="80">
        <v>0</v>
      </c>
      <c r="BZ519" s="80">
        <v>0</v>
      </c>
      <c r="CA519" s="80">
        <v>0</v>
      </c>
      <c r="CB519" s="80">
        <v>0</v>
      </c>
      <c r="CC519" s="80">
        <v>0</v>
      </c>
    </row>
    <row r="520" spans="1:81">
      <c r="A520" s="80" t="s">
        <v>2252</v>
      </c>
      <c r="B520" s="80">
        <v>68</v>
      </c>
      <c r="C520" s="80">
        <v>18</v>
      </c>
      <c r="D520" s="80">
        <v>4</v>
      </c>
      <c r="E520" s="80">
        <v>2021</v>
      </c>
      <c r="F520" s="80" t="s">
        <v>75</v>
      </c>
      <c r="G520" s="174" t="s">
        <v>2234</v>
      </c>
      <c r="H520" s="80" t="s">
        <v>2235</v>
      </c>
      <c r="I520" s="177"/>
      <c r="J520" s="81">
        <v>198.12227605824663</v>
      </c>
      <c r="K520" s="81">
        <v>3.8503265007249907</v>
      </c>
      <c r="L520" s="81">
        <v>0.22255689341893664</v>
      </c>
      <c r="M520" s="81">
        <v>76.209582469571131</v>
      </c>
      <c r="N520" s="81">
        <v>75.071481930108575</v>
      </c>
      <c r="O520" s="81">
        <v>49.585000240714308</v>
      </c>
      <c r="P520" s="81">
        <v>40.194016375875982</v>
      </c>
      <c r="Q520" s="81">
        <v>4.1351848404122276</v>
      </c>
      <c r="R520" s="81">
        <v>0</v>
      </c>
      <c r="S520" s="81">
        <v>0</v>
      </c>
      <c r="T520" s="82"/>
      <c r="U520" s="81">
        <v>31091573</v>
      </c>
      <c r="V520" s="81">
        <v>1837</v>
      </c>
      <c r="W520" s="81">
        <v>5</v>
      </c>
      <c r="X520" s="81">
        <v>19861</v>
      </c>
      <c r="Y520" s="81">
        <v>30193</v>
      </c>
      <c r="Z520" s="81">
        <v>36484</v>
      </c>
      <c r="AA520" s="81">
        <v>8843</v>
      </c>
      <c r="AB520" s="81">
        <v>69300</v>
      </c>
      <c r="AC520" s="81">
        <v>0</v>
      </c>
      <c r="AD520" s="81">
        <v>0</v>
      </c>
      <c r="AE520" s="82"/>
      <c r="AF520" s="81">
        <v>152537905.48963112</v>
      </c>
      <c r="AG520" s="81">
        <v>2918406.1325506135</v>
      </c>
      <c r="AH520" s="81">
        <v>51611.408518069162</v>
      </c>
      <c r="AI520" s="81">
        <v>122630867.6699906</v>
      </c>
      <c r="AJ520" s="81">
        <v>116849590.1552998</v>
      </c>
      <c r="AK520" s="81">
        <v>0</v>
      </c>
      <c r="AL520" s="81">
        <v>0</v>
      </c>
      <c r="AM520" s="81">
        <v>9096587.4250807408</v>
      </c>
      <c r="AN520" s="81">
        <v>0</v>
      </c>
      <c r="AO520" s="81">
        <v>0</v>
      </c>
      <c r="AP520" s="82"/>
      <c r="AQ520" s="81">
        <v>2155</v>
      </c>
      <c r="AR520" s="81">
        <v>376</v>
      </c>
      <c r="AS520" s="81">
        <v>0</v>
      </c>
      <c r="AT520" s="81">
        <v>0</v>
      </c>
      <c r="AU520" s="81">
        <v>0</v>
      </c>
      <c r="AV520" s="81">
        <v>0</v>
      </c>
      <c r="AW520" s="81"/>
      <c r="AX520" s="82"/>
      <c r="AY520" s="81">
        <v>9861.7999999999956</v>
      </c>
      <c r="AZ520" s="81">
        <v>6114.1999999999953</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2253</v>
      </c>
      <c r="B521" s="80">
        <v>68</v>
      </c>
      <c r="C521" s="80">
        <v>19</v>
      </c>
      <c r="D521" s="80">
        <v>4</v>
      </c>
      <c r="E521" s="80">
        <v>2022</v>
      </c>
      <c r="F521" s="80" t="s">
        <v>568</v>
      </c>
      <c r="G521" s="174" t="s">
        <v>2234</v>
      </c>
      <c r="H521" s="80" t="s">
        <v>2235</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2349</v>
      </c>
      <c r="AR521" s="81">
        <v>382</v>
      </c>
      <c r="AS521" s="81">
        <v>0</v>
      </c>
      <c r="AT521" s="81">
        <v>0</v>
      </c>
      <c r="AU521" s="81">
        <v>0</v>
      </c>
      <c r="AV521" s="81">
        <v>0</v>
      </c>
      <c r="AW521" s="81"/>
      <c r="AX521" s="82"/>
      <c r="AY521" s="81">
        <v>10964.499999999993</v>
      </c>
      <c r="AZ521" s="81">
        <v>6190.2999999999956</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2254</v>
      </c>
      <c r="B522" s="80">
        <v>1</v>
      </c>
      <c r="C522" s="80">
        <v>1</v>
      </c>
      <c r="D522" s="80">
        <v>1</v>
      </c>
      <c r="E522" s="80">
        <v>1990</v>
      </c>
      <c r="F522" s="80" t="s">
        <v>562</v>
      </c>
      <c r="G522" s="80" t="s">
        <v>2255</v>
      </c>
      <c r="H522" s="80" t="s">
        <v>2256</v>
      </c>
      <c r="I522" s="177" t="s">
        <v>563</v>
      </c>
      <c r="J522" s="81">
        <v>404.51431014821759</v>
      </c>
      <c r="K522" s="81">
        <v>5.4558663489747401</v>
      </c>
      <c r="L522" s="81">
        <v>2.5129041141685873</v>
      </c>
      <c r="M522" s="81">
        <v>40.73180445296282</v>
      </c>
      <c r="N522" s="81">
        <v>65.548636350640493</v>
      </c>
      <c r="O522" s="81">
        <v>50.800889733785091</v>
      </c>
      <c r="P522" s="81">
        <v>61.030984175872618</v>
      </c>
      <c r="Q522" s="81">
        <v>3.8359624384124151</v>
      </c>
      <c r="R522" s="81">
        <v>0</v>
      </c>
      <c r="S522" s="81">
        <v>3.8672563873067141</v>
      </c>
      <c r="T522" s="82"/>
      <c r="U522" s="81">
        <v>24376348</v>
      </c>
      <c r="V522" s="81">
        <v>1957</v>
      </c>
      <c r="W522" s="81">
        <v>24</v>
      </c>
      <c r="X522" s="81">
        <v>13405</v>
      </c>
      <c r="Y522" s="81">
        <v>16053</v>
      </c>
      <c r="Z522" s="81">
        <v>20895</v>
      </c>
      <c r="AA522" s="81">
        <v>14819</v>
      </c>
      <c r="AB522" s="81">
        <v>62283</v>
      </c>
      <c r="AC522" s="81">
        <v>0</v>
      </c>
      <c r="AD522" s="81">
        <v>3.8672563873067141</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2257</v>
      </c>
      <c r="B523" s="80">
        <v>2</v>
      </c>
      <c r="C523" s="80">
        <v>2</v>
      </c>
      <c r="D523" s="80">
        <v>1</v>
      </c>
      <c r="E523" s="80">
        <v>2005</v>
      </c>
      <c r="F523" s="80" t="s">
        <v>565</v>
      </c>
      <c r="G523" s="80" t="s">
        <v>2255</v>
      </c>
      <c r="H523" s="80" t="s">
        <v>2256</v>
      </c>
      <c r="I523" s="177"/>
      <c r="J523" s="81">
        <v>217.58847732146049</v>
      </c>
      <c r="K523" s="81">
        <v>4.5510832236257297</v>
      </c>
      <c r="L523" s="81">
        <v>4.5860084216285433</v>
      </c>
      <c r="M523" s="81">
        <v>79.108630491478465</v>
      </c>
      <c r="N523" s="81">
        <v>96.872873568288924</v>
      </c>
      <c r="O523" s="81">
        <v>82.350410551041662</v>
      </c>
      <c r="P523" s="81">
        <v>49.049583857365789</v>
      </c>
      <c r="Q523" s="81">
        <v>3.9547150590334765</v>
      </c>
      <c r="R523" s="81">
        <v>0</v>
      </c>
      <c r="S523" s="81">
        <v>8.3000847310893207</v>
      </c>
      <c r="T523" s="82"/>
      <c r="U523" s="81">
        <v>15707428</v>
      </c>
      <c r="V523" s="81">
        <v>1938</v>
      </c>
      <c r="W523" s="81">
        <v>27</v>
      </c>
      <c r="X523" s="81">
        <v>14898</v>
      </c>
      <c r="Y523" s="81">
        <v>20404</v>
      </c>
      <c r="Z523" s="81">
        <v>39196</v>
      </c>
      <c r="AA523" s="81">
        <v>9754</v>
      </c>
      <c r="AB523" s="81">
        <v>67126</v>
      </c>
      <c r="AC523" s="81">
        <v>0</v>
      </c>
      <c r="AD523" s="81">
        <v>8.3000847310893207</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2258</v>
      </c>
      <c r="B524" s="80">
        <v>3</v>
      </c>
      <c r="C524" s="80">
        <v>3</v>
      </c>
      <c r="D524" s="80">
        <v>1</v>
      </c>
      <c r="E524" s="80">
        <v>2006</v>
      </c>
      <c r="F524" s="80" t="s">
        <v>566</v>
      </c>
      <c r="G524" s="80" t="s">
        <v>2255</v>
      </c>
      <c r="H524" s="80" t="s">
        <v>2256</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2259</v>
      </c>
      <c r="B525" s="80">
        <v>4</v>
      </c>
      <c r="C525" s="80">
        <v>4</v>
      </c>
      <c r="D525" s="80">
        <v>1</v>
      </c>
      <c r="E525" s="80">
        <v>2007</v>
      </c>
      <c r="F525" s="80" t="s">
        <v>567</v>
      </c>
      <c r="G525" s="80" t="s">
        <v>2255</v>
      </c>
      <c r="H525" s="80" t="s">
        <v>2256</v>
      </c>
      <c r="I525" s="177"/>
      <c r="J525" s="81">
        <v>288.9342850522093</v>
      </c>
      <c r="K525" s="81">
        <v>5.3837081070161634</v>
      </c>
      <c r="L525" s="81">
        <v>3.3599030094439626</v>
      </c>
      <c r="M525" s="81">
        <v>106.09400905211156</v>
      </c>
      <c r="N525" s="81">
        <v>145.7557150840363</v>
      </c>
      <c r="O525" s="81">
        <v>80.81387369260959</v>
      </c>
      <c r="P525" s="81">
        <v>48.276864333806117</v>
      </c>
      <c r="Q525" s="81">
        <v>4.2043403998464592</v>
      </c>
      <c r="R525" s="81">
        <v>0</v>
      </c>
      <c r="S525" s="81">
        <v>9.6852514598410533</v>
      </c>
      <c r="T525" s="82"/>
      <c r="U525" s="81">
        <v>18097216</v>
      </c>
      <c r="V525" s="81">
        <v>1842</v>
      </c>
      <c r="W525" s="81">
        <v>47</v>
      </c>
      <c r="X525" s="81">
        <v>17456</v>
      </c>
      <c r="Y525" s="81">
        <v>20962</v>
      </c>
      <c r="Z525" s="81">
        <v>39986</v>
      </c>
      <c r="AA525" s="81">
        <v>9454</v>
      </c>
      <c r="AB525" s="81">
        <v>67589</v>
      </c>
      <c r="AC525" s="81">
        <v>0</v>
      </c>
      <c r="AD525" s="81">
        <v>9.6852514598410533</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2260</v>
      </c>
      <c r="B526" s="80">
        <v>5</v>
      </c>
      <c r="C526" s="80">
        <v>5</v>
      </c>
      <c r="D526" s="80">
        <v>1</v>
      </c>
      <c r="E526" s="80">
        <v>2008</v>
      </c>
      <c r="F526" s="80" t="s">
        <v>84</v>
      </c>
      <c r="G526" s="80" t="s">
        <v>2255</v>
      </c>
      <c r="H526" s="80" t="s">
        <v>2256</v>
      </c>
      <c r="I526" s="177"/>
      <c r="J526" s="81">
        <v>216.14272993378196</v>
      </c>
      <c r="K526" s="81">
        <v>3.7373645056423173</v>
      </c>
      <c r="L526" s="81">
        <v>2.8792134028319882</v>
      </c>
      <c r="M526" s="81">
        <v>108.30408221968642</v>
      </c>
      <c r="N526" s="81">
        <v>134.12504467572103</v>
      </c>
      <c r="O526" s="81">
        <v>78.852683326115425</v>
      </c>
      <c r="P526" s="81">
        <v>46.916071161094351</v>
      </c>
      <c r="Q526" s="81">
        <v>4.1477538630134019</v>
      </c>
      <c r="R526" s="81">
        <v>0</v>
      </c>
      <c r="S526" s="81">
        <v>8.8519067870742028</v>
      </c>
      <c r="T526" s="82"/>
      <c r="U526" s="81">
        <v>17844224</v>
      </c>
      <c r="V526" s="81">
        <v>1842</v>
      </c>
      <c r="W526" s="81">
        <v>47</v>
      </c>
      <c r="X526" s="81">
        <v>17456</v>
      </c>
      <c r="Y526" s="81">
        <v>21214</v>
      </c>
      <c r="Z526" s="81">
        <v>40385</v>
      </c>
      <c r="AA526" s="81">
        <v>9198</v>
      </c>
      <c r="AB526" s="81">
        <v>67775</v>
      </c>
      <c r="AC526" s="81">
        <v>0</v>
      </c>
      <c r="AD526" s="81">
        <v>8.8519067870742028</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2261</v>
      </c>
      <c r="B527" s="80">
        <v>6</v>
      </c>
      <c r="C527" s="80">
        <v>6</v>
      </c>
      <c r="D527" s="80">
        <v>1</v>
      </c>
      <c r="E527" s="80">
        <v>2009</v>
      </c>
      <c r="F527" s="80" t="s">
        <v>85</v>
      </c>
      <c r="G527" s="80" t="s">
        <v>2255</v>
      </c>
      <c r="H527" s="80" t="s">
        <v>2256</v>
      </c>
      <c r="I527" s="177"/>
      <c r="J527" s="81">
        <v>188.01253093880578</v>
      </c>
      <c r="K527" s="81">
        <v>3.1501293829401389</v>
      </c>
      <c r="L527" s="81">
        <v>5.4590471712038156</v>
      </c>
      <c r="M527" s="81">
        <v>104.90788827760173</v>
      </c>
      <c r="N527" s="81">
        <v>98.300076756259855</v>
      </c>
      <c r="O527" s="81">
        <v>80.650900445730642</v>
      </c>
      <c r="P527" s="81">
        <v>44.512405173397212</v>
      </c>
      <c r="Q527" s="81">
        <v>3.9487714748296536</v>
      </c>
      <c r="R527" s="81">
        <v>0</v>
      </c>
      <c r="S527" s="81">
        <v>6.872054493503315</v>
      </c>
      <c r="T527" s="82"/>
      <c r="U527" s="81">
        <v>14171576</v>
      </c>
      <c r="V527" s="81">
        <v>1777</v>
      </c>
      <c r="W527" s="81">
        <v>120</v>
      </c>
      <c r="X527" s="81">
        <v>19143</v>
      </c>
      <c r="Y527" s="81">
        <v>21295</v>
      </c>
      <c r="Z527" s="81">
        <v>40771</v>
      </c>
      <c r="AA527" s="81">
        <v>8959</v>
      </c>
      <c r="AB527" s="81">
        <v>67734</v>
      </c>
      <c r="AC527" s="81">
        <v>0</v>
      </c>
      <c r="AD527" s="81">
        <v>6.872054493503315</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196.24099999999999</v>
      </c>
      <c r="BJ527" s="81">
        <v>0</v>
      </c>
      <c r="BK527" s="81">
        <v>0</v>
      </c>
      <c r="BL527" s="81">
        <v>0</v>
      </c>
      <c r="BM527" s="82"/>
      <c r="BN527" s="81">
        <v>0</v>
      </c>
      <c r="BO527" s="81">
        <v>0</v>
      </c>
      <c r="BP527" s="81">
        <v>10</v>
      </c>
      <c r="BQ527" s="81">
        <v>0</v>
      </c>
      <c r="BR527" s="81">
        <v>0</v>
      </c>
      <c r="BS527" s="81">
        <v>0</v>
      </c>
      <c r="BT527"/>
      <c r="BU527" s="80"/>
      <c r="BV527" s="80"/>
      <c r="BW527" s="80"/>
      <c r="BX527" s="80"/>
      <c r="BY527" s="80"/>
      <c r="BZ527" s="80"/>
      <c r="CA527" s="80"/>
      <c r="CB527" s="80"/>
      <c r="CC527" s="80"/>
    </row>
    <row r="528" spans="1:81">
      <c r="A528" s="80" t="s">
        <v>2262</v>
      </c>
      <c r="B528" s="80">
        <v>7</v>
      </c>
      <c r="C528" s="80">
        <v>7</v>
      </c>
      <c r="D528" s="80">
        <v>1</v>
      </c>
      <c r="E528" s="80">
        <v>2010</v>
      </c>
      <c r="F528" s="80" t="s">
        <v>86</v>
      </c>
      <c r="G528" s="80" t="s">
        <v>2255</v>
      </c>
      <c r="H528" s="80" t="s">
        <v>2256</v>
      </c>
      <c r="I528" s="177"/>
      <c r="J528" s="81">
        <v>187.26866040680898</v>
      </c>
      <c r="K528" s="81">
        <v>3.5517188749195681</v>
      </c>
      <c r="L528" s="81">
        <v>5.132720197541186</v>
      </c>
      <c r="M528" s="81">
        <v>122.33666218099168</v>
      </c>
      <c r="N528" s="81">
        <v>112.6198236640745</v>
      </c>
      <c r="O528" s="81">
        <v>80.874470561943923</v>
      </c>
      <c r="P528" s="81">
        <v>44.944212474729071</v>
      </c>
      <c r="Q528" s="81">
        <v>4.1297231268238006</v>
      </c>
      <c r="R528" s="81">
        <v>0</v>
      </c>
      <c r="S528" s="81">
        <v>7.2817064608048341</v>
      </c>
      <c r="T528" s="82"/>
      <c r="U528" s="81">
        <v>14220995</v>
      </c>
      <c r="V528" s="81">
        <v>1777</v>
      </c>
      <c r="W528" s="81">
        <v>120</v>
      </c>
      <c r="X528" s="81">
        <v>19143</v>
      </c>
      <c r="Y528" s="81">
        <v>21509</v>
      </c>
      <c r="Z528" s="81">
        <v>41074</v>
      </c>
      <c r="AA528" s="81">
        <v>8820</v>
      </c>
      <c r="AB528" s="81">
        <v>67877</v>
      </c>
      <c r="AC528" s="81">
        <v>0</v>
      </c>
      <c r="AD528" s="81">
        <v>7.2817064608048341</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160.85400000000001</v>
      </c>
      <c r="BJ528" s="81">
        <v>0</v>
      </c>
      <c r="BK528" s="81">
        <v>0</v>
      </c>
      <c r="BL528" s="81">
        <v>0</v>
      </c>
      <c r="BM528" s="82"/>
      <c r="BN528" s="81">
        <v>0</v>
      </c>
      <c r="BO528" s="81">
        <v>0</v>
      </c>
      <c r="BP528" s="81">
        <v>10</v>
      </c>
      <c r="BQ528" s="81">
        <v>0</v>
      </c>
      <c r="BR528" s="81">
        <v>0</v>
      </c>
      <c r="BS528" s="81">
        <v>0</v>
      </c>
      <c r="BT528"/>
      <c r="BU528" s="80">
        <v>127.848</v>
      </c>
      <c r="BV528" s="80">
        <v>0</v>
      </c>
      <c r="BW528" s="80">
        <v>33.006</v>
      </c>
      <c r="BX528" s="80">
        <v>0</v>
      </c>
      <c r="BY528" s="80">
        <v>0</v>
      </c>
      <c r="BZ528" s="80">
        <v>0</v>
      </c>
      <c r="CA528" s="80">
        <v>0</v>
      </c>
      <c r="CB528" s="80">
        <v>0</v>
      </c>
      <c r="CC528" s="80">
        <v>0</v>
      </c>
    </row>
    <row r="529" spans="1:81">
      <c r="A529" s="80" t="s">
        <v>2263</v>
      </c>
      <c r="B529" s="80">
        <v>8</v>
      </c>
      <c r="C529" s="80">
        <v>8</v>
      </c>
      <c r="D529" s="80">
        <v>1</v>
      </c>
      <c r="E529" s="80">
        <v>2011</v>
      </c>
      <c r="F529" s="80" t="s">
        <v>87</v>
      </c>
      <c r="G529" s="80" t="s">
        <v>2255</v>
      </c>
      <c r="H529" s="80" t="s">
        <v>2256</v>
      </c>
      <c r="I529" s="177"/>
      <c r="J529" s="81">
        <v>232.28960901424787</v>
      </c>
      <c r="K529" s="81">
        <v>4.8071475334714648</v>
      </c>
      <c r="L529" s="81">
        <v>5.4968902943033546</v>
      </c>
      <c r="M529" s="81">
        <v>145.75935803499519</v>
      </c>
      <c r="N529" s="81">
        <v>152.62741239803424</v>
      </c>
      <c r="O529" s="81">
        <v>80.588614340790627</v>
      </c>
      <c r="P529" s="81">
        <v>43.130755425985278</v>
      </c>
      <c r="Q529" s="81">
        <v>4.7753536749597947</v>
      </c>
      <c r="R529" s="81">
        <v>0</v>
      </c>
      <c r="S529" s="81">
        <v>6.4556608208967932</v>
      </c>
      <c r="T529" s="82"/>
      <c r="U529" s="81">
        <v>15156695</v>
      </c>
      <c r="V529" s="81">
        <v>1777</v>
      </c>
      <c r="W529" s="81">
        <v>120</v>
      </c>
      <c r="X529" s="81">
        <v>19143</v>
      </c>
      <c r="Y529" s="81">
        <v>21755</v>
      </c>
      <c r="Z529" s="81">
        <v>41818</v>
      </c>
      <c r="AA529" s="81">
        <v>8716</v>
      </c>
      <c r="AB529" s="81">
        <v>68046</v>
      </c>
      <c r="AC529" s="81">
        <v>0</v>
      </c>
      <c r="AD529" s="81">
        <v>6.4556608208967932</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165.648</v>
      </c>
      <c r="BJ529" s="81">
        <v>0</v>
      </c>
      <c r="BK529" s="81">
        <v>0</v>
      </c>
      <c r="BL529" s="81">
        <v>0</v>
      </c>
      <c r="BM529" s="82"/>
      <c r="BN529" s="81">
        <v>0</v>
      </c>
      <c r="BO529" s="81">
        <v>0</v>
      </c>
      <c r="BP529" s="81">
        <v>10</v>
      </c>
      <c r="BQ529" s="81">
        <v>0</v>
      </c>
      <c r="BR529" s="81">
        <v>0</v>
      </c>
      <c r="BS529" s="81">
        <v>0</v>
      </c>
      <c r="BT529"/>
      <c r="BU529" s="80">
        <v>119.752</v>
      </c>
      <c r="BV529" s="80">
        <v>0</v>
      </c>
      <c r="BW529" s="80">
        <v>35.045999999999999</v>
      </c>
      <c r="BX529" s="80">
        <v>0</v>
      </c>
      <c r="BY529" s="80">
        <v>10.85</v>
      </c>
      <c r="BZ529" s="80">
        <v>0</v>
      </c>
      <c r="CA529" s="80">
        <v>0</v>
      </c>
      <c r="CB529" s="80">
        <v>0</v>
      </c>
      <c r="CC529" s="80">
        <v>0</v>
      </c>
    </row>
    <row r="530" spans="1:81">
      <c r="A530" s="80" t="s">
        <v>2264</v>
      </c>
      <c r="B530" s="80">
        <v>9</v>
      </c>
      <c r="C530" s="80">
        <v>9</v>
      </c>
      <c r="D530" s="80">
        <v>1</v>
      </c>
      <c r="E530" s="80">
        <v>2012</v>
      </c>
      <c r="F530" s="80" t="s">
        <v>88</v>
      </c>
      <c r="G530" s="80" t="s">
        <v>2255</v>
      </c>
      <c r="H530" s="80" t="s">
        <v>2256</v>
      </c>
      <c r="I530" s="177"/>
      <c r="J530" s="81">
        <v>211.8785675593345</v>
      </c>
      <c r="K530" s="81">
        <v>4.3662372149922355</v>
      </c>
      <c r="L530" s="81">
        <v>5.3357927941397829</v>
      </c>
      <c r="M530" s="81">
        <v>141.28466684320395</v>
      </c>
      <c r="N530" s="81">
        <v>168.33851617585324</v>
      </c>
      <c r="O530" s="81">
        <v>81.006026416694951</v>
      </c>
      <c r="P530" s="81">
        <v>42.759053311964436</v>
      </c>
      <c r="Q530" s="81">
        <v>5.2579211960409076</v>
      </c>
      <c r="R530" s="81">
        <v>0</v>
      </c>
      <c r="S530" s="81">
        <v>7.8287582834061418</v>
      </c>
      <c r="T530" s="82"/>
      <c r="U530" s="81">
        <v>14248952</v>
      </c>
      <c r="V530" s="81">
        <v>1777</v>
      </c>
      <c r="W530" s="81">
        <v>120</v>
      </c>
      <c r="X530" s="81">
        <v>19143</v>
      </c>
      <c r="Y530" s="81">
        <v>22442</v>
      </c>
      <c r="Z530" s="81">
        <v>42368</v>
      </c>
      <c r="AA530" s="81">
        <v>8592</v>
      </c>
      <c r="AB530" s="81">
        <v>68959</v>
      </c>
      <c r="AC530" s="81">
        <v>0</v>
      </c>
      <c r="AD530" s="81">
        <v>7.8287582834061418</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198.05799999999999</v>
      </c>
      <c r="BJ530" s="81">
        <v>0</v>
      </c>
      <c r="BK530" s="81">
        <v>0</v>
      </c>
      <c r="BL530" s="81">
        <v>0</v>
      </c>
      <c r="BM530" s="82"/>
      <c r="BN530" s="81">
        <v>0</v>
      </c>
      <c r="BO530" s="81">
        <v>0</v>
      </c>
      <c r="BP530" s="81">
        <v>10</v>
      </c>
      <c r="BQ530" s="81">
        <v>0</v>
      </c>
      <c r="BR530" s="81">
        <v>0</v>
      </c>
      <c r="BS530" s="81">
        <v>0</v>
      </c>
      <c r="BT530"/>
      <c r="BU530" s="80">
        <v>151.45599999999999</v>
      </c>
      <c r="BV530" s="80">
        <v>0</v>
      </c>
      <c r="BW530" s="80">
        <v>35.442</v>
      </c>
      <c r="BX530" s="80">
        <v>0</v>
      </c>
      <c r="BY530" s="80">
        <v>11.16</v>
      </c>
      <c r="BZ530" s="80">
        <v>0</v>
      </c>
      <c r="CA530" s="80">
        <v>0</v>
      </c>
      <c r="CB530" s="80">
        <v>0</v>
      </c>
      <c r="CC530" s="80">
        <v>0</v>
      </c>
    </row>
    <row r="531" spans="1:81">
      <c r="A531" s="80" t="s">
        <v>2265</v>
      </c>
      <c r="B531" s="80">
        <v>10</v>
      </c>
      <c r="C531" s="80">
        <v>10</v>
      </c>
      <c r="D531" s="80">
        <v>1</v>
      </c>
      <c r="E531" s="80">
        <v>2013</v>
      </c>
      <c r="F531" s="80" t="s">
        <v>89</v>
      </c>
      <c r="G531" s="80" t="s">
        <v>2255</v>
      </c>
      <c r="H531" s="80" t="s">
        <v>2256</v>
      </c>
      <c r="I531" s="177"/>
      <c r="J531" s="81">
        <v>244.7361825593878</v>
      </c>
      <c r="K531" s="81">
        <v>3.6608279364620064</v>
      </c>
      <c r="L531" s="81">
        <v>5.6289820541715931</v>
      </c>
      <c r="M531" s="81">
        <v>145.19116856830232</v>
      </c>
      <c r="N531" s="81">
        <v>161.54590218261689</v>
      </c>
      <c r="O531" s="81">
        <v>78.568774135038637</v>
      </c>
      <c r="P531" s="81">
        <v>42.545512549029645</v>
      </c>
      <c r="Q531" s="81">
        <v>5.3368826725867411</v>
      </c>
      <c r="R531" s="81">
        <v>0</v>
      </c>
      <c r="S531" s="81">
        <v>6.6066053233220972</v>
      </c>
      <c r="T531" s="82"/>
      <c r="U531" s="81">
        <v>15667643</v>
      </c>
      <c r="V531" s="81">
        <v>1777</v>
      </c>
      <c r="W531" s="81">
        <v>120</v>
      </c>
      <c r="X531" s="81">
        <v>19143</v>
      </c>
      <c r="Y531" s="81">
        <v>22582</v>
      </c>
      <c r="Z531" s="81">
        <v>42928</v>
      </c>
      <c r="AA531" s="81">
        <v>8517</v>
      </c>
      <c r="AB531" s="81">
        <v>68991</v>
      </c>
      <c r="AC531" s="81">
        <v>0</v>
      </c>
      <c r="AD531" s="81">
        <v>6.6066053233220972</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213.84399999999999</v>
      </c>
      <c r="BJ531" s="81">
        <v>0</v>
      </c>
      <c r="BK531" s="81">
        <v>0</v>
      </c>
      <c r="BL531" s="81">
        <v>0</v>
      </c>
      <c r="BM531" s="82"/>
      <c r="BN531" s="81">
        <v>0</v>
      </c>
      <c r="BO531" s="81">
        <v>0</v>
      </c>
      <c r="BP531" s="81">
        <v>11</v>
      </c>
      <c r="BQ531" s="81">
        <v>0</v>
      </c>
      <c r="BR531" s="81">
        <v>0</v>
      </c>
      <c r="BS531" s="81">
        <v>0</v>
      </c>
      <c r="BT531"/>
      <c r="BU531" s="80">
        <v>166.16200000000001</v>
      </c>
      <c r="BV531" s="80">
        <v>0</v>
      </c>
      <c r="BW531" s="80">
        <v>36.212000000000003</v>
      </c>
      <c r="BX531" s="80">
        <v>0</v>
      </c>
      <c r="BY531" s="80">
        <v>11.47</v>
      </c>
      <c r="BZ531" s="80">
        <v>0</v>
      </c>
      <c r="CA531" s="80">
        <v>0</v>
      </c>
      <c r="CB531" s="80">
        <v>0</v>
      </c>
      <c r="CC531" s="80">
        <v>0</v>
      </c>
    </row>
    <row r="532" spans="1:81">
      <c r="A532" s="80" t="s">
        <v>2266</v>
      </c>
      <c r="B532" s="80">
        <v>11</v>
      </c>
      <c r="C532" s="80">
        <v>11</v>
      </c>
      <c r="D532" s="80">
        <v>1</v>
      </c>
      <c r="E532" s="80">
        <v>2014</v>
      </c>
      <c r="F532" s="80" t="s">
        <v>90</v>
      </c>
      <c r="G532" s="80" t="s">
        <v>2255</v>
      </c>
      <c r="H532" s="80" t="s">
        <v>2256</v>
      </c>
      <c r="I532" s="177"/>
      <c r="J532" s="81">
        <v>233.33100972138718</v>
      </c>
      <c r="K532" s="81">
        <v>3.7272229387768427</v>
      </c>
      <c r="L532" s="81">
        <v>5.4546303568694148</v>
      </c>
      <c r="M532" s="81">
        <v>147.59316667838991</v>
      </c>
      <c r="N532" s="81">
        <v>166.06450223462571</v>
      </c>
      <c r="O532" s="81">
        <v>75.650611209737818</v>
      </c>
      <c r="P532" s="81">
        <v>42.31487432052834</v>
      </c>
      <c r="Q532" s="81">
        <v>5.1184197790322781</v>
      </c>
      <c r="R532" s="81">
        <v>0</v>
      </c>
      <c r="S532" s="81">
        <v>7.8533156673624722</v>
      </c>
      <c r="T532" s="82"/>
      <c r="U532" s="81">
        <v>15775680</v>
      </c>
      <c r="V532" s="81">
        <v>1582</v>
      </c>
      <c r="W532" s="81">
        <v>150</v>
      </c>
      <c r="X532" s="81">
        <v>19071</v>
      </c>
      <c r="Y532" s="81">
        <v>22869</v>
      </c>
      <c r="Z532" s="81">
        <v>43533</v>
      </c>
      <c r="AA532" s="81">
        <v>8427</v>
      </c>
      <c r="AB532" s="81">
        <v>68963</v>
      </c>
      <c r="AC532" s="81">
        <v>0</v>
      </c>
      <c r="AD532" s="81">
        <v>7.8533156673624722</v>
      </c>
      <c r="AE532" s="82"/>
      <c r="AF532" s="81">
        <v>197238118.15319008</v>
      </c>
      <c r="AG532" s="81">
        <v>2974289.0177732585</v>
      </c>
      <c r="AH532" s="81">
        <v>987855.71569715883</v>
      </c>
      <c r="AI532" s="81">
        <v>124353825.15869783</v>
      </c>
      <c r="AJ532" s="81">
        <v>225180453.4716922</v>
      </c>
      <c r="AK532" s="81">
        <v>0</v>
      </c>
      <c r="AL532" s="81">
        <v>0</v>
      </c>
      <c r="AM532" s="81">
        <v>9467589.371066194</v>
      </c>
      <c r="AN532" s="81">
        <v>0</v>
      </c>
      <c r="AO532" s="81">
        <v>0</v>
      </c>
      <c r="AP532" s="82"/>
      <c r="AQ532" s="81">
        <v>843</v>
      </c>
      <c r="AR532" s="81">
        <v>108</v>
      </c>
      <c r="AS532" s="81">
        <v>0</v>
      </c>
      <c r="AT532" s="81">
        <v>0</v>
      </c>
      <c r="AU532" s="81">
        <v>0</v>
      </c>
      <c r="AV532" s="81">
        <v>0</v>
      </c>
      <c r="AW532" s="81" t="s">
        <v>564</v>
      </c>
      <c r="AX532" s="82"/>
      <c r="AY532" s="81">
        <v>3587.8010000000004</v>
      </c>
      <c r="AZ532" s="81">
        <v>6271.5030000000006</v>
      </c>
      <c r="BA532" s="81">
        <v>0</v>
      </c>
      <c r="BB532" s="81">
        <v>0</v>
      </c>
      <c r="BC532" s="81">
        <v>0</v>
      </c>
      <c r="BD532" s="81">
        <v>0</v>
      </c>
      <c r="BE532" s="81" t="s">
        <v>564</v>
      </c>
      <c r="BF532" s="82"/>
      <c r="BG532" s="81">
        <v>0</v>
      </c>
      <c r="BH532" s="81">
        <v>0</v>
      </c>
      <c r="BI532" s="81">
        <v>207.27099999999999</v>
      </c>
      <c r="BJ532" s="81">
        <v>0</v>
      </c>
      <c r="BK532" s="81">
        <v>0</v>
      </c>
      <c r="BL532" s="81">
        <v>0</v>
      </c>
      <c r="BM532" s="82"/>
      <c r="BN532" s="81">
        <v>0</v>
      </c>
      <c r="BO532" s="81">
        <v>0</v>
      </c>
      <c r="BP532" s="81">
        <v>11</v>
      </c>
      <c r="BQ532" s="81">
        <v>0</v>
      </c>
      <c r="BR532" s="81">
        <v>0</v>
      </c>
      <c r="BS532" s="81">
        <v>0</v>
      </c>
      <c r="BT532"/>
      <c r="BU532" s="80">
        <v>161.43299999999999</v>
      </c>
      <c r="BV532" s="80">
        <v>0</v>
      </c>
      <c r="BW532" s="80">
        <v>35.11</v>
      </c>
      <c r="BX532" s="80">
        <v>0</v>
      </c>
      <c r="BY532" s="80">
        <v>10.728</v>
      </c>
      <c r="BZ532" s="80">
        <v>0</v>
      </c>
      <c r="CA532" s="80">
        <v>0</v>
      </c>
      <c r="CB532" s="80">
        <v>0</v>
      </c>
      <c r="CC532" s="80">
        <v>0</v>
      </c>
    </row>
    <row r="533" spans="1:81">
      <c r="A533" s="80" t="s">
        <v>2267</v>
      </c>
      <c r="B533" s="80">
        <v>12</v>
      </c>
      <c r="C533" s="80">
        <v>12</v>
      </c>
      <c r="D533" s="80">
        <v>1</v>
      </c>
      <c r="E533" s="80">
        <v>2015</v>
      </c>
      <c r="F533" s="80" t="s">
        <v>91</v>
      </c>
      <c r="G533" s="80" t="s">
        <v>2255</v>
      </c>
      <c r="H533" s="80" t="s">
        <v>2256</v>
      </c>
      <c r="I533" s="177"/>
      <c r="J533" s="81">
        <v>215.98639985289645</v>
      </c>
      <c r="K533" s="81">
        <v>3.6236922818783381</v>
      </c>
      <c r="L533" s="81">
        <v>4.3884477509998483</v>
      </c>
      <c r="M533" s="81">
        <v>110.68802082703988</v>
      </c>
      <c r="N533" s="81">
        <v>160.18468874679334</v>
      </c>
      <c r="O533" s="81">
        <v>75.770354534583461</v>
      </c>
      <c r="P533" s="81">
        <v>42.006448253985077</v>
      </c>
      <c r="Q533" s="81">
        <v>5.020923574505388</v>
      </c>
      <c r="R533" s="81">
        <v>0</v>
      </c>
      <c r="S533" s="81">
        <v>8.0231145375232824</v>
      </c>
      <c r="T533" s="82"/>
      <c r="U533" s="81">
        <v>16266368</v>
      </c>
      <c r="V533" s="81">
        <v>1582</v>
      </c>
      <c r="W533" s="81">
        <v>150</v>
      </c>
      <c r="X533" s="81">
        <v>19071</v>
      </c>
      <c r="Y533" s="81">
        <v>23262</v>
      </c>
      <c r="Z533" s="81">
        <v>44022</v>
      </c>
      <c r="AA533" s="81">
        <v>8359</v>
      </c>
      <c r="AB533" s="81">
        <v>69104</v>
      </c>
      <c r="AC533" s="81">
        <v>0</v>
      </c>
      <c r="AD533" s="81">
        <v>8.0231145375232824</v>
      </c>
      <c r="AE533" s="82"/>
      <c r="AF533" s="81">
        <v>184869815.25725454</v>
      </c>
      <c r="AG533" s="81">
        <v>2683733.4031893187</v>
      </c>
      <c r="AH533" s="81">
        <v>624971.32886460098</v>
      </c>
      <c r="AI533" s="81">
        <v>121215284.25137886</v>
      </c>
      <c r="AJ533" s="81">
        <v>227734200.49642244</v>
      </c>
      <c r="AK533" s="81">
        <v>0</v>
      </c>
      <c r="AL533" s="81">
        <v>0</v>
      </c>
      <c r="AM533" s="81">
        <v>9470413.3196226079</v>
      </c>
      <c r="AN533" s="81">
        <v>0</v>
      </c>
      <c r="AO533" s="81">
        <v>0</v>
      </c>
      <c r="AP533" s="82"/>
      <c r="AQ533" s="81">
        <v>917</v>
      </c>
      <c r="AR533" s="81">
        <v>161</v>
      </c>
      <c r="AS533" s="81">
        <v>0</v>
      </c>
      <c r="AT533" s="81">
        <v>0</v>
      </c>
      <c r="AU533" s="81">
        <v>0</v>
      </c>
      <c r="AV533" s="81">
        <v>0</v>
      </c>
      <c r="AW533" s="81" t="s">
        <v>564</v>
      </c>
      <c r="AX533" s="82"/>
      <c r="AY533" s="81">
        <v>3974.3159999999998</v>
      </c>
      <c r="AZ533" s="81">
        <v>8544.5030000000006</v>
      </c>
      <c r="BA533" s="81">
        <v>0</v>
      </c>
      <c r="BB533" s="81">
        <v>0</v>
      </c>
      <c r="BC533" s="81">
        <v>0</v>
      </c>
      <c r="BD533" s="81">
        <v>0</v>
      </c>
      <c r="BE533" s="81" t="s">
        <v>564</v>
      </c>
      <c r="BF533" s="82"/>
      <c r="BG533" s="81">
        <v>0</v>
      </c>
      <c r="BH533" s="81">
        <v>0</v>
      </c>
      <c r="BI533" s="81">
        <v>201.071</v>
      </c>
      <c r="BJ533" s="81">
        <v>0</v>
      </c>
      <c r="BK533" s="81">
        <v>0</v>
      </c>
      <c r="BL533" s="81">
        <v>0</v>
      </c>
      <c r="BM533" s="82"/>
      <c r="BN533" s="81">
        <v>0</v>
      </c>
      <c r="BO533" s="81">
        <v>0</v>
      </c>
      <c r="BP533" s="81">
        <v>12</v>
      </c>
      <c r="BQ533" s="81">
        <v>0</v>
      </c>
      <c r="BR533" s="81">
        <v>0</v>
      </c>
      <c r="BS533" s="81">
        <v>0</v>
      </c>
      <c r="BT533"/>
      <c r="BU533" s="80">
        <v>157.298</v>
      </c>
      <c r="BV533" s="80">
        <v>0</v>
      </c>
      <c r="BW533" s="80">
        <v>33.640999999999998</v>
      </c>
      <c r="BX533" s="80">
        <v>0</v>
      </c>
      <c r="BY533" s="80">
        <v>10.132</v>
      </c>
      <c r="BZ533" s="80">
        <v>0</v>
      </c>
      <c r="CA533" s="80">
        <v>0</v>
      </c>
      <c r="CB533" s="80">
        <v>0</v>
      </c>
      <c r="CC533" s="80">
        <v>0</v>
      </c>
    </row>
    <row r="534" spans="1:81">
      <c r="A534" s="80" t="s">
        <v>2268</v>
      </c>
      <c r="B534" s="80">
        <v>13</v>
      </c>
      <c r="C534" s="80">
        <v>13</v>
      </c>
      <c r="D534" s="80">
        <v>1</v>
      </c>
      <c r="E534" s="80">
        <v>2016</v>
      </c>
      <c r="F534" s="80" t="s">
        <v>92</v>
      </c>
      <c r="G534" s="80" t="s">
        <v>2255</v>
      </c>
      <c r="H534" s="80" t="s">
        <v>2256</v>
      </c>
      <c r="I534" s="177"/>
      <c r="J534" s="81">
        <v>246.14301921377299</v>
      </c>
      <c r="K534" s="81">
        <v>3.6715415860972067</v>
      </c>
      <c r="L534" s="81">
        <v>5.5534484164658098</v>
      </c>
      <c r="M534" s="81">
        <v>97.640565694548314</v>
      </c>
      <c r="N534" s="81">
        <v>156.56167425418809</v>
      </c>
      <c r="O534" s="81">
        <v>75.790502577338728</v>
      </c>
      <c r="P534" s="81">
        <v>41.303995161450167</v>
      </c>
      <c r="Q534" s="81">
        <v>4.8831452455000459</v>
      </c>
      <c r="R534" s="81">
        <v>0</v>
      </c>
      <c r="S534" s="81">
        <v>7.9378183710774914</v>
      </c>
      <c r="T534" s="82"/>
      <c r="U534" s="81">
        <v>18077508</v>
      </c>
      <c r="V534" s="81">
        <v>1582</v>
      </c>
      <c r="W534" s="81">
        <v>150</v>
      </c>
      <c r="X534" s="81">
        <v>19071</v>
      </c>
      <c r="Y534" s="81">
        <v>23567</v>
      </c>
      <c r="Z534" s="81">
        <v>44575</v>
      </c>
      <c r="AA534" s="81">
        <v>8501</v>
      </c>
      <c r="AB534" s="81">
        <v>69135</v>
      </c>
      <c r="AC534" s="81">
        <v>0</v>
      </c>
      <c r="AD534" s="81">
        <v>7.9378183710774914</v>
      </c>
      <c r="AE534" s="82"/>
      <c r="AF534" s="81">
        <v>212443011.5824821</v>
      </c>
      <c r="AG534" s="81">
        <v>2551712.7556555178</v>
      </c>
      <c r="AH534" s="81">
        <v>619519.86348361825</v>
      </c>
      <c r="AI534" s="81">
        <v>120196122.66468009</v>
      </c>
      <c r="AJ534" s="81">
        <v>217063071.54744729</v>
      </c>
      <c r="AK534" s="81">
        <v>0</v>
      </c>
      <c r="AL534" s="81">
        <v>0</v>
      </c>
      <c r="AM534" s="81">
        <v>9482022.6221086793</v>
      </c>
      <c r="AN534" s="81">
        <v>0</v>
      </c>
      <c r="AO534" s="81">
        <v>0</v>
      </c>
      <c r="AP534" s="82"/>
      <c r="AQ534" s="81">
        <v>996</v>
      </c>
      <c r="AR534" s="81">
        <v>183</v>
      </c>
      <c r="AS534" s="81">
        <v>0</v>
      </c>
      <c r="AT534" s="81">
        <v>0</v>
      </c>
      <c r="AU534" s="81">
        <v>0</v>
      </c>
      <c r="AV534" s="81">
        <v>0</v>
      </c>
      <c r="AW534" s="81" t="s">
        <v>564</v>
      </c>
      <c r="AX534" s="82"/>
      <c r="AY534" s="81">
        <v>4393.9879999999994</v>
      </c>
      <c r="AZ534" s="81">
        <v>9497.9030000000002</v>
      </c>
      <c r="BA534" s="81">
        <v>0</v>
      </c>
      <c r="BB534" s="81">
        <v>0</v>
      </c>
      <c r="BC534" s="81">
        <v>0</v>
      </c>
      <c r="BD534" s="81">
        <v>0</v>
      </c>
      <c r="BE534" s="81" t="s">
        <v>564</v>
      </c>
      <c r="BF534" s="82"/>
      <c r="BG534" s="81">
        <v>0</v>
      </c>
      <c r="BH534" s="81">
        <v>0</v>
      </c>
      <c r="BI534" s="81">
        <v>185.601</v>
      </c>
      <c r="BJ534" s="81">
        <v>0</v>
      </c>
      <c r="BK534" s="81">
        <v>0</v>
      </c>
      <c r="BL534" s="81">
        <v>0</v>
      </c>
      <c r="BM534" s="82"/>
      <c r="BN534" s="81">
        <v>0</v>
      </c>
      <c r="BO534" s="81">
        <v>0</v>
      </c>
      <c r="BP534" s="81">
        <v>11</v>
      </c>
      <c r="BQ534" s="81">
        <v>0</v>
      </c>
      <c r="BR534" s="81">
        <v>0</v>
      </c>
      <c r="BS534" s="81">
        <v>0</v>
      </c>
      <c r="BT534"/>
      <c r="BU534" s="80">
        <v>141.82900000000001</v>
      </c>
      <c r="BV534" s="80">
        <v>0</v>
      </c>
      <c r="BW534" s="80">
        <v>33.64</v>
      </c>
      <c r="BX534" s="80">
        <v>0</v>
      </c>
      <c r="BY534" s="80">
        <v>10.132</v>
      </c>
      <c r="BZ534" s="80">
        <v>0</v>
      </c>
      <c r="CA534" s="80">
        <v>0</v>
      </c>
      <c r="CB534" s="80">
        <v>0</v>
      </c>
      <c r="CC534" s="80">
        <v>0</v>
      </c>
    </row>
    <row r="535" spans="1:81">
      <c r="A535" s="80" t="s">
        <v>2269</v>
      </c>
      <c r="B535" s="80">
        <v>14</v>
      </c>
      <c r="C535" s="80">
        <v>14</v>
      </c>
      <c r="D535" s="80">
        <v>1</v>
      </c>
      <c r="E535" s="80">
        <v>2017</v>
      </c>
      <c r="F535" s="80" t="s">
        <v>71</v>
      </c>
      <c r="G535" s="80" t="s">
        <v>2255</v>
      </c>
      <c r="H535" s="80" t="s">
        <v>2256</v>
      </c>
      <c r="I535" s="177"/>
      <c r="J535" s="81">
        <v>212.89410048464566</v>
      </c>
      <c r="K535" s="81">
        <v>3.5491244999024487</v>
      </c>
      <c r="L535" s="81">
        <v>5.6961169863000434</v>
      </c>
      <c r="M535" s="81">
        <v>89.769251826970219</v>
      </c>
      <c r="N535" s="81">
        <v>157.43569273605897</v>
      </c>
      <c r="O535" s="81">
        <v>75.420161506440579</v>
      </c>
      <c r="P535" s="81">
        <v>41.201671242190685</v>
      </c>
      <c r="Q535" s="81">
        <v>4.7330307573990673</v>
      </c>
      <c r="R535" s="81">
        <v>0</v>
      </c>
      <c r="S535" s="81">
        <v>9.7859928798771687</v>
      </c>
      <c r="T535" s="82"/>
      <c r="U535" s="81">
        <v>17716069</v>
      </c>
      <c r="V535" s="81">
        <v>1582</v>
      </c>
      <c r="W535" s="81">
        <v>150</v>
      </c>
      <c r="X535" s="81">
        <v>19071</v>
      </c>
      <c r="Y535" s="81">
        <v>23997</v>
      </c>
      <c r="Z535" s="81">
        <v>45093</v>
      </c>
      <c r="AA535" s="81">
        <v>8534</v>
      </c>
      <c r="AB535" s="81">
        <v>69297</v>
      </c>
      <c r="AC535" s="81">
        <v>0</v>
      </c>
      <c r="AD535" s="81">
        <v>9.7859928798771687</v>
      </c>
      <c r="AE535" s="82"/>
      <c r="AF535" s="81">
        <v>200399011.2233476</v>
      </c>
      <c r="AG535" s="81">
        <v>2573606.4326544371</v>
      </c>
      <c r="AH535" s="81">
        <v>888485.1095490366</v>
      </c>
      <c r="AI535" s="81">
        <v>121215042.55924509</v>
      </c>
      <c r="AJ535" s="81">
        <v>231473933.49608791</v>
      </c>
      <c r="AK535" s="81">
        <v>0</v>
      </c>
      <c r="AL535" s="81">
        <v>0</v>
      </c>
      <c r="AM535" s="81">
        <v>9519112.8341107108</v>
      </c>
      <c r="AN535" s="81">
        <v>0</v>
      </c>
      <c r="AO535" s="81">
        <v>0</v>
      </c>
      <c r="AP535" s="82"/>
      <c r="AQ535" s="81">
        <v>1058</v>
      </c>
      <c r="AR535" s="81">
        <v>198</v>
      </c>
      <c r="AS535" s="81">
        <v>0</v>
      </c>
      <c r="AT535" s="81">
        <v>0</v>
      </c>
      <c r="AU535" s="81">
        <v>0</v>
      </c>
      <c r="AV535" s="81">
        <v>0</v>
      </c>
      <c r="AW535" s="81" t="s">
        <v>564</v>
      </c>
      <c r="AX535" s="82"/>
      <c r="AY535" s="81">
        <v>4707.3880000000008</v>
      </c>
      <c r="AZ535" s="81">
        <v>9807.103000000001</v>
      </c>
      <c r="BA535" s="81">
        <v>0</v>
      </c>
      <c r="BB535" s="81">
        <v>0</v>
      </c>
      <c r="BC535" s="81">
        <v>0</v>
      </c>
      <c r="BD535" s="81">
        <v>0</v>
      </c>
      <c r="BE535" s="81" t="s">
        <v>564</v>
      </c>
      <c r="BF535" s="82"/>
      <c r="BG535" s="81">
        <v>0</v>
      </c>
      <c r="BH535" s="81">
        <v>0</v>
      </c>
      <c r="BI535" s="81">
        <v>166.29</v>
      </c>
      <c r="BJ535" s="81">
        <v>0</v>
      </c>
      <c r="BK535" s="81">
        <v>0</v>
      </c>
      <c r="BL535" s="81">
        <v>0</v>
      </c>
      <c r="BM535" s="82"/>
      <c r="BN535" s="81">
        <v>0</v>
      </c>
      <c r="BO535" s="81">
        <v>0</v>
      </c>
      <c r="BP535" s="81">
        <v>10</v>
      </c>
      <c r="BQ535" s="81">
        <v>0</v>
      </c>
      <c r="BR535" s="81">
        <v>0</v>
      </c>
      <c r="BS535" s="81">
        <v>0</v>
      </c>
      <c r="BT535"/>
      <c r="BU535" s="80">
        <v>124.94199999999999</v>
      </c>
      <c r="BV535" s="80">
        <v>0</v>
      </c>
      <c r="BW535" s="80">
        <v>31.812000000000001</v>
      </c>
      <c r="BX535" s="80">
        <v>0</v>
      </c>
      <c r="BY535" s="80">
        <v>9.5359999999999996</v>
      </c>
      <c r="BZ535" s="80">
        <v>0</v>
      </c>
      <c r="CA535" s="80">
        <v>0</v>
      </c>
      <c r="CB535" s="80">
        <v>0</v>
      </c>
      <c r="CC535" s="80">
        <v>0</v>
      </c>
    </row>
    <row r="536" spans="1:81">
      <c r="A536" s="80" t="s">
        <v>2270</v>
      </c>
      <c r="B536" s="80">
        <v>15</v>
      </c>
      <c r="C536" s="80">
        <v>15</v>
      </c>
      <c r="D536" s="80">
        <v>1</v>
      </c>
      <c r="E536" s="80">
        <v>2018</v>
      </c>
      <c r="F536" s="80" t="s">
        <v>93</v>
      </c>
      <c r="G536" s="80" t="s">
        <v>2255</v>
      </c>
      <c r="H536" s="80" t="s">
        <v>2256</v>
      </c>
      <c r="I536" s="177"/>
      <c r="J536" s="81">
        <v>224.15320240060444</v>
      </c>
      <c r="K536" s="81">
        <v>3.2375677932294118</v>
      </c>
      <c r="L536" s="81">
        <v>5.0967191548061175</v>
      </c>
      <c r="M536" s="81">
        <v>81.728267479287481</v>
      </c>
      <c r="N536" s="81">
        <v>145.6175120565525</v>
      </c>
      <c r="O536" s="81">
        <v>74.744969086820973</v>
      </c>
      <c r="P536" s="81">
        <v>41.513302687573812</v>
      </c>
      <c r="Q536" s="81">
        <v>4.4029149714077374</v>
      </c>
      <c r="R536" s="81">
        <v>0</v>
      </c>
      <c r="S536" s="81">
        <v>8.4297281409222897</v>
      </c>
      <c r="T536" s="82"/>
      <c r="U536" s="81">
        <v>18544882</v>
      </c>
      <c r="V536" s="81">
        <v>1582</v>
      </c>
      <c r="W536" s="81">
        <v>150</v>
      </c>
      <c r="X536" s="81">
        <v>19071</v>
      </c>
      <c r="Y536" s="81">
        <v>24385</v>
      </c>
      <c r="Z536" s="81">
        <v>45545</v>
      </c>
      <c r="AA536" s="81">
        <v>8685</v>
      </c>
      <c r="AB536" s="81">
        <v>69469</v>
      </c>
      <c r="AC536" s="81">
        <v>0</v>
      </c>
      <c r="AD536" s="81">
        <v>8.4297281409222897</v>
      </c>
      <c r="AE536" s="82"/>
      <c r="AF536" s="81">
        <v>216571941.63664761</v>
      </c>
      <c r="AG536" s="81">
        <v>2290046.2751324042</v>
      </c>
      <c r="AH536" s="81">
        <v>822145.49096061778</v>
      </c>
      <c r="AI536" s="81">
        <v>113950022.57433639</v>
      </c>
      <c r="AJ536" s="81">
        <v>234390535.6757133</v>
      </c>
      <c r="AK536" s="81">
        <v>0</v>
      </c>
      <c r="AL536" s="81">
        <v>0</v>
      </c>
      <c r="AM536" s="81">
        <v>9562485.0100275353</v>
      </c>
      <c r="AN536" s="81">
        <v>0</v>
      </c>
      <c r="AO536" s="81">
        <v>0</v>
      </c>
      <c r="AP536" s="82"/>
      <c r="AQ536" s="81">
        <v>1124</v>
      </c>
      <c r="AR536" s="81">
        <v>208</v>
      </c>
      <c r="AS536" s="81">
        <v>0</v>
      </c>
      <c r="AT536" s="81">
        <v>0</v>
      </c>
      <c r="AU536" s="81">
        <v>0</v>
      </c>
      <c r="AV536" s="81">
        <v>0</v>
      </c>
      <c r="AW536" s="81" t="s">
        <v>564</v>
      </c>
      <c r="AX536" s="82"/>
      <c r="AY536" s="81">
        <v>5067.1550000000007</v>
      </c>
      <c r="AZ536" s="81">
        <v>9932.4030000000002</v>
      </c>
      <c r="BA536" s="81">
        <v>0</v>
      </c>
      <c r="BB536" s="81">
        <v>0</v>
      </c>
      <c r="BC536" s="81">
        <v>0</v>
      </c>
      <c r="BD536" s="81">
        <v>0</v>
      </c>
      <c r="BE536" s="81" t="s">
        <v>564</v>
      </c>
      <c r="BF536" s="82"/>
      <c r="BG536" s="81">
        <v>0</v>
      </c>
      <c r="BH536" s="81">
        <v>0</v>
      </c>
      <c r="BI536" s="81">
        <v>155.27000000000001</v>
      </c>
      <c r="BJ536" s="81">
        <v>0</v>
      </c>
      <c r="BK536" s="81">
        <v>0</v>
      </c>
      <c r="BL536" s="81">
        <v>0</v>
      </c>
      <c r="BM536" s="82"/>
      <c r="BN536" s="81">
        <v>0</v>
      </c>
      <c r="BO536" s="81">
        <v>0</v>
      </c>
      <c r="BP536" s="81">
        <v>9</v>
      </c>
      <c r="BQ536" s="81">
        <v>0</v>
      </c>
      <c r="BR536" s="81">
        <v>0</v>
      </c>
      <c r="BS536" s="81">
        <v>0</v>
      </c>
      <c r="BT536"/>
      <c r="BU536" s="80">
        <v>114.274</v>
      </c>
      <c r="BV536" s="80">
        <v>0</v>
      </c>
      <c r="BW536" s="80">
        <v>31.46</v>
      </c>
      <c r="BX536" s="80">
        <v>0</v>
      </c>
      <c r="BY536" s="80">
        <v>9.5359999999999996</v>
      </c>
      <c r="BZ536" s="80">
        <v>0</v>
      </c>
      <c r="CA536" s="80">
        <v>0</v>
      </c>
      <c r="CB536" s="80">
        <v>0</v>
      </c>
      <c r="CC536" s="80">
        <v>0</v>
      </c>
    </row>
    <row r="537" spans="1:81">
      <c r="A537" s="80" t="s">
        <v>2271</v>
      </c>
      <c r="B537" s="80">
        <v>16</v>
      </c>
      <c r="C537" s="80">
        <v>16</v>
      </c>
      <c r="D537" s="80">
        <v>1</v>
      </c>
      <c r="E537" s="80">
        <v>2019</v>
      </c>
      <c r="F537" s="80" t="s">
        <v>73</v>
      </c>
      <c r="G537" s="80" t="s">
        <v>2255</v>
      </c>
      <c r="H537" s="80" t="s">
        <v>2256</v>
      </c>
      <c r="I537" s="177"/>
      <c r="J537" s="81">
        <v>229.66691905574319</v>
      </c>
      <c r="K537" s="81">
        <v>2.9143019369993364</v>
      </c>
      <c r="L537" s="81">
        <v>5.1247407156156539</v>
      </c>
      <c r="M537" s="81">
        <v>81.781268286677005</v>
      </c>
      <c r="N537" s="81">
        <v>121.30986464442843</v>
      </c>
      <c r="O537" s="81">
        <v>73.381743967022913</v>
      </c>
      <c r="P537" s="81">
        <v>40.501969164228022</v>
      </c>
      <c r="Q537" s="81">
        <v>4.2822814765533366</v>
      </c>
      <c r="R537" s="81">
        <v>0</v>
      </c>
      <c r="S537" s="81">
        <v>7.4574197437897123</v>
      </c>
      <c r="T537" s="82"/>
      <c r="U537" s="81">
        <v>20641233</v>
      </c>
      <c r="V537" s="81">
        <v>1582</v>
      </c>
      <c r="W537" s="81">
        <v>150</v>
      </c>
      <c r="X537" s="81">
        <v>19071</v>
      </c>
      <c r="Y537" s="81">
        <v>24622</v>
      </c>
      <c r="Z537" s="81">
        <v>45942</v>
      </c>
      <c r="AA537" s="81">
        <v>8410</v>
      </c>
      <c r="AB537" s="81">
        <v>69395</v>
      </c>
      <c r="AC537" s="81">
        <v>0</v>
      </c>
      <c r="AD537" s="81">
        <v>7.4574197437897123</v>
      </c>
      <c r="AE537" s="82"/>
      <c r="AF537" s="81">
        <v>224776483.58420369</v>
      </c>
      <c r="AG537" s="81">
        <v>2211938.2028739708</v>
      </c>
      <c r="AH537" s="81">
        <v>879719.30264889786</v>
      </c>
      <c r="AI537" s="81">
        <v>123304504.4708683</v>
      </c>
      <c r="AJ537" s="81">
        <v>195346240.3493343</v>
      </c>
      <c r="AK537" s="81">
        <v>0</v>
      </c>
      <c r="AL537" s="81">
        <v>0</v>
      </c>
      <c r="AM537" s="81">
        <v>9451076.5947196949</v>
      </c>
      <c r="AN537" s="81">
        <v>0</v>
      </c>
      <c r="AO537" s="81">
        <v>0</v>
      </c>
      <c r="AP537" s="82"/>
      <c r="AQ537" s="81">
        <v>1207</v>
      </c>
      <c r="AR537" s="81">
        <v>215</v>
      </c>
      <c r="AS537" s="81">
        <v>0</v>
      </c>
      <c r="AT537" s="81">
        <v>0</v>
      </c>
      <c r="AU537" s="81">
        <v>0</v>
      </c>
      <c r="AV537" s="81">
        <v>0</v>
      </c>
      <c r="AW537" s="81" t="s">
        <v>564</v>
      </c>
      <c r="AX537" s="82"/>
      <c r="AY537" s="81">
        <v>5507.003999999999</v>
      </c>
      <c r="AZ537" s="81">
        <v>10027.303</v>
      </c>
      <c r="BA537" s="81">
        <v>0</v>
      </c>
      <c r="BB537" s="81">
        <v>0</v>
      </c>
      <c r="BC537" s="81">
        <v>0</v>
      </c>
      <c r="BD537" s="81">
        <v>0</v>
      </c>
      <c r="BE537" s="81" t="s">
        <v>564</v>
      </c>
      <c r="BF537" s="82"/>
      <c r="BG537" s="81">
        <v>0</v>
      </c>
      <c r="BH537" s="81">
        <v>0</v>
      </c>
      <c r="BI537" s="81">
        <v>142.88399999999999</v>
      </c>
      <c r="BJ537" s="81">
        <v>0</v>
      </c>
      <c r="BK537" s="81">
        <v>0</v>
      </c>
      <c r="BL537" s="81">
        <v>0</v>
      </c>
      <c r="BM537" s="82"/>
      <c r="BN537" s="81">
        <v>0</v>
      </c>
      <c r="BO537" s="81">
        <v>0</v>
      </c>
      <c r="BP537" s="81">
        <v>9</v>
      </c>
      <c r="BQ537" s="81">
        <v>0</v>
      </c>
      <c r="BR537" s="81">
        <v>0</v>
      </c>
      <c r="BS537" s="81">
        <v>0</v>
      </c>
      <c r="BT537"/>
      <c r="BU537" s="80">
        <v>103.18</v>
      </c>
      <c r="BV537" s="80">
        <v>0</v>
      </c>
      <c r="BW537" s="80">
        <v>30.454999999999998</v>
      </c>
      <c r="BX537" s="80">
        <v>0</v>
      </c>
      <c r="BY537" s="80">
        <v>9.2490000000000006</v>
      </c>
      <c r="BZ537" s="80">
        <v>0</v>
      </c>
      <c r="CA537" s="80">
        <v>0</v>
      </c>
      <c r="CB537" s="80">
        <v>0</v>
      </c>
      <c r="CC537" s="80">
        <v>0</v>
      </c>
    </row>
    <row r="538" spans="1:81">
      <c r="A538" s="80" t="s">
        <v>2272</v>
      </c>
      <c r="B538" s="80">
        <v>17</v>
      </c>
      <c r="C538" s="80">
        <v>17</v>
      </c>
      <c r="D538" s="80">
        <v>1</v>
      </c>
      <c r="E538" s="80">
        <v>2020</v>
      </c>
      <c r="F538" s="80" t="s">
        <v>218</v>
      </c>
      <c r="G538" s="80" t="s">
        <v>2255</v>
      </c>
      <c r="H538" s="80" t="s">
        <v>2256</v>
      </c>
      <c r="I538" s="177"/>
      <c r="J538" s="81">
        <v>191.36035517509441</v>
      </c>
      <c r="K538" s="81">
        <v>3.1833410848564037</v>
      </c>
      <c r="L538" s="81">
        <v>4.9650310983130437</v>
      </c>
      <c r="M538" s="81">
        <v>67.42035904064835</v>
      </c>
      <c r="N538" s="81">
        <v>113.23875655251743</v>
      </c>
      <c r="O538" s="81">
        <v>64.728015279942952</v>
      </c>
      <c r="P538" s="81">
        <v>38.811723254667235</v>
      </c>
      <c r="Q538" s="81">
        <v>4.0881525017330995</v>
      </c>
      <c r="R538" s="81">
        <v>0</v>
      </c>
      <c r="S538" s="81">
        <v>9.2989966487410598</v>
      </c>
      <c r="T538" s="82"/>
      <c r="U538" s="81">
        <v>18659904</v>
      </c>
      <c r="V538" s="81">
        <v>1575</v>
      </c>
      <c r="W538" s="81">
        <v>221</v>
      </c>
      <c r="X538" s="81">
        <v>18825</v>
      </c>
      <c r="Y538" s="81">
        <v>25181</v>
      </c>
      <c r="Z538" s="81">
        <v>46253</v>
      </c>
      <c r="AA538" s="81">
        <v>8756</v>
      </c>
      <c r="AB538" s="81">
        <v>69334</v>
      </c>
      <c r="AC538" s="81">
        <v>0</v>
      </c>
      <c r="AD538" s="81">
        <v>9.2989966487410598</v>
      </c>
      <c r="AE538" s="82"/>
      <c r="AF538" s="81">
        <v>203188646.65828291</v>
      </c>
      <c r="AG538" s="81">
        <v>2330303.2148646135</v>
      </c>
      <c r="AH538" s="81">
        <v>840713.91762890783</v>
      </c>
      <c r="AI538" s="81">
        <v>106156366.92612973</v>
      </c>
      <c r="AJ538" s="81">
        <v>201353845.06868678</v>
      </c>
      <c r="AK538" s="81"/>
      <c r="AL538" s="81"/>
      <c r="AM538" s="81">
        <v>9048857.3168065324</v>
      </c>
      <c r="AN538" s="81"/>
      <c r="AO538" s="81"/>
      <c r="AP538" s="82"/>
      <c r="AQ538" s="81">
        <v>1288</v>
      </c>
      <c r="AR538" s="81">
        <v>222</v>
      </c>
      <c r="AS538" s="81">
        <v>0</v>
      </c>
      <c r="AT538" s="81">
        <v>0</v>
      </c>
      <c r="AU538" s="81">
        <v>0</v>
      </c>
      <c r="AV538" s="81">
        <v>0</v>
      </c>
      <c r="AW538" s="81">
        <v>0</v>
      </c>
      <c r="AX538" s="82"/>
      <c r="AY538" s="81">
        <v>5955.934000000002</v>
      </c>
      <c r="AZ538" s="81">
        <v>10220.803000000011</v>
      </c>
      <c r="BA538" s="81">
        <v>0</v>
      </c>
      <c r="BB538" s="81">
        <v>0</v>
      </c>
      <c r="BC538" s="81">
        <v>0</v>
      </c>
      <c r="BD538" s="81">
        <v>0</v>
      </c>
      <c r="BE538" s="81">
        <v>0</v>
      </c>
      <c r="BF538" s="82"/>
      <c r="BG538" s="81">
        <v>0</v>
      </c>
      <c r="BH538" s="81">
        <v>0</v>
      </c>
      <c r="BI538" s="81">
        <v>80.863</v>
      </c>
      <c r="BJ538" s="81">
        <v>0</v>
      </c>
      <c r="BK538" s="81">
        <v>0</v>
      </c>
      <c r="BL538" s="81">
        <v>0</v>
      </c>
      <c r="BM538" s="82"/>
      <c r="BN538" s="81">
        <v>0</v>
      </c>
      <c r="BO538" s="81">
        <v>0</v>
      </c>
      <c r="BP538" s="81">
        <v>9</v>
      </c>
      <c r="BQ538" s="81">
        <v>0</v>
      </c>
      <c r="BR538" s="81">
        <v>0</v>
      </c>
      <c r="BS538" s="81">
        <v>0</v>
      </c>
      <c r="BT538"/>
      <c r="BU538" s="80">
        <v>80.863</v>
      </c>
      <c r="BV538" s="80">
        <v>0</v>
      </c>
      <c r="BW538" s="80">
        <v>0</v>
      </c>
      <c r="BX538" s="80">
        <v>0</v>
      </c>
      <c r="BY538" s="80">
        <v>0</v>
      </c>
      <c r="BZ538" s="80">
        <v>0</v>
      </c>
      <c r="CA538" s="80">
        <v>0</v>
      </c>
      <c r="CB538" s="80">
        <v>0</v>
      </c>
      <c r="CC538" s="80">
        <v>0</v>
      </c>
    </row>
    <row r="539" spans="1:81">
      <c r="A539" s="80" t="s">
        <v>2273</v>
      </c>
      <c r="B539" s="80">
        <v>17</v>
      </c>
      <c r="C539" s="80">
        <v>18</v>
      </c>
      <c r="D539" s="80">
        <v>1</v>
      </c>
      <c r="E539" s="80">
        <v>2021</v>
      </c>
      <c r="F539" s="80" t="s">
        <v>75</v>
      </c>
      <c r="G539" s="174" t="s">
        <v>2255</v>
      </c>
      <c r="H539" s="80" t="s">
        <v>2256</v>
      </c>
      <c r="I539" s="177"/>
      <c r="J539" s="81">
        <v>214.66865308264636</v>
      </c>
      <c r="K539" s="81">
        <v>3.393583479962083</v>
      </c>
      <c r="L539" s="81">
        <v>5.9785538279447943</v>
      </c>
      <c r="M539" s="81">
        <v>75.630054331721965</v>
      </c>
      <c r="N539" s="81">
        <v>118.52133686519575</v>
      </c>
      <c r="O539" s="81">
        <v>63.379752801926088</v>
      </c>
      <c r="P539" s="81">
        <v>39.994023531757634</v>
      </c>
      <c r="Q539" s="81">
        <v>4.1411519181040202</v>
      </c>
      <c r="R539" s="81">
        <v>0</v>
      </c>
      <c r="S539" s="81">
        <v>8.5906675296349224</v>
      </c>
      <c r="T539" s="82"/>
      <c r="U539" s="81">
        <v>22855866</v>
      </c>
      <c r="V539" s="81">
        <v>1575</v>
      </c>
      <c r="W539" s="81">
        <v>221</v>
      </c>
      <c r="X539" s="81">
        <v>18825</v>
      </c>
      <c r="Y539" s="81">
        <v>25362</v>
      </c>
      <c r="Z539" s="81">
        <v>46634</v>
      </c>
      <c r="AA539" s="81">
        <v>8799</v>
      </c>
      <c r="AB539" s="81">
        <v>69400</v>
      </c>
      <c r="AC539" s="81">
        <v>0</v>
      </c>
      <c r="AD539" s="81">
        <v>8.5906675296349224</v>
      </c>
      <c r="AE539" s="82"/>
      <c r="AF539" s="81">
        <v>218102878.39298052</v>
      </c>
      <c r="AG539" s="81">
        <v>2465976.4428366525</v>
      </c>
      <c r="AH539" s="81">
        <v>1055746.0371758211</v>
      </c>
      <c r="AI539" s="81">
        <v>119958466.83542368</v>
      </c>
      <c r="AJ539" s="81">
        <v>199357251.88759285</v>
      </c>
      <c r="AK539" s="81">
        <v>0</v>
      </c>
      <c r="AL539" s="81">
        <v>0</v>
      </c>
      <c r="AM539" s="81">
        <v>9109713.8138615228</v>
      </c>
      <c r="AN539" s="81">
        <v>0</v>
      </c>
      <c r="AO539" s="81">
        <v>0</v>
      </c>
      <c r="AP539" s="82"/>
      <c r="AQ539" s="81">
        <v>1361</v>
      </c>
      <c r="AR539" s="81">
        <v>223</v>
      </c>
      <c r="AS539" s="81">
        <v>0</v>
      </c>
      <c r="AT539" s="81">
        <v>0</v>
      </c>
      <c r="AU539" s="81">
        <v>0</v>
      </c>
      <c r="AV539" s="81">
        <v>0</v>
      </c>
      <c r="AW539" s="81"/>
      <c r="AX539" s="82"/>
      <c r="AY539" s="81">
        <v>6356.2050000000027</v>
      </c>
      <c r="AZ539" s="81">
        <v>10237.602999999999</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2274</v>
      </c>
      <c r="B540" s="80">
        <v>17</v>
      </c>
      <c r="C540" s="80">
        <v>19</v>
      </c>
      <c r="D540" s="80">
        <v>1</v>
      </c>
      <c r="E540" s="80">
        <v>2022</v>
      </c>
      <c r="F540" s="80" t="s">
        <v>568</v>
      </c>
      <c r="G540" s="174" t="s">
        <v>2255</v>
      </c>
      <c r="H540" s="80" t="s">
        <v>2256</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1456</v>
      </c>
      <c r="AR540" s="81">
        <v>225</v>
      </c>
      <c r="AS540" s="81">
        <v>0</v>
      </c>
      <c r="AT540" s="81">
        <v>0</v>
      </c>
      <c r="AU540" s="81">
        <v>0</v>
      </c>
      <c r="AV540" s="81">
        <v>0</v>
      </c>
      <c r="AW540" s="81"/>
      <c r="AX540" s="82"/>
      <c r="AY540" s="81">
        <v>6870.8639999999923</v>
      </c>
      <c r="AZ540" s="81">
        <v>10767.203000000003</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2275</v>
      </c>
      <c r="B541" s="80">
        <v>392</v>
      </c>
      <c r="C541" s="80">
        <v>1</v>
      </c>
      <c r="D541" s="80">
        <v>24</v>
      </c>
      <c r="E541" s="80">
        <v>1990</v>
      </c>
      <c r="F541" s="80" t="s">
        <v>562</v>
      </c>
      <c r="G541" s="80" t="s">
        <v>2276</v>
      </c>
      <c r="H541" s="80" t="s">
        <v>2277</v>
      </c>
      <c r="I541" s="177"/>
      <c r="J541" s="81">
        <v>82.953295542035363</v>
      </c>
      <c r="K541" s="81">
        <v>3.7167261068388036</v>
      </c>
      <c r="L541" s="81">
        <v>1.1887406578676851</v>
      </c>
      <c r="M541" s="81">
        <v>25.116657366212571</v>
      </c>
      <c r="N541" s="81">
        <v>33.233174895828149</v>
      </c>
      <c r="O541" s="81">
        <v>33.996115872099402</v>
      </c>
      <c r="P541" s="81">
        <v>26.885097827120351</v>
      </c>
      <c r="Q541" s="81">
        <v>3.0531632381134282</v>
      </c>
      <c r="R541" s="81">
        <v>0</v>
      </c>
      <c r="S541" s="81">
        <v>3.1407019204186195</v>
      </c>
      <c r="T541" s="82"/>
      <c r="U541" s="81">
        <v>2192417</v>
      </c>
      <c r="V541" s="81">
        <v>903</v>
      </c>
      <c r="W541" s="81">
        <v>11</v>
      </c>
      <c r="X541" s="81">
        <v>9013</v>
      </c>
      <c r="Y541" s="81">
        <v>14571</v>
      </c>
      <c r="Z541" s="81">
        <v>13983</v>
      </c>
      <c r="AA541" s="81">
        <v>6528</v>
      </c>
      <c r="AB541" s="81">
        <v>49573</v>
      </c>
      <c r="AC541" s="81">
        <v>0</v>
      </c>
      <c r="AD541" s="81">
        <v>3.1407019204186195</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2278</v>
      </c>
      <c r="B542" s="80">
        <v>393</v>
      </c>
      <c r="C542" s="80">
        <v>2</v>
      </c>
      <c r="D542" s="80">
        <v>24</v>
      </c>
      <c r="E542" s="80">
        <v>2005</v>
      </c>
      <c r="F542" s="80" t="s">
        <v>565</v>
      </c>
      <c r="G542" s="80" t="s">
        <v>2276</v>
      </c>
      <c r="H542" s="80" t="s">
        <v>2277</v>
      </c>
      <c r="I542" s="177"/>
      <c r="J542" s="81">
        <v>64.062046953678845</v>
      </c>
      <c r="K542" s="81">
        <v>1.8470683045974401</v>
      </c>
      <c r="L542" s="81">
        <v>1.8633218064835473</v>
      </c>
      <c r="M542" s="81">
        <v>44.262812281829817</v>
      </c>
      <c r="N542" s="81">
        <v>57.23328530791462</v>
      </c>
      <c r="O542" s="81">
        <v>56.76875428842601</v>
      </c>
      <c r="P542" s="81">
        <v>28.950015815753009</v>
      </c>
      <c r="Q542" s="81">
        <v>3.3163731696816945</v>
      </c>
      <c r="R542" s="81">
        <v>0</v>
      </c>
      <c r="S542" s="81">
        <v>6.1291881767743073</v>
      </c>
      <c r="T542" s="82"/>
      <c r="U542" s="81">
        <v>2471111</v>
      </c>
      <c r="V542" s="81">
        <v>889</v>
      </c>
      <c r="W542" s="81">
        <v>26</v>
      </c>
      <c r="X542" s="81">
        <v>9819</v>
      </c>
      <c r="Y542" s="81">
        <v>20808</v>
      </c>
      <c r="Z542" s="81">
        <v>27020</v>
      </c>
      <c r="AA542" s="81">
        <v>5757</v>
      </c>
      <c r="AB542" s="81">
        <v>56291</v>
      </c>
      <c r="AC542" s="81">
        <v>0</v>
      </c>
      <c r="AD542" s="81">
        <v>6.1291881767743073</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2279</v>
      </c>
      <c r="B543" s="80">
        <v>394</v>
      </c>
      <c r="C543" s="80">
        <v>3</v>
      </c>
      <c r="D543" s="80">
        <v>24</v>
      </c>
      <c r="E543" s="80">
        <v>2006</v>
      </c>
      <c r="F543" s="80" t="s">
        <v>566</v>
      </c>
      <c r="G543" s="80" t="s">
        <v>2276</v>
      </c>
      <c r="H543" s="80" t="s">
        <v>2277</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2280</v>
      </c>
      <c r="B544" s="80">
        <v>395</v>
      </c>
      <c r="C544" s="80">
        <v>4</v>
      </c>
      <c r="D544" s="80">
        <v>24</v>
      </c>
      <c r="E544" s="80">
        <v>2007</v>
      </c>
      <c r="F544" s="80" t="s">
        <v>567</v>
      </c>
      <c r="G544" s="80" t="s">
        <v>2276</v>
      </c>
      <c r="H544" s="80" t="s">
        <v>2277</v>
      </c>
      <c r="I544" s="177"/>
      <c r="J544" s="81">
        <v>57.941773962996031</v>
      </c>
      <c r="K544" s="81">
        <v>1.8434195551694368</v>
      </c>
      <c r="L544" s="81">
        <v>4.7642928487292702</v>
      </c>
      <c r="M544" s="81">
        <v>43.16731510525274</v>
      </c>
      <c r="N544" s="81">
        <v>57.621501939413143</v>
      </c>
      <c r="O544" s="81">
        <v>56.068085929584733</v>
      </c>
      <c r="P544" s="81">
        <v>28.872158974332532</v>
      </c>
      <c r="Q544" s="81">
        <v>3.4613075679334857</v>
      </c>
      <c r="R544" s="81">
        <v>0</v>
      </c>
      <c r="S544" s="81">
        <v>6.8326836195085932</v>
      </c>
      <c r="T544" s="82"/>
      <c r="U544" s="81">
        <v>2475444</v>
      </c>
      <c r="V544" s="81">
        <v>825</v>
      </c>
      <c r="W544" s="81">
        <v>67</v>
      </c>
      <c r="X544" s="81">
        <v>11407</v>
      </c>
      <c r="Y544" s="81">
        <v>21220</v>
      </c>
      <c r="Z544" s="81">
        <v>27742</v>
      </c>
      <c r="AA544" s="81">
        <v>5654</v>
      </c>
      <c r="AB544" s="81">
        <v>55644</v>
      </c>
      <c r="AC544" s="81">
        <v>0</v>
      </c>
      <c r="AD544" s="81">
        <v>6.8326836195085932</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2281</v>
      </c>
      <c r="B545" s="80">
        <v>396</v>
      </c>
      <c r="C545" s="80">
        <v>5</v>
      </c>
      <c r="D545" s="80">
        <v>24</v>
      </c>
      <c r="E545" s="80">
        <v>2008</v>
      </c>
      <c r="F545" s="80" t="s">
        <v>84</v>
      </c>
      <c r="G545" s="80" t="s">
        <v>2276</v>
      </c>
      <c r="H545" s="80" t="s">
        <v>2277</v>
      </c>
      <c r="I545" s="177"/>
      <c r="J545" s="81">
        <v>58.27162666056681</v>
      </c>
      <c r="K545" s="81">
        <v>1.4397471829544435</v>
      </c>
      <c r="L545" s="81">
        <v>1.7288106291428433</v>
      </c>
      <c r="M545" s="81">
        <v>45.17423616144206</v>
      </c>
      <c r="N545" s="81">
        <v>54.799369323587584</v>
      </c>
      <c r="O545" s="81">
        <v>54.245022859134302</v>
      </c>
      <c r="P545" s="81">
        <v>28.278179877919882</v>
      </c>
      <c r="Q545" s="81">
        <v>3.4160600941282935</v>
      </c>
      <c r="R545" s="81">
        <v>0</v>
      </c>
      <c r="S545" s="81">
        <v>6.2328104942207876</v>
      </c>
      <c r="T545" s="82"/>
      <c r="U545" s="81">
        <v>2571545</v>
      </c>
      <c r="V545" s="81">
        <v>825</v>
      </c>
      <c r="W545" s="81">
        <v>28</v>
      </c>
      <c r="X545" s="81">
        <v>11407</v>
      </c>
      <c r="Y545" s="81">
        <v>21560</v>
      </c>
      <c r="Z545" s="81">
        <v>27782</v>
      </c>
      <c r="AA545" s="81">
        <v>5544</v>
      </c>
      <c r="AB545" s="81">
        <v>55819</v>
      </c>
      <c r="AC545" s="81">
        <v>0</v>
      </c>
      <c r="AD545" s="81">
        <v>6.2328104942207876</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2282</v>
      </c>
      <c r="B546" s="80">
        <v>397</v>
      </c>
      <c r="C546" s="80">
        <v>6</v>
      </c>
      <c r="D546" s="80">
        <v>24</v>
      </c>
      <c r="E546" s="80">
        <v>2009</v>
      </c>
      <c r="F546" s="80" t="s">
        <v>85</v>
      </c>
      <c r="G546" s="80" t="s">
        <v>2276</v>
      </c>
      <c r="H546" s="80" t="s">
        <v>2277</v>
      </c>
      <c r="I546" s="177"/>
      <c r="J546" s="81">
        <v>54.169754127912043</v>
      </c>
      <c r="K546" s="81">
        <v>1.2583605756826821</v>
      </c>
      <c r="L546" s="81">
        <v>2.884677361571689</v>
      </c>
      <c r="M546" s="81">
        <v>44.728578754831958</v>
      </c>
      <c r="N546" s="81">
        <v>54.078028054833439</v>
      </c>
      <c r="O546" s="81">
        <v>55.742113847103191</v>
      </c>
      <c r="P546" s="81">
        <v>27.301670546692456</v>
      </c>
      <c r="Q546" s="81">
        <v>3.2634759262628692</v>
      </c>
      <c r="R546" s="81">
        <v>0</v>
      </c>
      <c r="S546" s="81">
        <v>6.910299551800029</v>
      </c>
      <c r="T546" s="82"/>
      <c r="U546" s="81">
        <v>2446381</v>
      </c>
      <c r="V546" s="81">
        <v>907</v>
      </c>
      <c r="W546" s="81">
        <v>68</v>
      </c>
      <c r="X546" s="81">
        <v>11910</v>
      </c>
      <c r="Y546" s="81">
        <v>21873</v>
      </c>
      <c r="Z546" s="81">
        <v>28179</v>
      </c>
      <c r="AA546" s="81">
        <v>5495</v>
      </c>
      <c r="AB546" s="81">
        <v>55979</v>
      </c>
      <c r="AC546" s="81">
        <v>0</v>
      </c>
      <c r="AD546" s="81">
        <v>6.910299551800029</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3.47</v>
      </c>
      <c r="BJ546" s="81">
        <v>0</v>
      </c>
      <c r="BK546" s="81">
        <v>2.68</v>
      </c>
      <c r="BL546" s="81">
        <v>0</v>
      </c>
      <c r="BM546" s="82"/>
      <c r="BN546" s="81">
        <v>0</v>
      </c>
      <c r="BO546" s="81">
        <v>0</v>
      </c>
      <c r="BP546" s="81">
        <v>1</v>
      </c>
      <c r="BQ546" s="81">
        <v>0</v>
      </c>
      <c r="BR546" s="81">
        <v>1</v>
      </c>
      <c r="BS546" s="81">
        <v>0</v>
      </c>
      <c r="BT546"/>
      <c r="BU546" s="80"/>
      <c r="BV546" s="80"/>
      <c r="BW546" s="80"/>
      <c r="BX546" s="80"/>
      <c r="BY546" s="80"/>
      <c r="BZ546" s="80"/>
      <c r="CA546" s="80"/>
      <c r="CB546" s="80"/>
      <c r="CC546" s="80"/>
    </row>
    <row r="547" spans="1:81">
      <c r="A547" s="80" t="s">
        <v>2283</v>
      </c>
      <c r="B547" s="80">
        <v>398</v>
      </c>
      <c r="C547" s="80">
        <v>7</v>
      </c>
      <c r="D547" s="80">
        <v>24</v>
      </c>
      <c r="E547" s="80">
        <v>2010</v>
      </c>
      <c r="F547" s="80" t="s">
        <v>86</v>
      </c>
      <c r="G547" s="80" t="s">
        <v>2276</v>
      </c>
      <c r="H547" s="80" t="s">
        <v>2277</v>
      </c>
      <c r="I547" s="177"/>
      <c r="J547" s="81">
        <v>56.133564830287732</v>
      </c>
      <c r="K547" s="81">
        <v>1.4099990556526327</v>
      </c>
      <c r="L547" s="81">
        <v>2.7257416046497207</v>
      </c>
      <c r="M547" s="81">
        <v>47.046887946236104</v>
      </c>
      <c r="N547" s="81">
        <v>55.626115978360026</v>
      </c>
      <c r="O547" s="81">
        <v>56.108460659618103</v>
      </c>
      <c r="P547" s="81">
        <v>27.6544491043486</v>
      </c>
      <c r="Q547" s="81">
        <v>3.4077197332439719</v>
      </c>
      <c r="R547" s="81">
        <v>0</v>
      </c>
      <c r="S547" s="81">
        <v>7.0686008581829682</v>
      </c>
      <c r="T547" s="82"/>
      <c r="U547" s="81">
        <v>2340220</v>
      </c>
      <c r="V547" s="81">
        <v>907</v>
      </c>
      <c r="W547" s="81">
        <v>68</v>
      </c>
      <c r="X547" s="81">
        <v>11910</v>
      </c>
      <c r="Y547" s="81">
        <v>22191</v>
      </c>
      <c r="Z547" s="81">
        <v>28496</v>
      </c>
      <c r="AA547" s="81">
        <v>5427</v>
      </c>
      <c r="AB547" s="81">
        <v>56010</v>
      </c>
      <c r="AC547" s="81">
        <v>0</v>
      </c>
      <c r="AD547" s="81">
        <v>7.0686008581829682</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3.4929999999999999</v>
      </c>
      <c r="BJ547" s="81">
        <v>0</v>
      </c>
      <c r="BK547" s="81">
        <v>2.83</v>
      </c>
      <c r="BL547" s="81">
        <v>0</v>
      </c>
      <c r="BM547" s="82"/>
      <c r="BN547" s="81">
        <v>0</v>
      </c>
      <c r="BO547" s="81">
        <v>0</v>
      </c>
      <c r="BP547" s="81">
        <v>1</v>
      </c>
      <c r="BQ547" s="81">
        <v>0</v>
      </c>
      <c r="BR547" s="81">
        <v>1</v>
      </c>
      <c r="BS547" s="81">
        <v>0</v>
      </c>
      <c r="BT547"/>
      <c r="BU547" s="80">
        <v>6.3230000000000004</v>
      </c>
      <c r="BV547" s="80">
        <v>0</v>
      </c>
      <c r="BW547" s="80">
        <v>0</v>
      </c>
      <c r="BX547" s="80">
        <v>0</v>
      </c>
      <c r="BY547" s="80">
        <v>0</v>
      </c>
      <c r="BZ547" s="80">
        <v>0</v>
      </c>
      <c r="CA547" s="80">
        <v>0</v>
      </c>
      <c r="CB547" s="80">
        <v>0</v>
      </c>
      <c r="CC547" s="80">
        <v>0</v>
      </c>
    </row>
    <row r="548" spans="1:81">
      <c r="A548" s="80" t="s">
        <v>2284</v>
      </c>
      <c r="B548" s="80">
        <v>399</v>
      </c>
      <c r="C548" s="80">
        <v>8</v>
      </c>
      <c r="D548" s="80">
        <v>24</v>
      </c>
      <c r="E548" s="80">
        <v>2011</v>
      </c>
      <c r="F548" s="80" t="s">
        <v>87</v>
      </c>
      <c r="G548" s="80" t="s">
        <v>2276</v>
      </c>
      <c r="H548" s="80" t="s">
        <v>2277</v>
      </c>
      <c r="I548" s="177"/>
      <c r="J548" s="81">
        <v>58.196383218127565</v>
      </c>
      <c r="K548" s="81">
        <v>2.285640522183777</v>
      </c>
      <c r="L548" s="81">
        <v>3.065267619215196</v>
      </c>
      <c r="M548" s="81">
        <v>56.931981872944661</v>
      </c>
      <c r="N548" s="81">
        <v>69.096085251239757</v>
      </c>
      <c r="O548" s="81">
        <v>55.576427590369235</v>
      </c>
      <c r="P548" s="81">
        <v>26.76620652812694</v>
      </c>
      <c r="Q548" s="81">
        <v>3.9541972021222356</v>
      </c>
      <c r="R548" s="81">
        <v>0</v>
      </c>
      <c r="S548" s="81">
        <v>7.380554570429938</v>
      </c>
      <c r="T548" s="82"/>
      <c r="U548" s="81">
        <v>2291009</v>
      </c>
      <c r="V548" s="81">
        <v>907</v>
      </c>
      <c r="W548" s="81">
        <v>68</v>
      </c>
      <c r="X548" s="81">
        <v>11910</v>
      </c>
      <c r="Y548" s="81">
        <v>22591</v>
      </c>
      <c r="Z548" s="81">
        <v>28839</v>
      </c>
      <c r="AA548" s="81">
        <v>5409</v>
      </c>
      <c r="AB548" s="81">
        <v>56345</v>
      </c>
      <c r="AC548" s="81">
        <v>0</v>
      </c>
      <c r="AD548" s="81">
        <v>7.380554570429938</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3.7</v>
      </c>
      <c r="BJ548" s="81">
        <v>0</v>
      </c>
      <c r="BK548" s="81">
        <v>2.87</v>
      </c>
      <c r="BL548" s="81">
        <v>0</v>
      </c>
      <c r="BM548" s="82"/>
      <c r="BN548" s="81">
        <v>0</v>
      </c>
      <c r="BO548" s="81">
        <v>0</v>
      </c>
      <c r="BP548" s="81">
        <v>1</v>
      </c>
      <c r="BQ548" s="81">
        <v>0</v>
      </c>
      <c r="BR548" s="81">
        <v>1</v>
      </c>
      <c r="BS548" s="81">
        <v>0</v>
      </c>
      <c r="BT548"/>
      <c r="BU548" s="80">
        <v>6.57</v>
      </c>
      <c r="BV548" s="80">
        <v>0</v>
      </c>
      <c r="BW548" s="80">
        <v>0</v>
      </c>
      <c r="BX548" s="80">
        <v>0</v>
      </c>
      <c r="BY548" s="80">
        <v>0</v>
      </c>
      <c r="BZ548" s="80">
        <v>0</v>
      </c>
      <c r="CA548" s="80">
        <v>0</v>
      </c>
      <c r="CB548" s="80">
        <v>0</v>
      </c>
      <c r="CC548" s="80">
        <v>0</v>
      </c>
    </row>
    <row r="549" spans="1:81">
      <c r="A549" s="80" t="s">
        <v>2285</v>
      </c>
      <c r="B549" s="80">
        <v>400</v>
      </c>
      <c r="C549" s="80">
        <v>9</v>
      </c>
      <c r="D549" s="80">
        <v>24</v>
      </c>
      <c r="E549" s="80">
        <v>2012</v>
      </c>
      <c r="F549" s="80" t="s">
        <v>88</v>
      </c>
      <c r="G549" s="80" t="s">
        <v>2276</v>
      </c>
      <c r="H549" s="80" t="s">
        <v>2277</v>
      </c>
      <c r="I549" s="177"/>
      <c r="J549" s="81">
        <v>61.816154348309389</v>
      </c>
      <c r="K549" s="81">
        <v>2.1351324186663354</v>
      </c>
      <c r="L549" s="81">
        <v>3.1374675186686467</v>
      </c>
      <c r="M549" s="81">
        <v>63.159787448907224</v>
      </c>
      <c r="N549" s="81">
        <v>82.006783690365594</v>
      </c>
      <c r="O549" s="81">
        <v>55.905782959407105</v>
      </c>
      <c r="P549" s="81">
        <v>26.619899460625902</v>
      </c>
      <c r="Q549" s="81">
        <v>4.373074033523257</v>
      </c>
      <c r="R549" s="81">
        <v>0</v>
      </c>
      <c r="S549" s="81">
        <v>8.7732496444093595</v>
      </c>
      <c r="T549" s="82"/>
      <c r="U549" s="81">
        <v>2341035</v>
      </c>
      <c r="V549" s="81">
        <v>907</v>
      </c>
      <c r="W549" s="81">
        <v>68</v>
      </c>
      <c r="X549" s="81">
        <v>11910</v>
      </c>
      <c r="Y549" s="81">
        <v>23197</v>
      </c>
      <c r="Z549" s="81">
        <v>29240</v>
      </c>
      <c r="AA549" s="81">
        <v>5349</v>
      </c>
      <c r="AB549" s="81">
        <v>57354</v>
      </c>
      <c r="AC549" s="81">
        <v>0</v>
      </c>
      <c r="AD549" s="81">
        <v>8.7732496444093595</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4.17</v>
      </c>
      <c r="BJ549" s="81">
        <v>0</v>
      </c>
      <c r="BK549" s="81">
        <v>3.3540000000000001</v>
      </c>
      <c r="BL549" s="81">
        <v>0</v>
      </c>
      <c r="BM549" s="82"/>
      <c r="BN549" s="81">
        <v>0</v>
      </c>
      <c r="BO549" s="81">
        <v>0</v>
      </c>
      <c r="BP549" s="81">
        <v>1</v>
      </c>
      <c r="BQ549" s="81">
        <v>0</v>
      </c>
      <c r="BR549" s="81">
        <v>1</v>
      </c>
      <c r="BS549" s="81">
        <v>0</v>
      </c>
      <c r="BT549"/>
      <c r="BU549" s="80">
        <v>7.524</v>
      </c>
      <c r="BV549" s="80">
        <v>0</v>
      </c>
      <c r="BW549" s="80">
        <v>0</v>
      </c>
      <c r="BX549" s="80">
        <v>0</v>
      </c>
      <c r="BY549" s="80">
        <v>0</v>
      </c>
      <c r="BZ549" s="80">
        <v>0</v>
      </c>
      <c r="CA549" s="80">
        <v>0</v>
      </c>
      <c r="CB549" s="80">
        <v>0</v>
      </c>
      <c r="CC549" s="80">
        <v>0</v>
      </c>
    </row>
    <row r="550" spans="1:81">
      <c r="A550" s="80" t="s">
        <v>2286</v>
      </c>
      <c r="B550" s="80">
        <v>401</v>
      </c>
      <c r="C550" s="80">
        <v>10</v>
      </c>
      <c r="D550" s="80">
        <v>24</v>
      </c>
      <c r="E550" s="80">
        <v>2013</v>
      </c>
      <c r="F550" s="80" t="s">
        <v>89</v>
      </c>
      <c r="G550" s="80" t="s">
        <v>2276</v>
      </c>
      <c r="H550" s="80" t="s">
        <v>2277</v>
      </c>
      <c r="I550" s="177"/>
      <c r="J550" s="81">
        <v>69.254557205992796</v>
      </c>
      <c r="K550" s="81">
        <v>1.7781928301940335</v>
      </c>
      <c r="L550" s="81">
        <v>3.0150811481132944</v>
      </c>
      <c r="M550" s="81">
        <v>62.57533439436687</v>
      </c>
      <c r="N550" s="81">
        <v>79.596777873397158</v>
      </c>
      <c r="O550" s="81">
        <v>54.607201479058247</v>
      </c>
      <c r="P550" s="81">
        <v>26.740181833386838</v>
      </c>
      <c r="Q550" s="81">
        <v>4.4887491244102975</v>
      </c>
      <c r="R550" s="81">
        <v>0</v>
      </c>
      <c r="S550" s="81">
        <v>7.9252136936014379</v>
      </c>
      <c r="T550" s="82"/>
      <c r="U550" s="81">
        <v>2634387</v>
      </c>
      <c r="V550" s="81">
        <v>907</v>
      </c>
      <c r="W550" s="81">
        <v>68</v>
      </c>
      <c r="X550" s="81">
        <v>11910</v>
      </c>
      <c r="Y550" s="81">
        <v>23627</v>
      </c>
      <c r="Z550" s="81">
        <v>29836</v>
      </c>
      <c r="AA550" s="81">
        <v>5353</v>
      </c>
      <c r="AB550" s="81">
        <v>58027</v>
      </c>
      <c r="AC550" s="81">
        <v>0</v>
      </c>
      <c r="AD550" s="81">
        <v>7.9252136936014379</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8.48</v>
      </c>
      <c r="BJ550" s="81">
        <v>0</v>
      </c>
      <c r="BK550" s="81">
        <v>7.9359999999999999</v>
      </c>
      <c r="BL550" s="81">
        <v>0</v>
      </c>
      <c r="BM550" s="82"/>
      <c r="BN550" s="81">
        <v>0</v>
      </c>
      <c r="BO550" s="81">
        <v>0</v>
      </c>
      <c r="BP550" s="81">
        <v>1</v>
      </c>
      <c r="BQ550" s="81">
        <v>0</v>
      </c>
      <c r="BR550" s="81">
        <v>2</v>
      </c>
      <c r="BS550" s="81">
        <v>0</v>
      </c>
      <c r="BT550"/>
      <c r="BU550" s="80">
        <v>16.416</v>
      </c>
      <c r="BV550" s="80">
        <v>0</v>
      </c>
      <c r="BW550" s="80">
        <v>0</v>
      </c>
      <c r="BX550" s="80">
        <v>0</v>
      </c>
      <c r="BY550" s="80">
        <v>0</v>
      </c>
      <c r="BZ550" s="80">
        <v>0</v>
      </c>
      <c r="CA550" s="80">
        <v>0</v>
      </c>
      <c r="CB550" s="80">
        <v>0</v>
      </c>
      <c r="CC550" s="80">
        <v>0</v>
      </c>
    </row>
    <row r="551" spans="1:81">
      <c r="A551" s="80" t="s">
        <v>2287</v>
      </c>
      <c r="B551" s="80">
        <v>402</v>
      </c>
      <c r="C551" s="80">
        <v>11</v>
      </c>
      <c r="D551" s="80">
        <v>24</v>
      </c>
      <c r="E551" s="80">
        <v>2014</v>
      </c>
      <c r="F551" s="80" t="s">
        <v>90</v>
      </c>
      <c r="G551" s="80" t="s">
        <v>2276</v>
      </c>
      <c r="H551" s="80" t="s">
        <v>2277</v>
      </c>
      <c r="I551" s="177"/>
      <c r="J551" s="81">
        <v>72.397096828255684</v>
      </c>
      <c r="K551" s="81">
        <v>2.09620867387375</v>
      </c>
      <c r="L551" s="81">
        <v>2.0919274042666878</v>
      </c>
      <c r="M551" s="81">
        <v>74.172265875984564</v>
      </c>
      <c r="N551" s="81">
        <v>71.641976651175995</v>
      </c>
      <c r="O551" s="81">
        <v>53.39143589479211</v>
      </c>
      <c r="P551" s="81">
        <v>26.457466808456605</v>
      </c>
      <c r="Q551" s="81">
        <v>4.3857219547118937</v>
      </c>
      <c r="R551" s="81">
        <v>0</v>
      </c>
      <c r="S551" s="81">
        <v>8.7403722925219185</v>
      </c>
      <c r="T551" s="82"/>
      <c r="U551" s="81">
        <v>2809409</v>
      </c>
      <c r="V551" s="81">
        <v>820</v>
      </c>
      <c r="W551" s="81">
        <v>48</v>
      </c>
      <c r="X551" s="81">
        <v>14432</v>
      </c>
      <c r="Y551" s="81">
        <v>24321</v>
      </c>
      <c r="Z551" s="81">
        <v>30724</v>
      </c>
      <c r="AA551" s="81">
        <v>5269</v>
      </c>
      <c r="AB551" s="81">
        <v>59091</v>
      </c>
      <c r="AC551" s="81">
        <v>0</v>
      </c>
      <c r="AD551" s="81">
        <v>8.7403722925219185</v>
      </c>
      <c r="AE551" s="82"/>
      <c r="AF551" s="81">
        <v>36158420.081722416</v>
      </c>
      <c r="AG551" s="81">
        <v>1741544.7919953479</v>
      </c>
      <c r="AH551" s="81">
        <v>455237.78155085456</v>
      </c>
      <c r="AI551" s="81">
        <v>91501801.889780909</v>
      </c>
      <c r="AJ551" s="81">
        <v>97446273.194160074</v>
      </c>
      <c r="AK551" s="81">
        <v>0</v>
      </c>
      <c r="AL551" s="81">
        <v>0</v>
      </c>
      <c r="AM551" s="81">
        <v>8112311.290484353</v>
      </c>
      <c r="AN551" s="81">
        <v>0</v>
      </c>
      <c r="AO551" s="81">
        <v>0</v>
      </c>
      <c r="AP551" s="82"/>
      <c r="AQ551" s="81">
        <v>1845</v>
      </c>
      <c r="AR551" s="81">
        <v>190</v>
      </c>
      <c r="AS551" s="81">
        <v>0</v>
      </c>
      <c r="AT551" s="81">
        <v>0</v>
      </c>
      <c r="AU551" s="81">
        <v>0</v>
      </c>
      <c r="AV551" s="81">
        <v>0</v>
      </c>
      <c r="AW551" s="81" t="s">
        <v>564</v>
      </c>
      <c r="AX551" s="82"/>
      <c r="AY551" s="81">
        <v>7176.0429999999997</v>
      </c>
      <c r="AZ551" s="81">
        <v>18409.280000000002</v>
      </c>
      <c r="BA551" s="81">
        <v>0</v>
      </c>
      <c r="BB551" s="81">
        <v>0</v>
      </c>
      <c r="BC551" s="81">
        <v>0</v>
      </c>
      <c r="BD551" s="81">
        <v>0</v>
      </c>
      <c r="BE551" s="81" t="s">
        <v>564</v>
      </c>
      <c r="BF551" s="82"/>
      <c r="BG551" s="81">
        <v>0</v>
      </c>
      <c r="BH551" s="81">
        <v>0</v>
      </c>
      <c r="BI551" s="81">
        <v>5.242</v>
      </c>
      <c r="BJ551" s="81">
        <v>0</v>
      </c>
      <c r="BK551" s="81">
        <v>7.7319999999999993</v>
      </c>
      <c r="BL551" s="81">
        <v>0</v>
      </c>
      <c r="BM551" s="82"/>
      <c r="BN551" s="81">
        <v>0</v>
      </c>
      <c r="BO551" s="81">
        <v>0</v>
      </c>
      <c r="BP551" s="81">
        <v>1</v>
      </c>
      <c r="BQ551" s="81">
        <v>0</v>
      </c>
      <c r="BR551" s="81">
        <v>2</v>
      </c>
      <c r="BS551" s="81">
        <v>0</v>
      </c>
      <c r="BT551"/>
      <c r="BU551" s="80">
        <v>12.974</v>
      </c>
      <c r="BV551" s="80">
        <v>0</v>
      </c>
      <c r="BW551" s="80">
        <v>0</v>
      </c>
      <c r="BX551" s="80">
        <v>0</v>
      </c>
      <c r="BY551" s="80">
        <v>0</v>
      </c>
      <c r="BZ551" s="80">
        <v>0</v>
      </c>
      <c r="CA551" s="80">
        <v>0</v>
      </c>
      <c r="CB551" s="80">
        <v>0</v>
      </c>
      <c r="CC551" s="80">
        <v>0</v>
      </c>
    </row>
    <row r="552" spans="1:81">
      <c r="A552" s="80" t="s">
        <v>2288</v>
      </c>
      <c r="B552" s="80">
        <v>403</v>
      </c>
      <c r="C552" s="80">
        <v>12</v>
      </c>
      <c r="D552" s="80">
        <v>24</v>
      </c>
      <c r="E552" s="80">
        <v>2015</v>
      </c>
      <c r="F552" s="80" t="s">
        <v>91</v>
      </c>
      <c r="G552" s="80" t="s">
        <v>2276</v>
      </c>
      <c r="H552" s="80" t="s">
        <v>2277</v>
      </c>
      <c r="I552" s="177"/>
      <c r="J552" s="81">
        <v>59.75495330514908</v>
      </c>
      <c r="K552" s="81">
        <v>1.8821506560344239</v>
      </c>
      <c r="L552" s="81">
        <v>2.092403594868574</v>
      </c>
      <c r="M552" s="81">
        <v>70.984081680711924</v>
      </c>
      <c r="N552" s="81">
        <v>65.094144278565864</v>
      </c>
      <c r="O552" s="81">
        <v>54.608287636153044</v>
      </c>
      <c r="P552" s="81">
        <v>26.48833457910699</v>
      </c>
      <c r="Q552" s="81">
        <v>4.3785586560896359</v>
      </c>
      <c r="R552" s="81">
        <v>0</v>
      </c>
      <c r="S552" s="81">
        <v>9.3935802019714139</v>
      </c>
      <c r="T552" s="82"/>
      <c r="U552" s="81">
        <v>2646955</v>
      </c>
      <c r="V552" s="81">
        <v>820</v>
      </c>
      <c r="W552" s="81">
        <v>48</v>
      </c>
      <c r="X552" s="81">
        <v>14432</v>
      </c>
      <c r="Y552" s="81">
        <v>24931</v>
      </c>
      <c r="Z552" s="81">
        <v>31727</v>
      </c>
      <c r="AA552" s="81">
        <v>5271</v>
      </c>
      <c r="AB552" s="81">
        <v>60263</v>
      </c>
      <c r="AC552" s="81">
        <v>0</v>
      </c>
      <c r="AD552" s="81">
        <v>9.3935802019714139</v>
      </c>
      <c r="AE552" s="82"/>
      <c r="AF552" s="81">
        <v>30371966.8031785</v>
      </c>
      <c r="AG552" s="81">
        <v>1509467.5881853984</v>
      </c>
      <c r="AH552" s="81">
        <v>393007.99065373541</v>
      </c>
      <c r="AI552" s="81">
        <v>89211656.148156032</v>
      </c>
      <c r="AJ552" s="81">
        <v>97148821.176373482</v>
      </c>
      <c r="AK552" s="81">
        <v>0</v>
      </c>
      <c r="AL552" s="81">
        <v>0</v>
      </c>
      <c r="AM552" s="81">
        <v>8258791.3562227571</v>
      </c>
      <c r="AN552" s="81">
        <v>0</v>
      </c>
      <c r="AO552" s="81">
        <v>0</v>
      </c>
      <c r="AP552" s="82"/>
      <c r="AQ552" s="81">
        <v>2058</v>
      </c>
      <c r="AR552" s="81">
        <v>234</v>
      </c>
      <c r="AS552" s="81">
        <v>0</v>
      </c>
      <c r="AT552" s="81">
        <v>0</v>
      </c>
      <c r="AU552" s="81">
        <v>0</v>
      </c>
      <c r="AV552" s="81">
        <v>0</v>
      </c>
      <c r="AW552" s="81" t="s">
        <v>564</v>
      </c>
      <c r="AX552" s="82"/>
      <c r="AY552" s="81">
        <v>8175.2630000000008</v>
      </c>
      <c r="AZ552" s="81">
        <v>19292.280000000002</v>
      </c>
      <c r="BA552" s="81">
        <v>0</v>
      </c>
      <c r="BB552" s="81">
        <v>0</v>
      </c>
      <c r="BC552" s="81">
        <v>0</v>
      </c>
      <c r="BD552" s="81">
        <v>0</v>
      </c>
      <c r="BE552" s="81" t="s">
        <v>564</v>
      </c>
      <c r="BF552" s="82"/>
      <c r="BG552" s="81">
        <v>0</v>
      </c>
      <c r="BH552" s="81">
        <v>0</v>
      </c>
      <c r="BI552" s="81">
        <v>4.4089999999999998</v>
      </c>
      <c r="BJ552" s="81">
        <v>0</v>
      </c>
      <c r="BK552" s="81">
        <v>7.024</v>
      </c>
      <c r="BL552" s="81">
        <v>0</v>
      </c>
      <c r="BM552" s="82"/>
      <c r="BN552" s="81">
        <v>0</v>
      </c>
      <c r="BO552" s="81">
        <v>0</v>
      </c>
      <c r="BP552" s="81">
        <v>1</v>
      </c>
      <c r="BQ552" s="81">
        <v>0</v>
      </c>
      <c r="BR552" s="81">
        <v>2</v>
      </c>
      <c r="BS552" s="81">
        <v>0</v>
      </c>
      <c r="BT552"/>
      <c r="BU552" s="80">
        <v>11.433</v>
      </c>
      <c r="BV552" s="80">
        <v>0</v>
      </c>
      <c r="BW552" s="80">
        <v>0</v>
      </c>
      <c r="BX552" s="80">
        <v>0</v>
      </c>
      <c r="BY552" s="80">
        <v>0</v>
      </c>
      <c r="BZ552" s="80">
        <v>0</v>
      </c>
      <c r="CA552" s="80">
        <v>0</v>
      </c>
      <c r="CB552" s="80">
        <v>0</v>
      </c>
      <c r="CC552" s="80">
        <v>0</v>
      </c>
    </row>
    <row r="553" spans="1:81">
      <c r="A553" s="80" t="s">
        <v>2289</v>
      </c>
      <c r="B553" s="80">
        <v>404</v>
      </c>
      <c r="C553" s="80">
        <v>13</v>
      </c>
      <c r="D553" s="80">
        <v>24</v>
      </c>
      <c r="E553" s="80">
        <v>2016</v>
      </c>
      <c r="F553" s="80" t="s">
        <v>92</v>
      </c>
      <c r="G553" s="80" t="s">
        <v>2276</v>
      </c>
      <c r="H553" s="80" t="s">
        <v>2277</v>
      </c>
      <c r="I553" s="177"/>
      <c r="J553" s="81">
        <v>61.733944958584445</v>
      </c>
      <c r="K553" s="81">
        <v>1.8308029051180723</v>
      </c>
      <c r="L553" s="81">
        <v>1.9753226680170168</v>
      </c>
      <c r="M553" s="81">
        <v>57.72605911801746</v>
      </c>
      <c r="N553" s="81">
        <v>66.636215995798366</v>
      </c>
      <c r="O553" s="81">
        <v>55.242477369326643</v>
      </c>
      <c r="P553" s="81">
        <v>25.707497753115259</v>
      </c>
      <c r="Q553" s="81">
        <v>4.3578548543698821</v>
      </c>
      <c r="R553" s="81">
        <v>0</v>
      </c>
      <c r="S553" s="81">
        <v>8.4100899753870895</v>
      </c>
      <c r="T553" s="82"/>
      <c r="U553" s="81">
        <v>2892451</v>
      </c>
      <c r="V553" s="81">
        <v>820</v>
      </c>
      <c r="W553" s="81">
        <v>48</v>
      </c>
      <c r="X553" s="81">
        <v>14432</v>
      </c>
      <c r="Y553" s="81">
        <v>25666</v>
      </c>
      <c r="Z553" s="81">
        <v>32490</v>
      </c>
      <c r="AA553" s="81">
        <v>5291</v>
      </c>
      <c r="AB553" s="81">
        <v>61698</v>
      </c>
      <c r="AC553" s="81">
        <v>0</v>
      </c>
      <c r="AD553" s="81">
        <v>8.4100899753870895</v>
      </c>
      <c r="AE553" s="82"/>
      <c r="AF553" s="81">
        <v>32334819.60858044</v>
      </c>
      <c r="AG553" s="81">
        <v>1521006.305694975</v>
      </c>
      <c r="AH553" s="81">
        <v>291488.64934717922</v>
      </c>
      <c r="AI553" s="81">
        <v>92756290.262115464</v>
      </c>
      <c r="AJ553" s="81">
        <v>108042944.04502369</v>
      </c>
      <c r="AK553" s="81">
        <v>0</v>
      </c>
      <c r="AL553" s="81">
        <v>0</v>
      </c>
      <c r="AM553" s="81">
        <v>8462021.143253943</v>
      </c>
      <c r="AN553" s="81">
        <v>0</v>
      </c>
      <c r="AO553" s="81">
        <v>0</v>
      </c>
      <c r="AP553" s="82"/>
      <c r="AQ553" s="81">
        <v>2243</v>
      </c>
      <c r="AR553" s="81">
        <v>249</v>
      </c>
      <c r="AS553" s="81">
        <v>0</v>
      </c>
      <c r="AT553" s="81">
        <v>0</v>
      </c>
      <c r="AU553" s="81">
        <v>0</v>
      </c>
      <c r="AV553" s="81">
        <v>0</v>
      </c>
      <c r="AW553" s="81" t="s">
        <v>564</v>
      </c>
      <c r="AX553" s="82"/>
      <c r="AY553" s="81">
        <v>9070.3630000000012</v>
      </c>
      <c r="AZ553" s="81">
        <v>21520.18</v>
      </c>
      <c r="BA553" s="81">
        <v>0</v>
      </c>
      <c r="BB553" s="81">
        <v>0</v>
      </c>
      <c r="BC553" s="81">
        <v>0</v>
      </c>
      <c r="BD553" s="81">
        <v>0</v>
      </c>
      <c r="BE553" s="81" t="s">
        <v>564</v>
      </c>
      <c r="BF553" s="82"/>
      <c r="BG553" s="81">
        <v>0</v>
      </c>
      <c r="BH553" s="81">
        <v>0</v>
      </c>
      <c r="BI553" s="81">
        <v>4.0229999999999997</v>
      </c>
      <c r="BJ553" s="81">
        <v>0</v>
      </c>
      <c r="BK553" s="81">
        <v>6.2729999999999997</v>
      </c>
      <c r="BL553" s="81">
        <v>0</v>
      </c>
      <c r="BM553" s="82"/>
      <c r="BN553" s="81">
        <v>0</v>
      </c>
      <c r="BO553" s="81">
        <v>0</v>
      </c>
      <c r="BP553" s="81">
        <v>1</v>
      </c>
      <c r="BQ553" s="81">
        <v>0</v>
      </c>
      <c r="BR553" s="81">
        <v>2</v>
      </c>
      <c r="BS553" s="81">
        <v>0</v>
      </c>
      <c r="BT553"/>
      <c r="BU553" s="80">
        <v>10.295999999999999</v>
      </c>
      <c r="BV553" s="80">
        <v>0</v>
      </c>
      <c r="BW553" s="80">
        <v>0</v>
      </c>
      <c r="BX553" s="80">
        <v>0</v>
      </c>
      <c r="BY553" s="80">
        <v>0</v>
      </c>
      <c r="BZ553" s="80">
        <v>0</v>
      </c>
      <c r="CA553" s="80">
        <v>0</v>
      </c>
      <c r="CB553" s="80">
        <v>0</v>
      </c>
      <c r="CC553" s="80">
        <v>0</v>
      </c>
    </row>
    <row r="554" spans="1:81">
      <c r="A554" s="80" t="s">
        <v>2290</v>
      </c>
      <c r="B554" s="80">
        <v>405</v>
      </c>
      <c r="C554" s="80">
        <v>14</v>
      </c>
      <c r="D554" s="80">
        <v>24</v>
      </c>
      <c r="E554" s="80">
        <v>2017</v>
      </c>
      <c r="F554" s="80" t="s">
        <v>71</v>
      </c>
      <c r="G554" s="80" t="s">
        <v>2276</v>
      </c>
      <c r="H554" s="80" t="s">
        <v>2277</v>
      </c>
      <c r="I554" s="177"/>
      <c r="J554" s="81">
        <v>54.816480322238192</v>
      </c>
      <c r="K554" s="81">
        <v>1.8810115921578305</v>
      </c>
      <c r="L554" s="81">
        <v>1.9593706384845604</v>
      </c>
      <c r="M554" s="81">
        <v>53.746707475281745</v>
      </c>
      <c r="N554" s="81">
        <v>63.344245304184717</v>
      </c>
      <c r="O554" s="81">
        <v>55.523542490615121</v>
      </c>
      <c r="P554" s="81">
        <v>25.443263117687476</v>
      </c>
      <c r="Q554" s="81">
        <v>4.3083372605737011</v>
      </c>
      <c r="R554" s="81">
        <v>0</v>
      </c>
      <c r="S554" s="81">
        <v>10.07754688487692</v>
      </c>
      <c r="T554" s="82"/>
      <c r="U554" s="81">
        <v>2762274</v>
      </c>
      <c r="V554" s="81">
        <v>820</v>
      </c>
      <c r="W554" s="81">
        <v>48</v>
      </c>
      <c r="X554" s="81">
        <v>14432</v>
      </c>
      <c r="Y554" s="81">
        <v>26361</v>
      </c>
      <c r="Z554" s="81">
        <v>33197</v>
      </c>
      <c r="AA554" s="81">
        <v>5270</v>
      </c>
      <c r="AB554" s="81">
        <v>63079</v>
      </c>
      <c r="AC554" s="81">
        <v>0</v>
      </c>
      <c r="AD554" s="81">
        <v>10.07754688487692</v>
      </c>
      <c r="AE554" s="82"/>
      <c r="AF554" s="81">
        <v>29407099.438255731</v>
      </c>
      <c r="AG554" s="81">
        <v>1539779.329959562</v>
      </c>
      <c r="AH554" s="81">
        <v>391152.15439460822</v>
      </c>
      <c r="AI554" s="81">
        <v>88131989.470854089</v>
      </c>
      <c r="AJ554" s="81">
        <v>110481050.14431059</v>
      </c>
      <c r="AK554" s="81">
        <v>0</v>
      </c>
      <c r="AL554" s="81">
        <v>0</v>
      </c>
      <c r="AM554" s="81">
        <v>8664965.5607438907</v>
      </c>
      <c r="AN554" s="81">
        <v>0</v>
      </c>
      <c r="AO554" s="81">
        <v>0</v>
      </c>
      <c r="AP554" s="82"/>
      <c r="AQ554" s="81">
        <v>2518</v>
      </c>
      <c r="AR554" s="81">
        <v>280</v>
      </c>
      <c r="AS554" s="81">
        <v>0</v>
      </c>
      <c r="AT554" s="81">
        <v>0</v>
      </c>
      <c r="AU554" s="81">
        <v>0</v>
      </c>
      <c r="AV554" s="81">
        <v>0</v>
      </c>
      <c r="AW554" s="81" t="s">
        <v>564</v>
      </c>
      <c r="AX554" s="82"/>
      <c r="AY554" s="81">
        <v>10098.383</v>
      </c>
      <c r="AZ554" s="81">
        <v>31606.18</v>
      </c>
      <c r="BA554" s="81">
        <v>0</v>
      </c>
      <c r="BB554" s="81">
        <v>0</v>
      </c>
      <c r="BC554" s="81">
        <v>0</v>
      </c>
      <c r="BD554" s="81">
        <v>0</v>
      </c>
      <c r="BE554" s="81" t="s">
        <v>564</v>
      </c>
      <c r="BF554" s="82"/>
      <c r="BG554" s="81">
        <v>0</v>
      </c>
      <c r="BH554" s="81">
        <v>0</v>
      </c>
      <c r="BI554" s="81">
        <v>3.7879999999999998</v>
      </c>
      <c r="BJ554" s="81">
        <v>0</v>
      </c>
      <c r="BK554" s="81">
        <v>5.657</v>
      </c>
      <c r="BL554" s="81">
        <v>0</v>
      </c>
      <c r="BM554" s="82"/>
      <c r="BN554" s="81">
        <v>0</v>
      </c>
      <c r="BO554" s="81">
        <v>0</v>
      </c>
      <c r="BP554" s="81">
        <v>1</v>
      </c>
      <c r="BQ554" s="81">
        <v>0</v>
      </c>
      <c r="BR554" s="81">
        <v>2</v>
      </c>
      <c r="BS554" s="81">
        <v>0</v>
      </c>
      <c r="BT554"/>
      <c r="BU554" s="80">
        <v>9.4450000000000003</v>
      </c>
      <c r="BV554" s="80">
        <v>0</v>
      </c>
      <c r="BW554" s="80">
        <v>0</v>
      </c>
      <c r="BX554" s="80">
        <v>0</v>
      </c>
      <c r="BY554" s="80">
        <v>0</v>
      </c>
      <c r="BZ554" s="80">
        <v>0</v>
      </c>
      <c r="CA554" s="80">
        <v>0</v>
      </c>
      <c r="CB554" s="80">
        <v>0</v>
      </c>
      <c r="CC554" s="80">
        <v>0</v>
      </c>
    </row>
    <row r="555" spans="1:81">
      <c r="A555" s="80" t="s">
        <v>2291</v>
      </c>
      <c r="B555" s="80">
        <v>406</v>
      </c>
      <c r="C555" s="80">
        <v>15</v>
      </c>
      <c r="D555" s="80">
        <v>24</v>
      </c>
      <c r="E555" s="80">
        <v>2018</v>
      </c>
      <c r="F555" s="80" t="s">
        <v>93</v>
      </c>
      <c r="G555" s="80" t="s">
        <v>2276</v>
      </c>
      <c r="H555" s="80" t="s">
        <v>2277</v>
      </c>
      <c r="I555" s="177"/>
      <c r="J555" s="81">
        <v>52.700296018658364</v>
      </c>
      <c r="K555" s="81">
        <v>1.5873846778708394</v>
      </c>
      <c r="L555" s="81">
        <v>1.7695325027606656</v>
      </c>
      <c r="M555" s="81">
        <v>49.037932794168533</v>
      </c>
      <c r="N555" s="81">
        <v>45.19288835081219</v>
      </c>
      <c r="O555" s="81">
        <v>56.054213725534247</v>
      </c>
      <c r="P555" s="81">
        <v>25.156535641301208</v>
      </c>
      <c r="Q555" s="81">
        <v>4.1024958353258487</v>
      </c>
      <c r="R555" s="81">
        <v>0</v>
      </c>
      <c r="S555" s="81">
        <v>10.220156125360727</v>
      </c>
      <c r="T555" s="82"/>
      <c r="U555" s="81">
        <v>2930647</v>
      </c>
      <c r="V555" s="81">
        <v>820</v>
      </c>
      <c r="W555" s="81">
        <v>48</v>
      </c>
      <c r="X555" s="81">
        <v>14432</v>
      </c>
      <c r="Y555" s="81">
        <v>27207</v>
      </c>
      <c r="Z555" s="81">
        <v>34156</v>
      </c>
      <c r="AA555" s="81">
        <v>5263</v>
      </c>
      <c r="AB555" s="81">
        <v>64729</v>
      </c>
      <c r="AC555" s="81">
        <v>0</v>
      </c>
      <c r="AD555" s="81">
        <v>10.220156125360729</v>
      </c>
      <c r="AE555" s="82"/>
      <c r="AF555" s="81">
        <v>28630477.989411049</v>
      </c>
      <c r="AG555" s="81">
        <v>1392915.511298808</v>
      </c>
      <c r="AH555" s="81">
        <v>371493.01020225161</v>
      </c>
      <c r="AI555" s="81">
        <v>84648149.836731046</v>
      </c>
      <c r="AJ555" s="81">
        <v>96264023.658499539</v>
      </c>
      <c r="AK555" s="81">
        <v>0</v>
      </c>
      <c r="AL555" s="81">
        <v>0</v>
      </c>
      <c r="AM555" s="81">
        <v>8910018.7452543192</v>
      </c>
      <c r="AN555" s="81">
        <v>0</v>
      </c>
      <c r="AO555" s="81">
        <v>0</v>
      </c>
      <c r="AP555" s="82"/>
      <c r="AQ555" s="81">
        <v>2839</v>
      </c>
      <c r="AR555" s="81">
        <v>322</v>
      </c>
      <c r="AS555" s="81">
        <v>0</v>
      </c>
      <c r="AT555" s="81">
        <v>0</v>
      </c>
      <c r="AU555" s="81">
        <v>0</v>
      </c>
      <c r="AV555" s="81">
        <v>0</v>
      </c>
      <c r="AW555" s="81" t="s">
        <v>564</v>
      </c>
      <c r="AX555" s="82"/>
      <c r="AY555" s="81">
        <v>11669.993</v>
      </c>
      <c r="AZ555" s="81">
        <v>32266.080000000002</v>
      </c>
      <c r="BA555" s="81">
        <v>0</v>
      </c>
      <c r="BB555" s="81">
        <v>0</v>
      </c>
      <c r="BC555" s="81">
        <v>0</v>
      </c>
      <c r="BD555" s="81">
        <v>0</v>
      </c>
      <c r="BE555" s="81" t="s">
        <v>564</v>
      </c>
      <c r="BF555" s="82"/>
      <c r="BG555" s="81">
        <v>0</v>
      </c>
      <c r="BH555" s="81">
        <v>0</v>
      </c>
      <c r="BI555" s="81">
        <v>3.84</v>
      </c>
      <c r="BJ555" s="81">
        <v>0</v>
      </c>
      <c r="BK555" s="81">
        <v>5.8620000000000001</v>
      </c>
      <c r="BL555" s="81">
        <v>0</v>
      </c>
      <c r="BM555" s="82"/>
      <c r="BN555" s="81">
        <v>0</v>
      </c>
      <c r="BO555" s="81">
        <v>0</v>
      </c>
      <c r="BP555" s="81">
        <v>1</v>
      </c>
      <c r="BQ555" s="81">
        <v>0</v>
      </c>
      <c r="BR555" s="81">
        <v>2</v>
      </c>
      <c r="BS555" s="81">
        <v>0</v>
      </c>
      <c r="BT555"/>
      <c r="BU555" s="80">
        <v>9.702</v>
      </c>
      <c r="BV555" s="80">
        <v>0</v>
      </c>
      <c r="BW555" s="80">
        <v>0</v>
      </c>
      <c r="BX555" s="80">
        <v>0</v>
      </c>
      <c r="BY555" s="80">
        <v>0</v>
      </c>
      <c r="BZ555" s="80">
        <v>0</v>
      </c>
      <c r="CA555" s="80">
        <v>0</v>
      </c>
      <c r="CB555" s="80">
        <v>0</v>
      </c>
      <c r="CC555" s="80">
        <v>0</v>
      </c>
    </row>
    <row r="556" spans="1:81">
      <c r="A556" s="80" t="s">
        <v>2292</v>
      </c>
      <c r="B556" s="80">
        <v>407</v>
      </c>
      <c r="C556" s="80">
        <v>16</v>
      </c>
      <c r="D556" s="80">
        <v>24</v>
      </c>
      <c r="E556" s="80">
        <v>2019</v>
      </c>
      <c r="F556" s="80" t="s">
        <v>73</v>
      </c>
      <c r="G556" s="80" t="s">
        <v>2276</v>
      </c>
      <c r="H556" s="80" t="s">
        <v>2277</v>
      </c>
      <c r="I556" s="177"/>
      <c r="J556" s="81">
        <v>54.215978391415675</v>
      </c>
      <c r="K556" s="81">
        <v>1.5083019159018312</v>
      </c>
      <c r="L556" s="81">
        <v>1.7994774839879304</v>
      </c>
      <c r="M556" s="81">
        <v>51.497382830909302</v>
      </c>
      <c r="N556" s="81">
        <v>45.646232068869026</v>
      </c>
      <c r="O556" s="81">
        <v>55.779836811988474</v>
      </c>
      <c r="P556" s="81">
        <v>25.457004637587314</v>
      </c>
      <c r="Q556" s="81">
        <v>4.0883924586222085</v>
      </c>
      <c r="R556" s="81">
        <v>0</v>
      </c>
      <c r="S556" s="81">
        <v>8.3834115668178804</v>
      </c>
      <c r="T556" s="82"/>
      <c r="U556" s="81">
        <v>3008621</v>
      </c>
      <c r="V556" s="81">
        <v>820</v>
      </c>
      <c r="W556" s="81">
        <v>48</v>
      </c>
      <c r="X556" s="81">
        <v>14432</v>
      </c>
      <c r="Y556" s="81">
        <v>27999</v>
      </c>
      <c r="Z556" s="81">
        <v>34922</v>
      </c>
      <c r="AA556" s="81">
        <v>5286</v>
      </c>
      <c r="AB556" s="81">
        <v>66253</v>
      </c>
      <c r="AC556" s="81">
        <v>0</v>
      </c>
      <c r="AD556" s="81">
        <v>8.3834115668178804</v>
      </c>
      <c r="AE556" s="82"/>
      <c r="AF556" s="81">
        <v>30084918.36072585</v>
      </c>
      <c r="AG556" s="81">
        <v>1349902.562633408</v>
      </c>
      <c r="AH556" s="81">
        <v>394782.80638926307</v>
      </c>
      <c r="AI556" s="81">
        <v>86545805.590166003</v>
      </c>
      <c r="AJ556" s="81">
        <v>90769592.181038991</v>
      </c>
      <c r="AK556" s="81">
        <v>0</v>
      </c>
      <c r="AL556" s="81">
        <v>0</v>
      </c>
      <c r="AM556" s="81">
        <v>9023159.8476830311</v>
      </c>
      <c r="AN556" s="81">
        <v>0</v>
      </c>
      <c r="AO556" s="81">
        <v>0</v>
      </c>
      <c r="AP556" s="82"/>
      <c r="AQ556" s="81">
        <v>3059</v>
      </c>
      <c r="AR556" s="81">
        <v>333</v>
      </c>
      <c r="AS556" s="81">
        <v>0</v>
      </c>
      <c r="AT556" s="81">
        <v>0</v>
      </c>
      <c r="AU556" s="81">
        <v>0</v>
      </c>
      <c r="AV556" s="81">
        <v>0</v>
      </c>
      <c r="AW556" s="81" t="s">
        <v>564</v>
      </c>
      <c r="AX556" s="82"/>
      <c r="AY556" s="81">
        <v>12856.343000000001</v>
      </c>
      <c r="AZ556" s="81">
        <v>32398.880000000008</v>
      </c>
      <c r="BA556" s="81">
        <v>0</v>
      </c>
      <c r="BB556" s="81">
        <v>0</v>
      </c>
      <c r="BC556" s="81">
        <v>0</v>
      </c>
      <c r="BD556" s="81">
        <v>0</v>
      </c>
      <c r="BE556" s="81" t="s">
        <v>564</v>
      </c>
      <c r="BF556" s="82"/>
      <c r="BG556" s="81">
        <v>0</v>
      </c>
      <c r="BH556" s="81">
        <v>0</v>
      </c>
      <c r="BI556" s="81">
        <v>3.3079999999999998</v>
      </c>
      <c r="BJ556" s="81">
        <v>0</v>
      </c>
      <c r="BK556" s="81">
        <v>3.9430000000000001</v>
      </c>
      <c r="BL556" s="81">
        <v>0</v>
      </c>
      <c r="BM556" s="82"/>
      <c r="BN556" s="81">
        <v>0</v>
      </c>
      <c r="BO556" s="81">
        <v>0</v>
      </c>
      <c r="BP556" s="81">
        <v>1</v>
      </c>
      <c r="BQ556" s="81">
        <v>0</v>
      </c>
      <c r="BR556" s="81">
        <v>2</v>
      </c>
      <c r="BS556" s="81">
        <v>0</v>
      </c>
      <c r="BT556"/>
      <c r="BU556" s="80">
        <v>7.2510000000000003</v>
      </c>
      <c r="BV556" s="80">
        <v>0</v>
      </c>
      <c r="BW556" s="80">
        <v>0</v>
      </c>
      <c r="BX556" s="80">
        <v>0</v>
      </c>
      <c r="BY556" s="80">
        <v>0</v>
      </c>
      <c r="BZ556" s="80">
        <v>0</v>
      </c>
      <c r="CA556" s="80">
        <v>0</v>
      </c>
      <c r="CB556" s="80">
        <v>0</v>
      </c>
      <c r="CC556" s="80">
        <v>0</v>
      </c>
    </row>
    <row r="557" spans="1:81">
      <c r="A557" s="80" t="s">
        <v>2293</v>
      </c>
      <c r="B557" s="80">
        <v>408</v>
      </c>
      <c r="C557" s="80">
        <v>17</v>
      </c>
      <c r="D557" s="80">
        <v>24</v>
      </c>
      <c r="E557" s="80">
        <v>2020</v>
      </c>
      <c r="F557" s="80" t="s">
        <v>218</v>
      </c>
      <c r="G557" s="80" t="s">
        <v>2276</v>
      </c>
      <c r="H557" s="80" t="s">
        <v>2277</v>
      </c>
      <c r="I557" s="177"/>
      <c r="J557" s="81">
        <v>47.201157151974137</v>
      </c>
      <c r="K557" s="81">
        <v>1.4460907709827524</v>
      </c>
      <c r="L557" s="81">
        <v>1.6159897614177186</v>
      </c>
      <c r="M557" s="81">
        <v>52.316814305563469</v>
      </c>
      <c r="N557" s="81">
        <v>54.189821973749375</v>
      </c>
      <c r="O557" s="81">
        <v>49.84083765799339</v>
      </c>
      <c r="P557" s="81">
        <v>23.865043170754724</v>
      </c>
      <c r="Q557" s="81">
        <v>3.965685995457684</v>
      </c>
      <c r="R557" s="81">
        <v>0</v>
      </c>
      <c r="S557" s="81">
        <v>9.4861884193686166</v>
      </c>
      <c r="T557" s="82"/>
      <c r="U557" s="81">
        <v>2664578</v>
      </c>
      <c r="V557" s="81">
        <v>777</v>
      </c>
      <c r="W557" s="81">
        <v>57</v>
      </c>
      <c r="X557" s="81">
        <v>15439</v>
      </c>
      <c r="Y557" s="81">
        <v>28656</v>
      </c>
      <c r="Z557" s="81">
        <v>35615</v>
      </c>
      <c r="AA557" s="81">
        <v>5384</v>
      </c>
      <c r="AB557" s="81">
        <v>67257</v>
      </c>
      <c r="AC557" s="81">
        <v>0</v>
      </c>
      <c r="AD557" s="81">
        <v>9.4861884193686166</v>
      </c>
      <c r="AE557" s="82"/>
      <c r="AF557" s="81">
        <v>27093797.62770991</v>
      </c>
      <c r="AG557" s="81">
        <v>1167714.966227636</v>
      </c>
      <c r="AH557" s="81">
        <v>367722.44330206607</v>
      </c>
      <c r="AI557" s="81">
        <v>87124597.41242367</v>
      </c>
      <c r="AJ557" s="81">
        <v>104829109.15122513</v>
      </c>
      <c r="AK557" s="81"/>
      <c r="AL557" s="81"/>
      <c r="AM557" s="81">
        <v>8777785.7408552356</v>
      </c>
      <c r="AN557" s="81"/>
      <c r="AO557" s="81"/>
      <c r="AP557" s="82"/>
      <c r="AQ557" s="81">
        <v>3231</v>
      </c>
      <c r="AR557" s="81">
        <v>338</v>
      </c>
      <c r="AS557" s="81">
        <v>0</v>
      </c>
      <c r="AT557" s="81">
        <v>0</v>
      </c>
      <c r="AU557" s="81">
        <v>0</v>
      </c>
      <c r="AV557" s="81">
        <v>0</v>
      </c>
      <c r="AW557" s="81">
        <v>0</v>
      </c>
      <c r="AX557" s="82"/>
      <c r="AY557" s="81">
        <v>13818.66299999999</v>
      </c>
      <c r="AZ557" s="81">
        <v>32487.779999999992</v>
      </c>
      <c r="BA557" s="81">
        <v>0</v>
      </c>
      <c r="BB557" s="81">
        <v>0</v>
      </c>
      <c r="BC557" s="81">
        <v>0</v>
      </c>
      <c r="BD557" s="81">
        <v>0</v>
      </c>
      <c r="BE557" s="81">
        <v>0</v>
      </c>
      <c r="BF557" s="82"/>
      <c r="BG557" s="81">
        <v>0</v>
      </c>
      <c r="BH557" s="81">
        <v>0</v>
      </c>
      <c r="BI557" s="81">
        <v>0</v>
      </c>
      <c r="BJ557" s="81">
        <v>0</v>
      </c>
      <c r="BK557" s="81">
        <v>3.79</v>
      </c>
      <c r="BL557" s="81">
        <v>0</v>
      </c>
      <c r="BM557" s="82"/>
      <c r="BN557" s="81">
        <v>0</v>
      </c>
      <c r="BO557" s="81">
        <v>0</v>
      </c>
      <c r="BP557" s="81">
        <v>0</v>
      </c>
      <c r="BQ557" s="81">
        <v>0</v>
      </c>
      <c r="BR557" s="81">
        <v>2</v>
      </c>
      <c r="BS557" s="81">
        <v>0</v>
      </c>
      <c r="BT557"/>
      <c r="BU557" s="80">
        <v>3.79</v>
      </c>
      <c r="BV557" s="80">
        <v>0</v>
      </c>
      <c r="BW557" s="80">
        <v>0</v>
      </c>
      <c r="BX557" s="80">
        <v>0</v>
      </c>
      <c r="BY557" s="80">
        <v>0</v>
      </c>
      <c r="BZ557" s="80">
        <v>0</v>
      </c>
      <c r="CA557" s="80">
        <v>0</v>
      </c>
      <c r="CB557" s="80">
        <v>0</v>
      </c>
      <c r="CC557" s="80">
        <v>0</v>
      </c>
    </row>
    <row r="558" spans="1:81">
      <c r="A558" s="80" t="s">
        <v>2294</v>
      </c>
      <c r="B558" s="80">
        <v>408</v>
      </c>
      <c r="C558" s="80">
        <v>18</v>
      </c>
      <c r="D558" s="80">
        <v>24</v>
      </c>
      <c r="E558" s="80">
        <v>2021</v>
      </c>
      <c r="F558" s="80" t="s">
        <v>75</v>
      </c>
      <c r="G558" s="174" t="s">
        <v>2276</v>
      </c>
      <c r="H558" s="80" t="s">
        <v>2277</v>
      </c>
      <c r="I558" s="177"/>
      <c r="J558" s="81">
        <v>46.950676024561901</v>
      </c>
      <c r="K558" s="81">
        <v>1.5630048287014993</v>
      </c>
      <c r="L558" s="81">
        <v>1.4683868882713995</v>
      </c>
      <c r="M558" s="81">
        <v>47.88908039669596</v>
      </c>
      <c r="N558" s="81">
        <v>49.77819586347983</v>
      </c>
      <c r="O558" s="81">
        <v>48.433851923537325</v>
      </c>
      <c r="P558" s="81">
        <v>24.808203254498601</v>
      </c>
      <c r="Q558" s="81">
        <v>4.0487218846581543</v>
      </c>
      <c r="R558" s="81">
        <v>0</v>
      </c>
      <c r="S558" s="81">
        <v>10.73449219563939</v>
      </c>
      <c r="T558" s="82"/>
      <c r="U558" s="81">
        <v>2889554</v>
      </c>
      <c r="V558" s="81">
        <v>777</v>
      </c>
      <c r="W558" s="81">
        <v>57</v>
      </c>
      <c r="X558" s="81">
        <v>15439</v>
      </c>
      <c r="Y558" s="81">
        <v>29126</v>
      </c>
      <c r="Z558" s="81">
        <v>35637</v>
      </c>
      <c r="AA558" s="81">
        <v>5458</v>
      </c>
      <c r="AB558" s="81">
        <v>67851</v>
      </c>
      <c r="AC558" s="81">
        <v>0</v>
      </c>
      <c r="AD558" s="81">
        <v>10.73449219563939</v>
      </c>
      <c r="AE558" s="82"/>
      <c r="AF558" s="81">
        <v>28024396.711822029</v>
      </c>
      <c r="AG558" s="81">
        <v>1302040.9523866752</v>
      </c>
      <c r="AH558" s="81">
        <v>329113.20343268081</v>
      </c>
      <c r="AI558" s="81">
        <v>92106284.92392987</v>
      </c>
      <c r="AJ558" s="81">
        <v>111087186.42396934</v>
      </c>
      <c r="AK558" s="81">
        <v>0</v>
      </c>
      <c r="AL558" s="81">
        <v>0</v>
      </c>
      <c r="AM558" s="81">
        <v>8906386.0516472347</v>
      </c>
      <c r="AN558" s="81">
        <v>0</v>
      </c>
      <c r="AO558" s="81">
        <v>0</v>
      </c>
      <c r="AP558" s="82"/>
      <c r="AQ558" s="81">
        <v>3379</v>
      </c>
      <c r="AR558" s="81">
        <v>338</v>
      </c>
      <c r="AS558" s="81">
        <v>0</v>
      </c>
      <c r="AT558" s="81">
        <v>0</v>
      </c>
      <c r="AU558" s="81">
        <v>0</v>
      </c>
      <c r="AV558" s="81">
        <v>0</v>
      </c>
      <c r="AW558" s="81"/>
      <c r="AX558" s="82"/>
      <c r="AY558" s="81">
        <v>14661.922999999981</v>
      </c>
      <c r="AZ558" s="81">
        <v>32487.779999999992</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2295</v>
      </c>
      <c r="B559" s="80">
        <v>408</v>
      </c>
      <c r="C559" s="80">
        <v>19</v>
      </c>
      <c r="D559" s="80">
        <v>24</v>
      </c>
      <c r="E559" s="80">
        <v>2022</v>
      </c>
      <c r="F559" s="80" t="s">
        <v>568</v>
      </c>
      <c r="G559" s="174" t="s">
        <v>2276</v>
      </c>
      <c r="H559" s="80" t="s">
        <v>2277</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3542</v>
      </c>
      <c r="AR559" s="81">
        <v>338</v>
      </c>
      <c r="AS559" s="81">
        <v>0</v>
      </c>
      <c r="AT559" s="81">
        <v>0</v>
      </c>
      <c r="AU559" s="81">
        <v>0</v>
      </c>
      <c r="AV559" s="81">
        <v>0</v>
      </c>
      <c r="AW559" s="81"/>
      <c r="AX559" s="82"/>
      <c r="AY559" s="81">
        <v>15586.422999999975</v>
      </c>
      <c r="AZ559" s="81">
        <v>32487.779999999992</v>
      </c>
      <c r="BA559" s="81">
        <v>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2367</v>
      </c>
      <c r="B560" s="80">
        <v>511</v>
      </c>
      <c r="C560" s="80">
        <v>1</v>
      </c>
      <c r="D560" s="80">
        <v>31</v>
      </c>
      <c r="E560" s="80">
        <v>1990</v>
      </c>
      <c r="F560" s="80" t="s">
        <v>562</v>
      </c>
      <c r="G560" s="80" t="s">
        <v>2368</v>
      </c>
      <c r="H560" s="80" t="s">
        <v>2369</v>
      </c>
      <c r="I560" s="177"/>
      <c r="J560" s="81">
        <v>920.69317296544614</v>
      </c>
      <c r="K560" s="81">
        <v>133.06323767023414</v>
      </c>
      <c r="L560" s="81">
        <v>86.314692205632497</v>
      </c>
      <c r="M560" s="81">
        <v>677.26764978273638</v>
      </c>
      <c r="N560" s="81">
        <v>896.77634898165968</v>
      </c>
      <c r="O560" s="81">
        <v>750.80773218610079</v>
      </c>
      <c r="P560" s="81">
        <v>896.51175709268375</v>
      </c>
      <c r="Q560" s="81">
        <v>52.533524994667623</v>
      </c>
      <c r="R560" s="81">
        <v>0</v>
      </c>
      <c r="S560" s="81">
        <v>45.43827000000001</v>
      </c>
      <c r="T560" s="82"/>
      <c r="U560" s="81">
        <v>238938017</v>
      </c>
      <c r="V560" s="81">
        <v>39139</v>
      </c>
      <c r="W560" s="81">
        <v>1166</v>
      </c>
      <c r="X560" s="81">
        <v>248665</v>
      </c>
      <c r="Y560" s="81">
        <v>263553</v>
      </c>
      <c r="Z560" s="81">
        <v>308816</v>
      </c>
      <c r="AA560" s="81">
        <v>217683</v>
      </c>
      <c r="AB560" s="81">
        <v>852966</v>
      </c>
      <c r="AC560" s="81">
        <v>0</v>
      </c>
      <c r="AD560" s="81">
        <v>45.438269999999996</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2370</v>
      </c>
      <c r="B561" s="80">
        <v>512</v>
      </c>
      <c r="C561" s="80">
        <v>2</v>
      </c>
      <c r="D561" s="80">
        <v>31</v>
      </c>
      <c r="E561" s="80">
        <v>2005</v>
      </c>
      <c r="F561" s="80" t="s">
        <v>565</v>
      </c>
      <c r="G561" s="80" t="s">
        <v>2368</v>
      </c>
      <c r="H561" s="80" t="s">
        <v>2369</v>
      </c>
      <c r="I561" s="177"/>
      <c r="J561" s="81">
        <v>1071.5589416853486</v>
      </c>
      <c r="K561" s="81">
        <v>83.884828250936408</v>
      </c>
      <c r="L561" s="81">
        <v>104.75158405352632</v>
      </c>
      <c r="M561" s="81">
        <v>1124.233220614826</v>
      </c>
      <c r="N561" s="81">
        <v>1211.7666676412884</v>
      </c>
      <c r="O561" s="81">
        <v>1095.618048855127</v>
      </c>
      <c r="P561" s="81">
        <v>959.92157704865269</v>
      </c>
      <c r="Q561" s="81">
        <v>51.80019238133562</v>
      </c>
      <c r="R561" s="81">
        <v>0</v>
      </c>
      <c r="S561" s="81">
        <v>107.59752263928002</v>
      </c>
      <c r="T561" s="82"/>
      <c r="U561" s="81">
        <v>244603331</v>
      </c>
      <c r="V561" s="81">
        <v>34585</v>
      </c>
      <c r="W561" s="81">
        <v>1420</v>
      </c>
      <c r="X561" s="81">
        <v>226389</v>
      </c>
      <c r="Y561" s="81">
        <v>325265</v>
      </c>
      <c r="Z561" s="81">
        <v>521477</v>
      </c>
      <c r="AA561" s="81">
        <v>190890</v>
      </c>
      <c r="AB561" s="81">
        <v>879239</v>
      </c>
      <c r="AC561" s="81">
        <v>0</v>
      </c>
      <c r="AD561" s="81">
        <v>107.59752263928003</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2371</v>
      </c>
      <c r="B562" s="80">
        <v>513</v>
      </c>
      <c r="C562" s="80">
        <v>3</v>
      </c>
      <c r="D562" s="80">
        <v>31</v>
      </c>
      <c r="E562" s="80">
        <v>2006</v>
      </c>
      <c r="F562" s="80" t="s">
        <v>566</v>
      </c>
      <c r="G562" s="80" t="s">
        <v>2368</v>
      </c>
      <c r="H562" s="80" t="s">
        <v>2369</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2372</v>
      </c>
      <c r="B563" s="80">
        <v>514</v>
      </c>
      <c r="C563" s="80">
        <v>4</v>
      </c>
      <c r="D563" s="80">
        <v>31</v>
      </c>
      <c r="E563" s="80">
        <v>2007</v>
      </c>
      <c r="F563" s="80" t="s">
        <v>567</v>
      </c>
      <c r="G563" s="80" t="s">
        <v>2368</v>
      </c>
      <c r="H563" s="80" t="s">
        <v>2369</v>
      </c>
      <c r="I563" s="177"/>
      <c r="J563" s="81">
        <v>1364.5656516094405</v>
      </c>
      <c r="K563" s="81">
        <v>86.693156855350153</v>
      </c>
      <c r="L563" s="81">
        <v>109.64303867385375</v>
      </c>
      <c r="M563" s="81">
        <v>1128.7621988379276</v>
      </c>
      <c r="N563" s="81">
        <v>1283.7076402743305</v>
      </c>
      <c r="O563" s="81">
        <v>1058.4826799700656</v>
      </c>
      <c r="P563" s="81">
        <v>945.98449277574741</v>
      </c>
      <c r="Q563" s="81">
        <v>54.210045658296352</v>
      </c>
      <c r="R563" s="81">
        <v>0</v>
      </c>
      <c r="S563" s="81">
        <v>109.15021387911003</v>
      </c>
      <c r="T563" s="82"/>
      <c r="U563" s="81">
        <v>275016337</v>
      </c>
      <c r="V563" s="81">
        <v>31066</v>
      </c>
      <c r="W563" s="81">
        <v>1650</v>
      </c>
      <c r="X563" s="81">
        <v>276513</v>
      </c>
      <c r="Y563" s="81">
        <v>330911</v>
      </c>
      <c r="Z563" s="81">
        <v>523728</v>
      </c>
      <c r="AA563" s="81">
        <v>185251</v>
      </c>
      <c r="AB563" s="81">
        <v>871481</v>
      </c>
      <c r="AC563" s="81">
        <v>0</v>
      </c>
      <c r="AD563" s="81">
        <v>109.15021387911003</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2373</v>
      </c>
      <c r="B564" s="80">
        <v>515</v>
      </c>
      <c r="C564" s="80">
        <v>5</v>
      </c>
      <c r="D564" s="80">
        <v>31</v>
      </c>
      <c r="E564" s="80">
        <v>2008</v>
      </c>
      <c r="F564" s="80" t="s">
        <v>84</v>
      </c>
      <c r="G564" s="80" t="s">
        <v>2368</v>
      </c>
      <c r="H564" s="80" t="s">
        <v>2369</v>
      </c>
      <c r="I564" s="177"/>
      <c r="J564" s="81">
        <v>1198.7203054595946</v>
      </c>
      <c r="K564" s="81">
        <v>66.364317244705703</v>
      </c>
      <c r="L564" s="81">
        <v>97.09668490499692</v>
      </c>
      <c r="M564" s="81">
        <v>1358.6156937468099</v>
      </c>
      <c r="N564" s="81">
        <v>1246.3605705581137</v>
      </c>
      <c r="O564" s="81">
        <v>1028.4197942985818</v>
      </c>
      <c r="P564" s="81">
        <v>919.02554398700772</v>
      </c>
      <c r="Q564" s="81">
        <v>53.06689229367624</v>
      </c>
      <c r="R564" s="81">
        <v>0</v>
      </c>
      <c r="S564" s="81">
        <v>101.53272206021001</v>
      </c>
      <c r="T564" s="82"/>
      <c r="U564" s="81">
        <v>265678653</v>
      </c>
      <c r="V564" s="81">
        <v>31066</v>
      </c>
      <c r="W564" s="81">
        <v>1650</v>
      </c>
      <c r="X564" s="81">
        <v>276513</v>
      </c>
      <c r="Y564" s="81">
        <v>333259</v>
      </c>
      <c r="Z564" s="81">
        <v>526713</v>
      </c>
      <c r="AA564" s="81">
        <v>180177</v>
      </c>
      <c r="AB564" s="81">
        <v>867122</v>
      </c>
      <c r="AC564" s="81">
        <v>0</v>
      </c>
      <c r="AD564" s="81">
        <v>101.53272206020999</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2374</v>
      </c>
      <c r="B565" s="80">
        <v>516</v>
      </c>
      <c r="C565" s="80">
        <v>6</v>
      </c>
      <c r="D565" s="80">
        <v>31</v>
      </c>
      <c r="E565" s="80">
        <v>2009</v>
      </c>
      <c r="F565" s="80" t="s">
        <v>85</v>
      </c>
      <c r="G565" s="80" t="s">
        <v>2368</v>
      </c>
      <c r="H565" s="80" t="s">
        <v>2369</v>
      </c>
      <c r="I565" s="177"/>
      <c r="J565" s="81">
        <v>1145.1090620521513</v>
      </c>
      <c r="K565" s="81">
        <v>65.115200943028569</v>
      </c>
      <c r="L565" s="81">
        <v>112.13817127219014</v>
      </c>
      <c r="M565" s="81">
        <v>1416.2541882880685</v>
      </c>
      <c r="N565" s="81">
        <v>1130.781011119067</v>
      </c>
      <c r="O565" s="81">
        <v>1047.9968420039427</v>
      </c>
      <c r="P565" s="81">
        <v>878.46789220930771</v>
      </c>
      <c r="Q565" s="81">
        <v>50.381902681999215</v>
      </c>
      <c r="R565" s="81">
        <v>0</v>
      </c>
      <c r="S565" s="81">
        <v>112.16263563122001</v>
      </c>
      <c r="T565" s="82"/>
      <c r="U565" s="81">
        <v>189896053</v>
      </c>
      <c r="V565" s="81">
        <v>30276</v>
      </c>
      <c r="W565" s="81">
        <v>3256</v>
      </c>
      <c r="X565" s="81">
        <v>299744</v>
      </c>
      <c r="Y565" s="81">
        <v>335689</v>
      </c>
      <c r="Z565" s="81">
        <v>529788</v>
      </c>
      <c r="AA565" s="81">
        <v>176809</v>
      </c>
      <c r="AB565" s="81">
        <v>864210</v>
      </c>
      <c r="AC565" s="81">
        <v>0</v>
      </c>
      <c r="AD565" s="81">
        <v>112.16263563122</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0</v>
      </c>
      <c r="BI565" s="81">
        <v>636.76107100000002</v>
      </c>
      <c r="BJ565" s="81">
        <v>0</v>
      </c>
      <c r="BK565" s="81">
        <v>139.38500000000002</v>
      </c>
      <c r="BL565" s="81">
        <v>0</v>
      </c>
      <c r="BM565" s="82"/>
      <c r="BN565" s="81">
        <v>0</v>
      </c>
      <c r="BO565" s="81">
        <v>0</v>
      </c>
      <c r="BP565" s="81">
        <v>70</v>
      </c>
      <c r="BQ565" s="81">
        <v>0</v>
      </c>
      <c r="BR565" s="81">
        <v>23</v>
      </c>
      <c r="BS565" s="81">
        <v>0</v>
      </c>
      <c r="BT565"/>
      <c r="BU565" s="80"/>
      <c r="BV565" s="80"/>
      <c r="BW565" s="80"/>
      <c r="BX565" s="80"/>
      <c r="BY565" s="80"/>
      <c r="BZ565" s="80"/>
      <c r="CA565" s="80"/>
      <c r="CB565" s="80"/>
      <c r="CC565" s="80"/>
    </row>
    <row r="566" spans="1:81">
      <c r="A566" s="80" t="s">
        <v>2375</v>
      </c>
      <c r="B566" s="80">
        <v>517</v>
      </c>
      <c r="C566" s="80">
        <v>7</v>
      </c>
      <c r="D566" s="80">
        <v>31</v>
      </c>
      <c r="E566" s="80">
        <v>2010</v>
      </c>
      <c r="F566" s="80" t="s">
        <v>86</v>
      </c>
      <c r="G566" s="80" t="s">
        <v>2368</v>
      </c>
      <c r="H566" s="80" t="s">
        <v>2369</v>
      </c>
      <c r="I566" s="177"/>
      <c r="J566" s="81">
        <v>1183.6701173472909</v>
      </c>
      <c r="K566" s="81">
        <v>68.327830371884758</v>
      </c>
      <c r="L566" s="81">
        <v>105.62911764570863</v>
      </c>
      <c r="M566" s="81">
        <v>1466.50829026272</v>
      </c>
      <c r="N566" s="81">
        <v>1108.4555644088884</v>
      </c>
      <c r="O566" s="81">
        <v>1052.2305367946349</v>
      </c>
      <c r="P566" s="81">
        <v>888.83040241831839</v>
      </c>
      <c r="Q566" s="81">
        <v>52.357505551164067</v>
      </c>
      <c r="R566" s="81">
        <v>0</v>
      </c>
      <c r="S566" s="81">
        <v>109.89269664915402</v>
      </c>
      <c r="T566" s="82"/>
      <c r="U566" s="81">
        <v>232059908</v>
      </c>
      <c r="V566" s="81">
        <v>30276</v>
      </c>
      <c r="W566" s="81">
        <v>3256</v>
      </c>
      <c r="X566" s="81">
        <v>299744</v>
      </c>
      <c r="Y566" s="81">
        <v>338154</v>
      </c>
      <c r="Z566" s="81">
        <v>534400</v>
      </c>
      <c r="AA566" s="81">
        <v>174427</v>
      </c>
      <c r="AB566" s="81">
        <v>860559</v>
      </c>
      <c r="AC566" s="81">
        <v>0</v>
      </c>
      <c r="AD566" s="81">
        <v>109.89269664915399</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0</v>
      </c>
      <c r="BI566" s="81">
        <v>780.53899999999999</v>
      </c>
      <c r="BJ566" s="81">
        <v>0</v>
      </c>
      <c r="BK566" s="81">
        <v>135.74400000000003</v>
      </c>
      <c r="BL566" s="81">
        <v>0</v>
      </c>
      <c r="BM566" s="82"/>
      <c r="BN566" s="81">
        <v>0</v>
      </c>
      <c r="BO566" s="81">
        <v>0</v>
      </c>
      <c r="BP566" s="81">
        <v>79</v>
      </c>
      <c r="BQ566" s="81">
        <v>0</v>
      </c>
      <c r="BR566" s="81">
        <v>30</v>
      </c>
      <c r="BS566" s="81">
        <v>0</v>
      </c>
      <c r="BT566"/>
      <c r="BU566" s="80">
        <v>900.28300000000002</v>
      </c>
      <c r="BV566" s="80">
        <v>0</v>
      </c>
      <c r="BW566" s="80">
        <v>0</v>
      </c>
      <c r="BX566" s="80">
        <v>0</v>
      </c>
      <c r="BY566" s="80">
        <v>0</v>
      </c>
      <c r="BZ566" s="80">
        <v>0</v>
      </c>
      <c r="CA566" s="80">
        <v>9</v>
      </c>
      <c r="CB566" s="80">
        <v>7</v>
      </c>
      <c r="CC566" s="80">
        <v>0</v>
      </c>
    </row>
    <row r="567" spans="1:81">
      <c r="A567" s="80" t="s">
        <v>2376</v>
      </c>
      <c r="B567" s="80">
        <v>518</v>
      </c>
      <c r="C567" s="80">
        <v>8</v>
      </c>
      <c r="D567" s="80">
        <v>31</v>
      </c>
      <c r="E567" s="80">
        <v>2011</v>
      </c>
      <c r="F567" s="80" t="s">
        <v>87</v>
      </c>
      <c r="G567" s="80" t="s">
        <v>2368</v>
      </c>
      <c r="H567" s="80" t="s">
        <v>2369</v>
      </c>
      <c r="I567" s="177"/>
      <c r="J567" s="81">
        <v>1043.3101126743957</v>
      </c>
      <c r="K567" s="81">
        <v>78.889328521250931</v>
      </c>
      <c r="L567" s="81">
        <v>110.73802532660122</v>
      </c>
      <c r="M567" s="81">
        <v>1669.0893020416534</v>
      </c>
      <c r="N567" s="81">
        <v>1289.6574535036793</v>
      </c>
      <c r="O567" s="81">
        <v>1040.6777123067111</v>
      </c>
      <c r="P567" s="81">
        <v>853.91572026375297</v>
      </c>
      <c r="Q567" s="81">
        <v>60.054813007849752</v>
      </c>
      <c r="R567" s="81">
        <v>0</v>
      </c>
      <c r="S567" s="81">
        <v>111.07080554541599</v>
      </c>
      <c r="T567" s="82"/>
      <c r="U567" s="81">
        <v>221542124</v>
      </c>
      <c r="V567" s="81">
        <v>30276</v>
      </c>
      <c r="W567" s="81">
        <v>3256</v>
      </c>
      <c r="X567" s="81">
        <v>299744</v>
      </c>
      <c r="Y567" s="81">
        <v>339911</v>
      </c>
      <c r="Z567" s="81">
        <v>540015</v>
      </c>
      <c r="AA567" s="81">
        <v>172562</v>
      </c>
      <c r="AB567" s="81">
        <v>855746</v>
      </c>
      <c r="AC567" s="81">
        <v>0</v>
      </c>
      <c r="AD567" s="81">
        <v>111.07080554541599</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6.5640000000000001</v>
      </c>
      <c r="BI567" s="81">
        <v>680.04899999999998</v>
      </c>
      <c r="BJ567" s="81">
        <v>0</v>
      </c>
      <c r="BK567" s="81">
        <v>112.738</v>
      </c>
      <c r="BL567" s="81">
        <v>0</v>
      </c>
      <c r="BM567" s="82"/>
      <c r="BN567" s="81">
        <v>0</v>
      </c>
      <c r="BO567" s="81">
        <v>1</v>
      </c>
      <c r="BP567" s="81">
        <v>73</v>
      </c>
      <c r="BQ567" s="81">
        <v>0</v>
      </c>
      <c r="BR567" s="81">
        <v>27</v>
      </c>
      <c r="BS567" s="81">
        <v>0</v>
      </c>
      <c r="BT567"/>
      <c r="BU567" s="80">
        <v>784.14599999999996</v>
      </c>
      <c r="BV567" s="80">
        <v>0</v>
      </c>
      <c r="BW567" s="80">
        <v>0</v>
      </c>
      <c r="BX567" s="80">
        <v>0</v>
      </c>
      <c r="BY567" s="80">
        <v>0</v>
      </c>
      <c r="BZ567" s="80">
        <v>0</v>
      </c>
      <c r="CA567" s="80">
        <v>9.2050000000000001</v>
      </c>
      <c r="CB567" s="80">
        <v>6</v>
      </c>
      <c r="CC567" s="80">
        <v>0</v>
      </c>
    </row>
    <row r="568" spans="1:81">
      <c r="A568" s="80" t="s">
        <v>2377</v>
      </c>
      <c r="B568" s="80">
        <v>519</v>
      </c>
      <c r="C568" s="80">
        <v>9</v>
      </c>
      <c r="D568" s="80">
        <v>31</v>
      </c>
      <c r="E568" s="80">
        <v>2012</v>
      </c>
      <c r="F568" s="80" t="s">
        <v>88</v>
      </c>
      <c r="G568" s="80" t="s">
        <v>2368</v>
      </c>
      <c r="H568" s="80" t="s">
        <v>2369</v>
      </c>
      <c r="I568" s="177"/>
      <c r="J568" s="81">
        <v>1205.0033005506384</v>
      </c>
      <c r="K568" s="81">
        <v>75.527832648945264</v>
      </c>
      <c r="L568" s="81">
        <v>109.11494111595489</v>
      </c>
      <c r="M568" s="81">
        <v>1642.305363807402</v>
      </c>
      <c r="N568" s="81">
        <v>1509.3398532968397</v>
      </c>
      <c r="O568" s="81">
        <v>1046.671357141488</v>
      </c>
      <c r="P568" s="81">
        <v>851.06540782576519</v>
      </c>
      <c r="Q568" s="81">
        <v>65.871133657971754</v>
      </c>
      <c r="R568" s="81">
        <v>0</v>
      </c>
      <c r="S568" s="81">
        <v>109.54529388303216</v>
      </c>
      <c r="T568" s="82"/>
      <c r="U568" s="81">
        <v>201373875</v>
      </c>
      <c r="V568" s="81">
        <v>30276</v>
      </c>
      <c r="W568" s="81">
        <v>3256</v>
      </c>
      <c r="X568" s="81">
        <v>299744</v>
      </c>
      <c r="Y568" s="81">
        <v>348271</v>
      </c>
      <c r="Z568" s="81">
        <v>547433</v>
      </c>
      <c r="AA568" s="81">
        <v>171013</v>
      </c>
      <c r="AB568" s="81">
        <v>863917</v>
      </c>
      <c r="AC568" s="81">
        <v>0</v>
      </c>
      <c r="AD568" s="81">
        <v>109.54529388303216</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6.5060000000000002</v>
      </c>
      <c r="BI568" s="81">
        <v>836.56500000000005</v>
      </c>
      <c r="BJ568" s="81">
        <v>0</v>
      </c>
      <c r="BK568" s="81">
        <v>116.434</v>
      </c>
      <c r="BL568" s="81">
        <v>0</v>
      </c>
      <c r="BM568" s="82"/>
      <c r="BN568" s="81">
        <v>0</v>
      </c>
      <c r="BO568" s="81">
        <v>1</v>
      </c>
      <c r="BP568" s="81">
        <v>83</v>
      </c>
      <c r="BQ568" s="81">
        <v>0</v>
      </c>
      <c r="BR568" s="81">
        <v>27</v>
      </c>
      <c r="BS568" s="81">
        <v>0</v>
      </c>
      <c r="BT568"/>
      <c r="BU568" s="80">
        <v>949.68100000000004</v>
      </c>
      <c r="BV568" s="80">
        <v>0</v>
      </c>
      <c r="BW568" s="80">
        <v>0</v>
      </c>
      <c r="BX568" s="80">
        <v>0</v>
      </c>
      <c r="BY568" s="80">
        <v>0</v>
      </c>
      <c r="BZ568" s="80">
        <v>0</v>
      </c>
      <c r="CA568" s="80">
        <v>3.47</v>
      </c>
      <c r="CB568" s="80">
        <v>6.3540000000000001</v>
      </c>
      <c r="CC568" s="80">
        <v>0</v>
      </c>
    </row>
    <row r="569" spans="1:81">
      <c r="A569" s="80" t="s">
        <v>2378</v>
      </c>
      <c r="B569" s="80">
        <v>520</v>
      </c>
      <c r="C569" s="80">
        <v>10</v>
      </c>
      <c r="D569" s="80">
        <v>31</v>
      </c>
      <c r="E569" s="80">
        <v>2013</v>
      </c>
      <c r="F569" s="80" t="s">
        <v>89</v>
      </c>
      <c r="G569" s="80" t="s">
        <v>2368</v>
      </c>
      <c r="H569" s="80" t="s">
        <v>2369</v>
      </c>
      <c r="I569" s="177"/>
      <c r="J569" s="81">
        <v>1374.8831594721607</v>
      </c>
      <c r="K569" s="81">
        <v>73.957020746364066</v>
      </c>
      <c r="L569" s="81">
        <v>89.564872049638851</v>
      </c>
      <c r="M569" s="81">
        <v>1698.2038630090767</v>
      </c>
      <c r="N569" s="81">
        <v>1389.3571213436421</v>
      </c>
      <c r="O569" s="81">
        <v>1016.3151327961115</v>
      </c>
      <c r="P569" s="81">
        <v>850.42070533895799</v>
      </c>
      <c r="Q569" s="81">
        <v>66.651275730759437</v>
      </c>
      <c r="R569" s="81">
        <v>0</v>
      </c>
      <c r="S569" s="81">
        <v>109.66532671703</v>
      </c>
      <c r="T569" s="82"/>
      <c r="U569" s="81">
        <v>198471732</v>
      </c>
      <c r="V569" s="81">
        <v>30276</v>
      </c>
      <c r="W569" s="81">
        <v>3256</v>
      </c>
      <c r="X569" s="81">
        <v>299744</v>
      </c>
      <c r="Y569" s="81">
        <v>350033</v>
      </c>
      <c r="Z569" s="81">
        <v>555289</v>
      </c>
      <c r="AA569" s="81">
        <v>170242</v>
      </c>
      <c r="AB569" s="81">
        <v>861615</v>
      </c>
      <c r="AC569" s="81">
        <v>0</v>
      </c>
      <c r="AD569" s="81">
        <v>109.66532671703</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5.9509999999999996</v>
      </c>
      <c r="BI569" s="81">
        <v>851.53</v>
      </c>
      <c r="BJ569" s="81">
        <v>0</v>
      </c>
      <c r="BK569" s="81">
        <v>140.05699999999999</v>
      </c>
      <c r="BL569" s="81">
        <v>0</v>
      </c>
      <c r="BM569" s="82"/>
      <c r="BN569" s="81">
        <v>0</v>
      </c>
      <c r="BO569" s="81">
        <v>1</v>
      </c>
      <c r="BP569" s="81">
        <v>78</v>
      </c>
      <c r="BQ569" s="81">
        <v>0</v>
      </c>
      <c r="BR569" s="81">
        <v>27</v>
      </c>
      <c r="BS569" s="81">
        <v>0</v>
      </c>
      <c r="BT569"/>
      <c r="BU569" s="80">
        <v>985.78</v>
      </c>
      <c r="BV569" s="80">
        <v>0</v>
      </c>
      <c r="BW569" s="80">
        <v>0</v>
      </c>
      <c r="BX569" s="80">
        <v>0</v>
      </c>
      <c r="BY569" s="80">
        <v>0</v>
      </c>
      <c r="BZ569" s="80">
        <v>0</v>
      </c>
      <c r="CA569" s="80">
        <v>4.3609999999999998</v>
      </c>
      <c r="CB569" s="80">
        <v>7.3970000000000002</v>
      </c>
      <c r="CC569" s="80">
        <v>0</v>
      </c>
    </row>
    <row r="570" spans="1:81">
      <c r="A570" s="80" t="s">
        <v>2379</v>
      </c>
      <c r="B570" s="80">
        <v>521</v>
      </c>
      <c r="C570" s="80">
        <v>11</v>
      </c>
      <c r="D570" s="80">
        <v>31</v>
      </c>
      <c r="E570" s="80">
        <v>2014</v>
      </c>
      <c r="F570" s="80" t="s">
        <v>90</v>
      </c>
      <c r="G570" s="80" t="s">
        <v>2368</v>
      </c>
      <c r="H570" s="80" t="s">
        <v>2369</v>
      </c>
      <c r="I570" s="177"/>
      <c r="J570" s="81">
        <v>1190.5019942698646</v>
      </c>
      <c r="K570" s="81">
        <v>70.734528351091001</v>
      </c>
      <c r="L570" s="81">
        <v>89.281189753800959</v>
      </c>
      <c r="M570" s="81">
        <v>1593.5437752880534</v>
      </c>
      <c r="N570" s="81">
        <v>1187.2105461404685</v>
      </c>
      <c r="O570" s="81">
        <v>973.98532767352197</v>
      </c>
      <c r="P570" s="81">
        <v>852.32310041135406</v>
      </c>
      <c r="Q570" s="81">
        <v>63.495183762331564</v>
      </c>
      <c r="R570" s="81">
        <v>0</v>
      </c>
      <c r="S570" s="81">
        <v>124.560195871326</v>
      </c>
      <c r="T570" s="82"/>
      <c r="U570" s="81">
        <v>213270685</v>
      </c>
      <c r="V570" s="81">
        <v>26700</v>
      </c>
      <c r="W570" s="81">
        <v>3119</v>
      </c>
      <c r="X570" s="81">
        <v>292292</v>
      </c>
      <c r="Y570" s="81">
        <v>351845</v>
      </c>
      <c r="Z570" s="81">
        <v>560478</v>
      </c>
      <c r="AA570" s="81">
        <v>169740</v>
      </c>
      <c r="AB570" s="81">
        <v>855502</v>
      </c>
      <c r="AC570" s="81">
        <v>0</v>
      </c>
      <c r="AD570" s="81">
        <v>124.56019587132602</v>
      </c>
      <c r="AE570" s="82"/>
      <c r="AF570" s="81">
        <v>1696034040.1955504</v>
      </c>
      <c r="AG570" s="81">
        <v>57375991.952799335</v>
      </c>
      <c r="AH570" s="81">
        <v>23342760.520742834</v>
      </c>
      <c r="AI570" s="81">
        <v>1970560441.8002279</v>
      </c>
      <c r="AJ570" s="81">
        <v>1575918884.8562193</v>
      </c>
      <c r="AK570" s="81">
        <v>0</v>
      </c>
      <c r="AL570" s="81">
        <v>0</v>
      </c>
      <c r="AM570" s="81">
        <v>117447640.64970888</v>
      </c>
      <c r="AN570" s="81">
        <v>0</v>
      </c>
      <c r="AO570" s="81">
        <v>0</v>
      </c>
      <c r="AP570" s="82"/>
      <c r="AQ570" s="81">
        <v>21283</v>
      </c>
      <c r="AR570" s="81">
        <v>4875</v>
      </c>
      <c r="AS570" s="81">
        <v>0</v>
      </c>
      <c r="AT570" s="81">
        <v>12</v>
      </c>
      <c r="AU570" s="81">
        <v>0</v>
      </c>
      <c r="AV570" s="81">
        <v>2</v>
      </c>
      <c r="AW570" s="81" t="s">
        <v>564</v>
      </c>
      <c r="AX570" s="82"/>
      <c r="AY570" s="81">
        <v>91711.200000000012</v>
      </c>
      <c r="AZ570" s="81">
        <v>218162.39999999997</v>
      </c>
      <c r="BA570" s="81">
        <v>0</v>
      </c>
      <c r="BB570" s="81">
        <v>1670.3</v>
      </c>
      <c r="BC570" s="81">
        <v>0</v>
      </c>
      <c r="BD570" s="81">
        <v>848</v>
      </c>
      <c r="BE570" s="81" t="s">
        <v>564</v>
      </c>
      <c r="BF570" s="82"/>
      <c r="BG570" s="81">
        <v>0</v>
      </c>
      <c r="BH570" s="81">
        <v>6.234</v>
      </c>
      <c r="BI570" s="81">
        <v>797.72</v>
      </c>
      <c r="BJ570" s="81">
        <v>0</v>
      </c>
      <c r="BK570" s="81">
        <v>158.56700000000001</v>
      </c>
      <c r="BL570" s="81">
        <v>0</v>
      </c>
      <c r="BM570" s="82"/>
      <c r="BN570" s="81">
        <v>0</v>
      </c>
      <c r="BO570" s="81">
        <v>1</v>
      </c>
      <c r="BP570" s="81">
        <v>76</v>
      </c>
      <c r="BQ570" s="81">
        <v>0</v>
      </c>
      <c r="BR570" s="81">
        <v>28</v>
      </c>
      <c r="BS570" s="81">
        <v>0</v>
      </c>
      <c r="BT570"/>
      <c r="BU570" s="80">
        <v>951.14200000000005</v>
      </c>
      <c r="BV570" s="80">
        <v>0</v>
      </c>
      <c r="BW570" s="80">
        <v>0</v>
      </c>
      <c r="BX570" s="80">
        <v>0</v>
      </c>
      <c r="BY570" s="80">
        <v>5.4039999999999999</v>
      </c>
      <c r="BZ570" s="80">
        <v>0</v>
      </c>
      <c r="CA570" s="80">
        <v>0</v>
      </c>
      <c r="CB570" s="80">
        <v>5.9749999999999996</v>
      </c>
      <c r="CC570" s="80">
        <v>0</v>
      </c>
    </row>
    <row r="571" spans="1:81">
      <c r="A571" s="80" t="s">
        <v>2380</v>
      </c>
      <c r="B571" s="80">
        <v>522</v>
      </c>
      <c r="C571" s="80">
        <v>12</v>
      </c>
      <c r="D571" s="80">
        <v>31</v>
      </c>
      <c r="E571" s="80">
        <v>2015</v>
      </c>
      <c r="F571" s="80" t="s">
        <v>91</v>
      </c>
      <c r="G571" s="80" t="s">
        <v>2368</v>
      </c>
      <c r="H571" s="80" t="s">
        <v>2369</v>
      </c>
      <c r="I571" s="177"/>
      <c r="J571" s="81">
        <v>1201.582240329333</v>
      </c>
      <c r="K571" s="81">
        <v>65.607615441175469</v>
      </c>
      <c r="L571" s="81">
        <v>90.079378936818358</v>
      </c>
      <c r="M571" s="81">
        <v>1432.5562512595645</v>
      </c>
      <c r="N571" s="81">
        <v>1258.8683466653615</v>
      </c>
      <c r="O571" s="81">
        <v>971.51185052598305</v>
      </c>
      <c r="P571" s="81">
        <v>848.66694277841191</v>
      </c>
      <c r="Q571" s="81">
        <v>61.743177223279211</v>
      </c>
      <c r="R571" s="81">
        <v>0</v>
      </c>
      <c r="S571" s="81">
        <v>120.60994322338402</v>
      </c>
      <c r="T571" s="82"/>
      <c r="U571" s="81">
        <v>243839274</v>
      </c>
      <c r="V571" s="81">
        <v>26700</v>
      </c>
      <c r="W571" s="81">
        <v>3119</v>
      </c>
      <c r="X571" s="81">
        <v>292292</v>
      </c>
      <c r="Y571" s="81">
        <v>354020</v>
      </c>
      <c r="Z571" s="81">
        <v>564441</v>
      </c>
      <c r="AA571" s="81">
        <v>168879</v>
      </c>
      <c r="AB571" s="81">
        <v>849784</v>
      </c>
      <c r="AC571" s="81">
        <v>0</v>
      </c>
      <c r="AD571" s="81">
        <v>120.60994322338401</v>
      </c>
      <c r="AE571" s="82"/>
      <c r="AF571" s="81">
        <v>1825286654.9800839</v>
      </c>
      <c r="AG571" s="81">
        <v>49079079.218601339</v>
      </c>
      <c r="AH571" s="81">
        <v>18926476.750507418</v>
      </c>
      <c r="AI571" s="81">
        <v>1872571755.7610788</v>
      </c>
      <c r="AJ571" s="81">
        <v>1778412134.3851471</v>
      </c>
      <c r="AK571" s="81">
        <v>0</v>
      </c>
      <c r="AL571" s="81">
        <v>0</v>
      </c>
      <c r="AM571" s="81">
        <v>116459332.49019128</v>
      </c>
      <c r="AN571" s="81">
        <v>0</v>
      </c>
      <c r="AO571" s="81">
        <v>0</v>
      </c>
      <c r="AP571" s="82"/>
      <c r="AQ571" s="81">
        <v>23084</v>
      </c>
      <c r="AR571" s="81">
        <v>7258</v>
      </c>
      <c r="AS571" s="81">
        <v>0</v>
      </c>
      <c r="AT571" s="81">
        <v>16</v>
      </c>
      <c r="AU571" s="81">
        <v>0</v>
      </c>
      <c r="AV571" s="81">
        <v>2</v>
      </c>
      <c r="AW571" s="81" t="s">
        <v>564</v>
      </c>
      <c r="AX571" s="82"/>
      <c r="AY571" s="81">
        <v>101092.19999999997</v>
      </c>
      <c r="AZ571" s="81">
        <v>333657.20000000007</v>
      </c>
      <c r="BA571" s="81">
        <v>0</v>
      </c>
      <c r="BB571" s="81">
        <v>1743.3</v>
      </c>
      <c r="BC571" s="81">
        <v>0</v>
      </c>
      <c r="BD571" s="81">
        <v>848</v>
      </c>
      <c r="BE571" s="81" t="s">
        <v>564</v>
      </c>
      <c r="BF571" s="82"/>
      <c r="BG571" s="81">
        <v>0</v>
      </c>
      <c r="BH571" s="81">
        <v>5.45</v>
      </c>
      <c r="BI571" s="81">
        <v>788.96900000000005</v>
      </c>
      <c r="BJ571" s="81">
        <v>0</v>
      </c>
      <c r="BK571" s="81">
        <v>147.00400000000002</v>
      </c>
      <c r="BL571" s="81">
        <v>0</v>
      </c>
      <c r="BM571" s="82"/>
      <c r="BN571" s="81">
        <v>0</v>
      </c>
      <c r="BO571" s="81">
        <v>1</v>
      </c>
      <c r="BP571" s="81">
        <v>78</v>
      </c>
      <c r="BQ571" s="81">
        <v>0</v>
      </c>
      <c r="BR571" s="81">
        <v>27</v>
      </c>
      <c r="BS571" s="81">
        <v>0</v>
      </c>
      <c r="BT571"/>
      <c r="BU571" s="80">
        <v>930.95699999999999</v>
      </c>
      <c r="BV571" s="80">
        <v>0</v>
      </c>
      <c r="BW571" s="80">
        <v>0</v>
      </c>
      <c r="BX571" s="80">
        <v>0</v>
      </c>
      <c r="BY571" s="80">
        <v>5.8490000000000002</v>
      </c>
      <c r="BZ571" s="80">
        <v>0</v>
      </c>
      <c r="CA571" s="80">
        <v>0</v>
      </c>
      <c r="CB571" s="80">
        <v>4.617</v>
      </c>
      <c r="CC571" s="80">
        <v>0</v>
      </c>
    </row>
    <row r="572" spans="1:81">
      <c r="A572" s="80" t="s">
        <v>2381</v>
      </c>
      <c r="B572" s="80">
        <v>523</v>
      </c>
      <c r="C572" s="80">
        <v>13</v>
      </c>
      <c r="D572" s="80">
        <v>31</v>
      </c>
      <c r="E572" s="80">
        <v>2016</v>
      </c>
      <c r="F572" s="80" t="s">
        <v>92</v>
      </c>
      <c r="G572" s="80" t="s">
        <v>2368</v>
      </c>
      <c r="H572" s="80" t="s">
        <v>2369</v>
      </c>
      <c r="I572" s="177"/>
      <c r="J572" s="81">
        <v>1160.5817416854175</v>
      </c>
      <c r="K572" s="81">
        <v>71.760147548102339</v>
      </c>
      <c r="L572" s="81">
        <v>104.68268110679412</v>
      </c>
      <c r="M572" s="81">
        <v>1216.6599082208152</v>
      </c>
      <c r="N572" s="81">
        <v>1179.8082450804138</v>
      </c>
      <c r="O572" s="81">
        <v>966.00032648982756</v>
      </c>
      <c r="P572" s="81">
        <v>828.02825072456187</v>
      </c>
      <c r="Q572" s="81">
        <v>59.664074670471727</v>
      </c>
      <c r="R572" s="81">
        <v>0</v>
      </c>
      <c r="S572" s="81">
        <v>116.99180623257</v>
      </c>
      <c r="T572" s="82"/>
      <c r="U572" s="81">
        <v>225041916</v>
      </c>
      <c r="V572" s="81">
        <v>26700</v>
      </c>
      <c r="W572" s="81">
        <v>3119</v>
      </c>
      <c r="X572" s="81">
        <v>292292</v>
      </c>
      <c r="Y572" s="81">
        <v>356363</v>
      </c>
      <c r="Z572" s="81">
        <v>568138</v>
      </c>
      <c r="AA572" s="81">
        <v>170421</v>
      </c>
      <c r="AB572" s="81">
        <v>844717</v>
      </c>
      <c r="AC572" s="81">
        <v>0</v>
      </c>
      <c r="AD572" s="81">
        <v>116.99180623257</v>
      </c>
      <c r="AE572" s="82"/>
      <c r="AF572" s="81">
        <v>1746050190.907778</v>
      </c>
      <c r="AG572" s="81">
        <v>53910306.950229026</v>
      </c>
      <c r="AH572" s="81">
        <v>17926363.592660438</v>
      </c>
      <c r="AI572" s="81">
        <v>1871607731.5371709</v>
      </c>
      <c r="AJ572" s="81">
        <v>1629470906.7412579</v>
      </c>
      <c r="AK572" s="81"/>
      <c r="AL572" s="81"/>
      <c r="AM572" s="81">
        <v>115854859.3806289</v>
      </c>
      <c r="AN572" s="81"/>
      <c r="AO572" s="81"/>
      <c r="AP572" s="82"/>
      <c r="AQ572" s="81">
        <v>24616</v>
      </c>
      <c r="AR572" s="81">
        <v>8467</v>
      </c>
      <c r="AS572" s="81">
        <v>0</v>
      </c>
      <c r="AT572" s="81">
        <v>18</v>
      </c>
      <c r="AU572" s="81">
        <v>0</v>
      </c>
      <c r="AV572" s="81">
        <v>2</v>
      </c>
      <c r="AW572" s="81" t="s">
        <v>564</v>
      </c>
      <c r="AX572" s="82"/>
      <c r="AY572" s="81">
        <v>109291.5</v>
      </c>
      <c r="AZ572" s="81">
        <v>383714.7</v>
      </c>
      <c r="BA572" s="81">
        <v>0</v>
      </c>
      <c r="BB572" s="81">
        <v>1766.3</v>
      </c>
      <c r="BC572" s="81">
        <v>0</v>
      </c>
      <c r="BD572" s="81">
        <v>848</v>
      </c>
      <c r="BE572" s="81" t="s">
        <v>564</v>
      </c>
      <c r="BF572" s="82"/>
      <c r="BG572" s="81">
        <v>0</v>
      </c>
      <c r="BH572" s="81">
        <v>5.4880000000000004</v>
      </c>
      <c r="BI572" s="81">
        <v>795.471</v>
      </c>
      <c r="BJ572" s="81">
        <v>0</v>
      </c>
      <c r="BK572" s="81">
        <v>160.67800000000003</v>
      </c>
      <c r="BL572" s="81">
        <v>0</v>
      </c>
      <c r="BM572" s="82"/>
      <c r="BN572" s="81">
        <v>0</v>
      </c>
      <c r="BO572" s="81">
        <v>1</v>
      </c>
      <c r="BP572" s="81">
        <v>81</v>
      </c>
      <c r="BQ572" s="81">
        <v>0</v>
      </c>
      <c r="BR572" s="81">
        <v>29</v>
      </c>
      <c r="BS572" s="81">
        <v>0</v>
      </c>
      <c r="BT572"/>
      <c r="BU572" s="80">
        <v>949.79300000000001</v>
      </c>
      <c r="BV572" s="80">
        <v>0</v>
      </c>
      <c r="BW572" s="80">
        <v>0</v>
      </c>
      <c r="BX572" s="80">
        <v>0</v>
      </c>
      <c r="BY572" s="80">
        <v>5.6879999999999997</v>
      </c>
      <c r="BZ572" s="80">
        <v>0</v>
      </c>
      <c r="CA572" s="80">
        <v>0</v>
      </c>
      <c r="CB572" s="80">
        <v>6.1559999999999997</v>
      </c>
      <c r="CC572" s="80">
        <v>0</v>
      </c>
    </row>
    <row r="573" spans="1:81">
      <c r="A573" s="80" t="s">
        <v>2382</v>
      </c>
      <c r="B573" s="80">
        <v>524</v>
      </c>
      <c r="C573" s="80">
        <v>14</v>
      </c>
      <c r="D573" s="80">
        <v>31</v>
      </c>
      <c r="E573" s="80">
        <v>2017</v>
      </c>
      <c r="F573" s="80" t="s">
        <v>71</v>
      </c>
      <c r="G573" s="80" t="s">
        <v>2368</v>
      </c>
      <c r="H573" s="80" t="s">
        <v>2369</v>
      </c>
      <c r="I573" s="177"/>
      <c r="J573" s="81">
        <v>1096.6877939264905</v>
      </c>
      <c r="K573" s="81">
        <v>71.83564634535395</v>
      </c>
      <c r="L573" s="81">
        <v>97.591409136516177</v>
      </c>
      <c r="M573" s="81">
        <v>1229.6890724994589</v>
      </c>
      <c r="N573" s="81">
        <v>1281.3674122196346</v>
      </c>
      <c r="O573" s="81">
        <v>956.03789586078699</v>
      </c>
      <c r="P573" s="81">
        <v>817.98883937448852</v>
      </c>
      <c r="Q573" s="81">
        <v>57.292163571493113</v>
      </c>
      <c r="R573" s="81">
        <v>0</v>
      </c>
      <c r="S573" s="81">
        <v>112.66931154898202</v>
      </c>
      <c r="T573" s="82"/>
      <c r="U573" s="81">
        <v>253247534</v>
      </c>
      <c r="V573" s="81">
        <v>26700</v>
      </c>
      <c r="W573" s="81">
        <v>3119</v>
      </c>
      <c r="X573" s="81">
        <v>292292</v>
      </c>
      <c r="Y573" s="81">
        <v>358393</v>
      </c>
      <c r="Z573" s="81">
        <v>571606</v>
      </c>
      <c r="AA573" s="81">
        <v>169428</v>
      </c>
      <c r="AB573" s="81">
        <v>838823</v>
      </c>
      <c r="AC573" s="81">
        <v>0</v>
      </c>
      <c r="AD573" s="81">
        <v>112.66931154898199</v>
      </c>
      <c r="AE573" s="82"/>
      <c r="AF573" s="81">
        <v>1720908142.0684669</v>
      </c>
      <c r="AG573" s="81">
        <v>54773218.35825333</v>
      </c>
      <c r="AH573" s="81">
        <v>21446027.953700501</v>
      </c>
      <c r="AI573" s="81">
        <v>1944197933.88872</v>
      </c>
      <c r="AJ573" s="81">
        <v>1796499592.137217</v>
      </c>
      <c r="AK573" s="81"/>
      <c r="AL573" s="81"/>
      <c r="AM573" s="81">
        <v>115226500.20704</v>
      </c>
      <c r="AN573" s="81"/>
      <c r="AO573" s="81"/>
      <c r="AP573" s="82"/>
      <c r="AQ573" s="81">
        <v>25856</v>
      </c>
      <c r="AR573" s="81">
        <v>9366</v>
      </c>
      <c r="AS573" s="81">
        <v>0</v>
      </c>
      <c r="AT573" s="81">
        <v>20</v>
      </c>
      <c r="AU573" s="81">
        <v>0</v>
      </c>
      <c r="AV573" s="81">
        <v>3</v>
      </c>
      <c r="AW573" s="81" t="s">
        <v>564</v>
      </c>
      <c r="AX573" s="82"/>
      <c r="AY573" s="81">
        <v>115975.1</v>
      </c>
      <c r="AZ573" s="81">
        <v>415885.09999999992</v>
      </c>
      <c r="BA573" s="81">
        <v>0</v>
      </c>
      <c r="BB573" s="81">
        <v>2031.3</v>
      </c>
      <c r="BC573" s="81">
        <v>0</v>
      </c>
      <c r="BD573" s="81">
        <v>4698</v>
      </c>
      <c r="BE573" s="81" t="s">
        <v>564</v>
      </c>
      <c r="BF573" s="82"/>
      <c r="BG573" s="81">
        <v>0</v>
      </c>
      <c r="BH573" s="81">
        <v>5.71</v>
      </c>
      <c r="BI573" s="81">
        <v>840.50699999999995</v>
      </c>
      <c r="BJ573" s="81">
        <v>0</v>
      </c>
      <c r="BK573" s="81">
        <v>157.79900000000001</v>
      </c>
      <c r="BL573" s="81">
        <v>0</v>
      </c>
      <c r="BM573" s="82"/>
      <c r="BN573" s="81">
        <v>0</v>
      </c>
      <c r="BO573" s="81">
        <v>1</v>
      </c>
      <c r="BP573" s="81">
        <v>82</v>
      </c>
      <c r="BQ573" s="81">
        <v>0</v>
      </c>
      <c r="BR573" s="81">
        <v>28</v>
      </c>
      <c r="BS573" s="81">
        <v>0</v>
      </c>
      <c r="BT573"/>
      <c r="BU573" s="80">
        <v>985.19500000000005</v>
      </c>
      <c r="BV573" s="80">
        <v>0</v>
      </c>
      <c r="BW573" s="80">
        <v>0</v>
      </c>
      <c r="BX573" s="80">
        <v>0</v>
      </c>
      <c r="BY573" s="80">
        <v>5.9409999999999998</v>
      </c>
      <c r="BZ573" s="80">
        <v>0</v>
      </c>
      <c r="CA573" s="80">
        <v>3.544</v>
      </c>
      <c r="CB573" s="80">
        <v>9.3360000000000003</v>
      </c>
      <c r="CC573" s="80">
        <v>0</v>
      </c>
    </row>
    <row r="574" spans="1:81">
      <c r="A574" s="80" t="s">
        <v>2383</v>
      </c>
      <c r="B574" s="80">
        <v>525</v>
      </c>
      <c r="C574" s="80">
        <v>15</v>
      </c>
      <c r="D574" s="80">
        <v>31</v>
      </c>
      <c r="E574" s="80">
        <v>2018</v>
      </c>
      <c r="F574" s="80" t="s">
        <v>93</v>
      </c>
      <c r="G574" s="80" t="s">
        <v>2368</v>
      </c>
      <c r="H574" s="80" t="s">
        <v>2369</v>
      </c>
      <c r="I574" s="177"/>
      <c r="J574" s="81">
        <v>1104.1168069401654</v>
      </c>
      <c r="K574" s="81">
        <v>68.586687777322439</v>
      </c>
      <c r="L574" s="81">
        <v>86.359499919916288</v>
      </c>
      <c r="M574" s="81">
        <v>1142.9978446659154</v>
      </c>
      <c r="N574" s="81">
        <v>1188.0367192482543</v>
      </c>
      <c r="O574" s="81">
        <v>942.13781091955809</v>
      </c>
      <c r="P574" s="81">
        <v>808.71355152715068</v>
      </c>
      <c r="Q574" s="81">
        <v>52.780536610923569</v>
      </c>
      <c r="R574" s="81">
        <v>0</v>
      </c>
      <c r="S574" s="81">
        <v>117.15724780966197</v>
      </c>
      <c r="T574" s="82"/>
      <c r="U574" s="81">
        <v>258795129</v>
      </c>
      <c r="V574" s="81">
        <v>26700</v>
      </c>
      <c r="W574" s="81">
        <v>3119</v>
      </c>
      <c r="X574" s="81">
        <v>292292</v>
      </c>
      <c r="Y574" s="81">
        <v>360354</v>
      </c>
      <c r="Z574" s="81">
        <v>574081</v>
      </c>
      <c r="AA574" s="81">
        <v>169191</v>
      </c>
      <c r="AB574" s="81">
        <v>832769</v>
      </c>
      <c r="AC574" s="81">
        <v>0</v>
      </c>
      <c r="AD574" s="81">
        <v>117.157247809662</v>
      </c>
      <c r="AE574" s="82"/>
      <c r="AF574" s="81">
        <v>1688990833.63726</v>
      </c>
      <c r="AG574" s="81">
        <v>49431006.076122612</v>
      </c>
      <c r="AH574" s="81">
        <v>20042057.40057328</v>
      </c>
      <c r="AI574" s="81">
        <v>1784612587.805984</v>
      </c>
      <c r="AJ574" s="81">
        <v>1702615371.094733</v>
      </c>
      <c r="AK574" s="81"/>
      <c r="AL574" s="81"/>
      <c r="AM574" s="81">
        <v>114631577.8162291</v>
      </c>
      <c r="AN574" s="81"/>
      <c r="AO574" s="81"/>
      <c r="AP574" s="82"/>
      <c r="AQ574" s="81">
        <v>27267</v>
      </c>
      <c r="AR574" s="81">
        <v>10255</v>
      </c>
      <c r="AS574" s="81">
        <v>1</v>
      </c>
      <c r="AT574" s="81">
        <v>22</v>
      </c>
      <c r="AU574" s="81">
        <v>0</v>
      </c>
      <c r="AV574" s="81">
        <v>4</v>
      </c>
      <c r="AW574" s="81" t="s">
        <v>564</v>
      </c>
      <c r="AX574" s="82"/>
      <c r="AY574" s="81">
        <v>123620.3</v>
      </c>
      <c r="AZ574" s="81">
        <v>456098.9</v>
      </c>
      <c r="BA574" s="81">
        <v>13</v>
      </c>
      <c r="BB574" s="81">
        <v>23332.3</v>
      </c>
      <c r="BC574" s="81">
        <v>0</v>
      </c>
      <c r="BD574" s="81">
        <v>19198</v>
      </c>
      <c r="BE574" s="81" t="s">
        <v>564</v>
      </c>
      <c r="BF574" s="82"/>
      <c r="BG574" s="81">
        <v>0</v>
      </c>
      <c r="BH574" s="81">
        <v>6.992</v>
      </c>
      <c r="BI574" s="81">
        <v>850.11099999999999</v>
      </c>
      <c r="BJ574" s="81">
        <v>0</v>
      </c>
      <c r="BK574" s="81">
        <v>148.994</v>
      </c>
      <c r="BL574" s="81">
        <v>0</v>
      </c>
      <c r="BM574" s="82"/>
      <c r="BN574" s="81">
        <v>0</v>
      </c>
      <c r="BO574" s="81">
        <v>1</v>
      </c>
      <c r="BP574" s="81">
        <v>83</v>
      </c>
      <c r="BQ574" s="81">
        <v>0</v>
      </c>
      <c r="BR574" s="81">
        <v>27</v>
      </c>
      <c r="BS574" s="81">
        <v>0</v>
      </c>
      <c r="BT574"/>
      <c r="BU574" s="80">
        <v>988.61099999999999</v>
      </c>
      <c r="BV574" s="80">
        <v>0</v>
      </c>
      <c r="BW574" s="80">
        <v>0</v>
      </c>
      <c r="BX574" s="80">
        <v>0</v>
      </c>
      <c r="BY574" s="80">
        <v>5.6870000000000003</v>
      </c>
      <c r="BZ574" s="80">
        <v>0</v>
      </c>
      <c r="CA574" s="80">
        <v>0</v>
      </c>
      <c r="CB574" s="80">
        <v>11.798999999999999</v>
      </c>
      <c r="CC574" s="80">
        <v>0</v>
      </c>
    </row>
    <row r="575" spans="1:81">
      <c r="A575" s="80" t="s">
        <v>2384</v>
      </c>
      <c r="B575" s="80">
        <v>526</v>
      </c>
      <c r="C575" s="80">
        <v>16</v>
      </c>
      <c r="D575" s="80">
        <v>31</v>
      </c>
      <c r="E575" s="80">
        <v>2019</v>
      </c>
      <c r="F575" s="80" t="s">
        <v>73</v>
      </c>
      <c r="G575" s="80" t="s">
        <v>2368</v>
      </c>
      <c r="H575" s="80" t="s">
        <v>2369</v>
      </c>
      <c r="I575" s="177"/>
      <c r="J575" s="81">
        <v>1057.3351958006199</v>
      </c>
      <c r="K575" s="81">
        <v>61.878007075059223</v>
      </c>
      <c r="L575" s="81">
        <v>87.051603387691799</v>
      </c>
      <c r="M575" s="81">
        <v>1110.952004747068</v>
      </c>
      <c r="N575" s="81">
        <v>1045.0887855594808</v>
      </c>
      <c r="O575" s="81">
        <v>919.53992192536782</v>
      </c>
      <c r="P575" s="81">
        <v>797.64799604798964</v>
      </c>
      <c r="Q575" s="81">
        <v>51.007189863938045</v>
      </c>
      <c r="R575" s="81">
        <v>0</v>
      </c>
      <c r="S575" s="81">
        <v>114.1584875309846</v>
      </c>
      <c r="T575" s="82"/>
      <c r="U575" s="81">
        <v>248197927</v>
      </c>
      <c r="V575" s="81">
        <v>26700</v>
      </c>
      <c r="W575" s="81">
        <v>3119</v>
      </c>
      <c r="X575" s="81">
        <v>292292</v>
      </c>
      <c r="Y575" s="81">
        <v>362579</v>
      </c>
      <c r="Z575" s="81">
        <v>575695</v>
      </c>
      <c r="AA575" s="81">
        <v>165627</v>
      </c>
      <c r="AB575" s="81">
        <v>826579</v>
      </c>
      <c r="AC575" s="81">
        <v>0</v>
      </c>
      <c r="AD575" s="81">
        <v>114.1584875309846</v>
      </c>
      <c r="AE575" s="82"/>
      <c r="AF575" s="81">
        <v>1660160698.401608</v>
      </c>
      <c r="AG575" s="81">
        <v>46226628.526404016</v>
      </c>
      <c r="AH575" s="81">
        <v>21348117.427683629</v>
      </c>
      <c r="AI575" s="81">
        <v>1787088396.1578429</v>
      </c>
      <c r="AJ575" s="81">
        <v>1476067159.6813171</v>
      </c>
      <c r="AK575" s="81">
        <v>0</v>
      </c>
      <c r="AL575" s="81">
        <v>0</v>
      </c>
      <c r="AM575" s="81">
        <v>112573837.31661947</v>
      </c>
      <c r="AN575" s="81">
        <v>0</v>
      </c>
      <c r="AO575" s="81">
        <v>0</v>
      </c>
      <c r="AP575" s="82"/>
      <c r="AQ575" s="81">
        <v>28841</v>
      </c>
      <c r="AR575" s="81">
        <v>11069</v>
      </c>
      <c r="AS575" s="81">
        <v>1</v>
      </c>
      <c r="AT575" s="81">
        <v>26</v>
      </c>
      <c r="AU575" s="81">
        <v>0</v>
      </c>
      <c r="AV575" s="81">
        <v>4</v>
      </c>
      <c r="AW575" s="81" t="s">
        <v>564</v>
      </c>
      <c r="AX575" s="82"/>
      <c r="AY575" s="81">
        <v>132433.2999999999</v>
      </c>
      <c r="AZ575" s="81">
        <v>487587.89999999979</v>
      </c>
      <c r="BA575" s="81">
        <v>12.8</v>
      </c>
      <c r="BB575" s="81">
        <v>45498.3</v>
      </c>
      <c r="BC575" s="81">
        <v>0</v>
      </c>
      <c r="BD575" s="81">
        <v>19373</v>
      </c>
      <c r="BE575" s="81" t="s">
        <v>564</v>
      </c>
      <c r="BF575" s="82"/>
      <c r="BG575" s="81">
        <v>0</v>
      </c>
      <c r="BH575" s="81">
        <v>5.9180000000000001</v>
      </c>
      <c r="BI575" s="81">
        <v>807.52</v>
      </c>
      <c r="BJ575" s="81">
        <v>0</v>
      </c>
      <c r="BK575" s="81">
        <v>177.51</v>
      </c>
      <c r="BL575" s="81">
        <v>0</v>
      </c>
      <c r="BM575" s="82"/>
      <c r="BN575" s="81">
        <v>0</v>
      </c>
      <c r="BO575" s="81">
        <v>1</v>
      </c>
      <c r="BP575" s="81">
        <v>83</v>
      </c>
      <c r="BQ575" s="81">
        <v>0</v>
      </c>
      <c r="BR575" s="81">
        <v>28</v>
      </c>
      <c r="BS575" s="81">
        <v>0</v>
      </c>
      <c r="BT575"/>
      <c r="BU575" s="80">
        <v>939.06799999999998</v>
      </c>
      <c r="BV575" s="80">
        <v>38.029000000000003</v>
      </c>
      <c r="BW575" s="80">
        <v>0</v>
      </c>
      <c r="BX575" s="80">
        <v>0</v>
      </c>
      <c r="BY575" s="80">
        <v>0</v>
      </c>
      <c r="BZ575" s="80">
        <v>0</v>
      </c>
      <c r="CA575" s="80">
        <v>0</v>
      </c>
      <c r="CB575" s="80">
        <v>13.851000000000001</v>
      </c>
      <c r="CC575" s="80">
        <v>0</v>
      </c>
    </row>
    <row r="576" spans="1:81">
      <c r="A576" s="80" t="s">
        <v>2385</v>
      </c>
      <c r="B576" s="80">
        <v>527</v>
      </c>
      <c r="C576" s="80">
        <v>17</v>
      </c>
      <c r="D576" s="80">
        <v>31</v>
      </c>
      <c r="E576" s="80">
        <v>2020</v>
      </c>
      <c r="F576" s="80" t="s">
        <v>218</v>
      </c>
      <c r="G576" s="80" t="s">
        <v>2368</v>
      </c>
      <c r="H576" s="80" t="s">
        <v>2369</v>
      </c>
      <c r="I576" s="177"/>
      <c r="J576" s="81">
        <v>1013.247920749313</v>
      </c>
      <c r="K576" s="81">
        <v>66.808635272974058</v>
      </c>
      <c r="L576" s="81">
        <v>95.250217043302825</v>
      </c>
      <c r="M576" s="81">
        <v>1096.3558297750396</v>
      </c>
      <c r="N576" s="81">
        <v>1035.3975050319575</v>
      </c>
      <c r="O576" s="81">
        <v>808.92876034891219</v>
      </c>
      <c r="P576" s="81">
        <v>749.51040393500887</v>
      </c>
      <c r="Q576" s="81">
        <v>48.414305971933516</v>
      </c>
      <c r="R576" s="81">
        <v>0</v>
      </c>
      <c r="S576" s="81">
        <v>94.243305640473949</v>
      </c>
      <c r="T576" s="82"/>
      <c r="U576" s="81">
        <v>253021988</v>
      </c>
      <c r="V576" s="81">
        <v>24956</v>
      </c>
      <c r="W576" s="81">
        <v>3783</v>
      </c>
      <c r="X576" s="81">
        <v>294728</v>
      </c>
      <c r="Y576" s="81">
        <v>365136</v>
      </c>
      <c r="Z576" s="81">
        <v>578040</v>
      </c>
      <c r="AA576" s="81">
        <v>169091</v>
      </c>
      <c r="AB576" s="81">
        <v>821094</v>
      </c>
      <c r="AC576" s="81">
        <v>0</v>
      </c>
      <c r="AD576" s="81">
        <v>94.243305640473949</v>
      </c>
      <c r="AE576" s="82"/>
      <c r="AF576" s="81">
        <v>1637593475.7960331</v>
      </c>
      <c r="AG576" s="81">
        <v>51138668.980563</v>
      </c>
      <c r="AH576" s="81">
        <v>24747686.198076379</v>
      </c>
      <c r="AI576" s="81">
        <v>1797136025.560452</v>
      </c>
      <c r="AJ576" s="81">
        <v>1509604590.3505969</v>
      </c>
      <c r="AK576" s="81">
        <v>0</v>
      </c>
      <c r="AL576" s="81">
        <v>0</v>
      </c>
      <c r="AM576" s="81">
        <v>107161889.54460934</v>
      </c>
      <c r="AN576" s="81">
        <v>0</v>
      </c>
      <c r="AO576" s="81">
        <v>0</v>
      </c>
      <c r="AP576" s="82"/>
      <c r="AQ576" s="81">
        <v>30256</v>
      </c>
      <c r="AR576" s="81">
        <v>11564</v>
      </c>
      <c r="AS576" s="81">
        <v>1</v>
      </c>
      <c r="AT576" s="81">
        <v>29</v>
      </c>
      <c r="AU576" s="81">
        <v>0</v>
      </c>
      <c r="AV576" s="81">
        <v>4</v>
      </c>
      <c r="AW576" s="81">
        <v>1</v>
      </c>
      <c r="AX576" s="82"/>
      <c r="AY576" s="81">
        <v>141110.1999999999</v>
      </c>
      <c r="AZ576" s="81">
        <v>555111.29999999958</v>
      </c>
      <c r="BA576" s="81">
        <v>12.8</v>
      </c>
      <c r="BB576" s="81">
        <v>46337.2</v>
      </c>
      <c r="BC576" s="81">
        <v>0</v>
      </c>
      <c r="BD576" s="81">
        <v>19373</v>
      </c>
      <c r="BE576" s="81">
        <v>12.8</v>
      </c>
      <c r="BF576" s="82"/>
      <c r="BG576" s="81">
        <v>0</v>
      </c>
      <c r="BH576" s="81">
        <v>5.6210000000000004</v>
      </c>
      <c r="BI576" s="81">
        <v>826.91099999999994</v>
      </c>
      <c r="BJ576" s="81">
        <v>0</v>
      </c>
      <c r="BK576" s="81">
        <v>160.95099999999999</v>
      </c>
      <c r="BL576" s="81">
        <v>0</v>
      </c>
      <c r="BM576" s="82"/>
      <c r="BN576" s="81">
        <v>0</v>
      </c>
      <c r="BO576" s="81">
        <v>1</v>
      </c>
      <c r="BP576" s="81">
        <v>84</v>
      </c>
      <c r="BQ576" s="81">
        <v>0</v>
      </c>
      <c r="BR576" s="81">
        <v>27</v>
      </c>
      <c r="BS576" s="81">
        <v>0</v>
      </c>
      <c r="BT576"/>
      <c r="BU576" s="80">
        <v>928.43299999999999</v>
      </c>
      <c r="BV576" s="80">
        <v>39.912999999999997</v>
      </c>
      <c r="BW576" s="80">
        <v>0</v>
      </c>
      <c r="BX576" s="80">
        <v>0</v>
      </c>
      <c r="BY576" s="80">
        <v>0</v>
      </c>
      <c r="BZ576" s="80">
        <v>0</v>
      </c>
      <c r="CA576" s="80">
        <v>0</v>
      </c>
      <c r="CB576" s="80">
        <v>25.137</v>
      </c>
      <c r="CC576" s="80">
        <v>0</v>
      </c>
    </row>
    <row r="577" spans="1:81">
      <c r="A577" s="80" t="s">
        <v>2386</v>
      </c>
      <c r="B577" s="80">
        <v>527</v>
      </c>
      <c r="C577" s="80">
        <v>18</v>
      </c>
      <c r="D577" s="80">
        <v>31</v>
      </c>
      <c r="E577" s="80">
        <v>2021</v>
      </c>
      <c r="F577" s="80" t="s">
        <v>75</v>
      </c>
      <c r="G577" s="174" t="s">
        <v>2368</v>
      </c>
      <c r="H577" s="80" t="s">
        <v>2369</v>
      </c>
      <c r="I577" s="177"/>
      <c r="J577" s="81">
        <v>1018.3745804392626</v>
      </c>
      <c r="K577" s="81">
        <v>69.896701701713297</v>
      </c>
      <c r="L577" s="81">
        <v>86.416592776160314</v>
      </c>
      <c r="M577" s="81">
        <v>1221.9470136099164</v>
      </c>
      <c r="N577" s="81">
        <v>987.28851189362888</v>
      </c>
      <c r="O577" s="81">
        <v>786.13508714055195</v>
      </c>
      <c r="P577" s="81">
        <v>773.13597302623566</v>
      </c>
      <c r="Q577" s="81">
        <v>48.711642029179188</v>
      </c>
      <c r="R577" s="81">
        <v>0</v>
      </c>
      <c r="S577" s="81">
        <v>110.29263832651002</v>
      </c>
      <c r="T577" s="82"/>
      <c r="U577" s="81">
        <v>271110632</v>
      </c>
      <c r="V577" s="81">
        <v>24956</v>
      </c>
      <c r="W577" s="81">
        <v>3783</v>
      </c>
      <c r="X577" s="81">
        <v>294728</v>
      </c>
      <c r="Y577" s="81">
        <v>367594</v>
      </c>
      <c r="Z577" s="81">
        <v>578428</v>
      </c>
      <c r="AA577" s="81">
        <v>170096</v>
      </c>
      <c r="AB577" s="81">
        <v>816340</v>
      </c>
      <c r="AC577" s="81">
        <v>0</v>
      </c>
      <c r="AD577" s="81">
        <v>110.29263832651002</v>
      </c>
      <c r="AE577" s="82"/>
      <c r="AF577" s="81">
        <v>1638379985.622169</v>
      </c>
      <c r="AG577" s="81">
        <v>49465923.872115709</v>
      </c>
      <c r="AH577" s="81">
        <v>21717292.667952642</v>
      </c>
      <c r="AI577" s="81">
        <v>1981103665.2972379</v>
      </c>
      <c r="AJ577" s="81">
        <v>1336451724.5841601</v>
      </c>
      <c r="AK577" s="81">
        <v>0</v>
      </c>
      <c r="AL577" s="81">
        <v>0</v>
      </c>
      <c r="AM577" s="81">
        <v>107155962.17302184</v>
      </c>
      <c r="AN577" s="81">
        <v>0</v>
      </c>
      <c r="AO577" s="81">
        <v>0</v>
      </c>
      <c r="AP577" s="82"/>
      <c r="AQ577" s="81">
        <v>33112</v>
      </c>
      <c r="AR577" s="81">
        <v>11766</v>
      </c>
      <c r="AS577" s="81">
        <v>1</v>
      </c>
      <c r="AT577" s="81">
        <v>37</v>
      </c>
      <c r="AU577" s="81">
        <v>0</v>
      </c>
      <c r="AV577" s="81">
        <v>6</v>
      </c>
      <c r="AW577" s="81"/>
      <c r="AX577" s="82"/>
      <c r="AY577" s="81">
        <v>155815.49999999729</v>
      </c>
      <c r="AZ577" s="81">
        <v>584404.00000000128</v>
      </c>
      <c r="BA577" s="81">
        <v>12.8</v>
      </c>
      <c r="BB577" s="81">
        <v>69081.8</v>
      </c>
      <c r="BC577" s="81">
        <v>0</v>
      </c>
      <c r="BD577" s="81">
        <v>20198</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2387</v>
      </c>
      <c r="B578" s="80">
        <v>527</v>
      </c>
      <c r="C578" s="80">
        <v>19</v>
      </c>
      <c r="D578" s="80">
        <v>31</v>
      </c>
      <c r="E578" s="80">
        <v>2022</v>
      </c>
      <c r="F578" s="80" t="s">
        <v>568</v>
      </c>
      <c r="G578" s="174" t="s">
        <v>2368</v>
      </c>
      <c r="H578" s="80" t="s">
        <v>2369</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34849</v>
      </c>
      <c r="AR578" s="81">
        <v>11877</v>
      </c>
      <c r="AS578" s="81">
        <v>1</v>
      </c>
      <c r="AT578" s="81">
        <v>39</v>
      </c>
      <c r="AU578" s="81">
        <v>0</v>
      </c>
      <c r="AV578" s="81">
        <v>7</v>
      </c>
      <c r="AW578" s="81"/>
      <c r="AX578" s="82"/>
      <c r="AY578" s="81">
        <v>166724.19999999518</v>
      </c>
      <c r="AZ578" s="81">
        <v>593133.80000000121</v>
      </c>
      <c r="BA578" s="81">
        <v>12.8</v>
      </c>
      <c r="BB578" s="81">
        <v>70971.8</v>
      </c>
      <c r="BC578" s="81">
        <v>0</v>
      </c>
      <c r="BD578" s="81">
        <v>20247</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1943</v>
      </c>
      <c r="B9" s="80">
        <v>1</v>
      </c>
      <c r="C9" s="80">
        <v>1</v>
      </c>
      <c r="D9" s="80">
        <v>1</v>
      </c>
      <c r="E9" s="80">
        <v>1990</v>
      </c>
      <c r="F9" s="80" t="s">
        <v>562</v>
      </c>
      <c r="G9" s="182" t="s">
        <v>1944</v>
      </c>
      <c r="H9" s="80" t="s">
        <v>1945</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1946</v>
      </c>
      <c r="B10" s="80">
        <v>2</v>
      </c>
      <c r="C10" s="80">
        <v>2</v>
      </c>
      <c r="D10" s="80">
        <v>1</v>
      </c>
      <c r="E10" s="80">
        <v>2005</v>
      </c>
      <c r="F10" s="80" t="s">
        <v>565</v>
      </c>
      <c r="G10" s="182" t="s">
        <v>1944</v>
      </c>
      <c r="H10" s="80" t="s">
        <v>1945</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1947</v>
      </c>
      <c r="B11" s="80">
        <v>3</v>
      </c>
      <c r="C11" s="80">
        <v>3</v>
      </c>
      <c r="D11" s="80">
        <v>1</v>
      </c>
      <c r="E11" s="80">
        <v>2006</v>
      </c>
      <c r="F11" s="80" t="s">
        <v>566</v>
      </c>
      <c r="G11" s="182" t="s">
        <v>1944</v>
      </c>
      <c r="H11" s="80" t="s">
        <v>1945</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1948</v>
      </c>
      <c r="B12" s="80">
        <v>4</v>
      </c>
      <c r="C12" s="80">
        <v>4</v>
      </c>
      <c r="D12" s="80">
        <v>1</v>
      </c>
      <c r="E12" s="80">
        <v>2007</v>
      </c>
      <c r="F12" s="80" t="s">
        <v>567</v>
      </c>
      <c r="G12" s="182" t="s">
        <v>1944</v>
      </c>
      <c r="H12" s="80" t="s">
        <v>1945</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1949</v>
      </c>
      <c r="B13" s="80">
        <v>5</v>
      </c>
      <c r="C13" s="80">
        <v>5</v>
      </c>
      <c r="D13" s="80">
        <v>1</v>
      </c>
      <c r="E13" s="80">
        <v>2008</v>
      </c>
      <c r="F13" s="80" t="s">
        <v>84</v>
      </c>
      <c r="G13" s="182" t="s">
        <v>1944</v>
      </c>
      <c r="H13" s="80" t="s">
        <v>1945</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1950</v>
      </c>
      <c r="B14" s="80">
        <v>6</v>
      </c>
      <c r="C14" s="80">
        <v>6</v>
      </c>
      <c r="D14" s="80">
        <v>1</v>
      </c>
      <c r="E14" s="80">
        <v>2009</v>
      </c>
      <c r="F14" s="80" t="s">
        <v>85</v>
      </c>
      <c r="G14" s="182" t="s">
        <v>1944</v>
      </c>
      <c r="H14" s="80" t="s">
        <v>1945</v>
      </c>
      <c r="I14" s="173"/>
      <c r="J14" s="83">
        <v>0</v>
      </c>
      <c r="K14" s="83">
        <v>0</v>
      </c>
      <c r="L14" s="83">
        <v>0</v>
      </c>
      <c r="M14" s="83">
        <v>0</v>
      </c>
      <c r="N14" s="83">
        <v>0</v>
      </c>
      <c r="O14" s="83">
        <v>0</v>
      </c>
      <c r="P14" s="83">
        <v>0</v>
      </c>
      <c r="Q14" s="83">
        <v>0</v>
      </c>
      <c r="R14" s="83">
        <v>3.69</v>
      </c>
      <c r="S14" s="83">
        <v>0</v>
      </c>
      <c r="T14" s="83">
        <v>0</v>
      </c>
      <c r="U14" s="83">
        <v>0</v>
      </c>
      <c r="V14" s="83">
        <v>0</v>
      </c>
      <c r="W14" s="83">
        <v>0</v>
      </c>
      <c r="X14" s="83">
        <v>0</v>
      </c>
      <c r="Y14" s="83">
        <v>3.26</v>
      </c>
      <c r="Z14" s="83">
        <v>0</v>
      </c>
      <c r="AA14" s="83">
        <v>8.1769999999999996</v>
      </c>
      <c r="AB14" s="83">
        <v>0</v>
      </c>
      <c r="AC14" s="83">
        <v>0</v>
      </c>
      <c r="AD14" s="83">
        <v>0</v>
      </c>
      <c r="AE14" s="83">
        <v>0</v>
      </c>
      <c r="AF14" s="83">
        <v>0</v>
      </c>
      <c r="AG14" s="83">
        <v>0</v>
      </c>
      <c r="AH14" s="83">
        <v>0</v>
      </c>
      <c r="AI14" s="83">
        <v>0</v>
      </c>
      <c r="AJ14" s="83">
        <v>0</v>
      </c>
      <c r="AK14" s="83">
        <v>72.771000000000001</v>
      </c>
      <c r="AL14" s="83">
        <v>0</v>
      </c>
      <c r="AM14" s="83">
        <v>0</v>
      </c>
      <c r="AN14" s="83">
        <v>27.1</v>
      </c>
      <c r="AO14" s="83">
        <v>6.03</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3.69</v>
      </c>
      <c r="DT14" s="83">
        <v>0</v>
      </c>
      <c r="DU14" s="83">
        <v>0</v>
      </c>
      <c r="DV14" s="83">
        <v>0</v>
      </c>
      <c r="DW14" s="83">
        <v>0</v>
      </c>
      <c r="DX14" s="83">
        <v>0</v>
      </c>
      <c r="DY14" s="83">
        <v>0</v>
      </c>
      <c r="DZ14" s="83">
        <v>3.26</v>
      </c>
      <c r="EA14" s="83">
        <v>0</v>
      </c>
      <c r="EB14" s="83">
        <v>8.1769999999999996</v>
      </c>
      <c r="EC14" s="83">
        <v>0</v>
      </c>
      <c r="ED14" s="83">
        <v>0</v>
      </c>
      <c r="EE14" s="83">
        <v>0</v>
      </c>
      <c r="EF14" s="83">
        <v>0</v>
      </c>
      <c r="EG14" s="83">
        <v>0</v>
      </c>
      <c r="EH14" s="83">
        <v>0</v>
      </c>
      <c r="EI14" s="83">
        <v>0</v>
      </c>
      <c r="EJ14" s="83">
        <v>0</v>
      </c>
      <c r="EK14" s="83">
        <v>0</v>
      </c>
      <c r="EL14" s="83">
        <v>72.771000000000001</v>
      </c>
      <c r="EM14" s="83">
        <v>0</v>
      </c>
      <c r="EN14" s="83">
        <v>0</v>
      </c>
      <c r="EO14" s="83">
        <v>27.1</v>
      </c>
      <c r="EP14" s="83">
        <v>6.03</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121.02799999999999</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121.02799999999999</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1</v>
      </c>
      <c r="JF14" s="81">
        <v>0</v>
      </c>
      <c r="JG14" s="81">
        <v>0</v>
      </c>
      <c r="JH14" s="81">
        <v>0</v>
      </c>
      <c r="JI14" s="81">
        <v>0</v>
      </c>
      <c r="JJ14" s="81">
        <v>0</v>
      </c>
      <c r="JK14" s="81">
        <v>0</v>
      </c>
      <c r="JL14" s="81">
        <v>1</v>
      </c>
      <c r="JM14" s="81">
        <v>0</v>
      </c>
      <c r="JN14" s="81">
        <v>2</v>
      </c>
      <c r="JO14" s="81">
        <v>0</v>
      </c>
      <c r="JP14" s="81">
        <v>0</v>
      </c>
      <c r="JQ14" s="81">
        <v>0</v>
      </c>
      <c r="JR14" s="81">
        <v>0</v>
      </c>
      <c r="JS14" s="81">
        <v>0</v>
      </c>
      <c r="JT14" s="81">
        <v>0</v>
      </c>
      <c r="JU14" s="81">
        <v>0</v>
      </c>
      <c r="JV14" s="81">
        <v>0</v>
      </c>
      <c r="JW14" s="81">
        <v>0</v>
      </c>
      <c r="JX14" s="81">
        <v>4</v>
      </c>
      <c r="JY14" s="81">
        <v>0</v>
      </c>
      <c r="JZ14" s="81">
        <v>0</v>
      </c>
      <c r="KA14" s="81">
        <v>1</v>
      </c>
      <c r="KB14" s="81">
        <v>1</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1</v>
      </c>
      <c r="NG14" s="81">
        <v>0</v>
      </c>
      <c r="NH14" s="81">
        <v>0</v>
      </c>
      <c r="NI14" s="81">
        <v>0</v>
      </c>
      <c r="NJ14" s="81">
        <v>0</v>
      </c>
      <c r="NK14" s="81">
        <v>0</v>
      </c>
      <c r="NL14" s="81">
        <v>0</v>
      </c>
      <c r="NM14" s="81">
        <v>1</v>
      </c>
      <c r="NN14" s="81">
        <v>0</v>
      </c>
      <c r="NO14" s="81">
        <v>2</v>
      </c>
      <c r="NP14" s="81">
        <v>0</v>
      </c>
      <c r="NQ14" s="81">
        <v>0</v>
      </c>
      <c r="NR14" s="81">
        <v>0</v>
      </c>
      <c r="NS14" s="81">
        <v>0</v>
      </c>
      <c r="NT14" s="81">
        <v>0</v>
      </c>
      <c r="NU14" s="81">
        <v>0</v>
      </c>
      <c r="NV14" s="81">
        <v>0</v>
      </c>
      <c r="NW14" s="81">
        <v>0</v>
      </c>
      <c r="NX14" s="81">
        <v>0</v>
      </c>
      <c r="NY14" s="81">
        <v>4</v>
      </c>
      <c r="NZ14" s="81">
        <v>0</v>
      </c>
      <c r="OA14" s="81">
        <v>0</v>
      </c>
      <c r="OB14" s="81">
        <v>1</v>
      </c>
      <c r="OC14" s="81">
        <v>1</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10</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10</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1951</v>
      </c>
      <c r="B15" s="80">
        <v>7</v>
      </c>
      <c r="C15" s="80">
        <v>7</v>
      </c>
      <c r="D15" s="80">
        <v>1</v>
      </c>
      <c r="E15" s="80">
        <v>2010</v>
      </c>
      <c r="F15" s="80" t="s">
        <v>86</v>
      </c>
      <c r="G15" s="182" t="s">
        <v>1944</v>
      </c>
      <c r="H15" s="80" t="s">
        <v>1945</v>
      </c>
      <c r="I15" s="173"/>
      <c r="J15" s="83">
        <v>0</v>
      </c>
      <c r="K15" s="83">
        <v>0</v>
      </c>
      <c r="L15" s="83">
        <v>0</v>
      </c>
      <c r="M15" s="83">
        <v>0</v>
      </c>
      <c r="N15" s="83">
        <v>0</v>
      </c>
      <c r="O15" s="83">
        <v>0</v>
      </c>
      <c r="P15" s="83">
        <v>0</v>
      </c>
      <c r="Q15" s="83">
        <v>0</v>
      </c>
      <c r="R15" s="83">
        <v>4.0430000000000001</v>
      </c>
      <c r="S15" s="83">
        <v>0</v>
      </c>
      <c r="T15" s="83">
        <v>0</v>
      </c>
      <c r="U15" s="83">
        <v>0</v>
      </c>
      <c r="V15" s="83">
        <v>0</v>
      </c>
      <c r="W15" s="83">
        <v>0</v>
      </c>
      <c r="X15" s="83">
        <v>0</v>
      </c>
      <c r="Y15" s="83">
        <v>3.1240000000000001</v>
      </c>
      <c r="Z15" s="83">
        <v>0</v>
      </c>
      <c r="AA15" s="83">
        <v>10.278</v>
      </c>
      <c r="AB15" s="83">
        <v>0</v>
      </c>
      <c r="AC15" s="83">
        <v>0</v>
      </c>
      <c r="AD15" s="83">
        <v>0</v>
      </c>
      <c r="AE15" s="83">
        <v>0</v>
      </c>
      <c r="AF15" s="83">
        <v>0</v>
      </c>
      <c r="AG15" s="83">
        <v>0</v>
      </c>
      <c r="AH15" s="83">
        <v>0</v>
      </c>
      <c r="AI15" s="83">
        <v>0</v>
      </c>
      <c r="AJ15" s="83">
        <v>0</v>
      </c>
      <c r="AK15" s="83">
        <v>33.116999999999997</v>
      </c>
      <c r="AL15" s="83">
        <v>0</v>
      </c>
      <c r="AM15" s="83">
        <v>0</v>
      </c>
      <c r="AN15" s="83">
        <v>26.462</v>
      </c>
      <c r="AO15" s="83">
        <v>4.9640000000000004</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4.0430000000000001</v>
      </c>
      <c r="DT15" s="83">
        <v>0</v>
      </c>
      <c r="DU15" s="83">
        <v>0</v>
      </c>
      <c r="DV15" s="83">
        <v>0</v>
      </c>
      <c r="DW15" s="83">
        <v>0</v>
      </c>
      <c r="DX15" s="83">
        <v>0</v>
      </c>
      <c r="DY15" s="83">
        <v>0</v>
      </c>
      <c r="DZ15" s="83">
        <v>3.1240000000000001</v>
      </c>
      <c r="EA15" s="83">
        <v>0</v>
      </c>
      <c r="EB15" s="83">
        <v>10.278</v>
      </c>
      <c r="EC15" s="83">
        <v>0</v>
      </c>
      <c r="ED15" s="83">
        <v>0</v>
      </c>
      <c r="EE15" s="83">
        <v>0</v>
      </c>
      <c r="EF15" s="83">
        <v>0</v>
      </c>
      <c r="EG15" s="83">
        <v>0</v>
      </c>
      <c r="EH15" s="83">
        <v>0</v>
      </c>
      <c r="EI15" s="83">
        <v>0</v>
      </c>
      <c r="EJ15" s="83">
        <v>0</v>
      </c>
      <c r="EK15" s="83">
        <v>0</v>
      </c>
      <c r="EL15" s="83">
        <v>33.116999999999997</v>
      </c>
      <c r="EM15" s="83">
        <v>0</v>
      </c>
      <c r="EN15" s="83">
        <v>0</v>
      </c>
      <c r="EO15" s="83">
        <v>26.462</v>
      </c>
      <c r="EP15" s="83">
        <v>4.9640000000000004</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81.988</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81.988</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1</v>
      </c>
      <c r="JF15" s="81">
        <v>0</v>
      </c>
      <c r="JG15" s="81">
        <v>0</v>
      </c>
      <c r="JH15" s="81">
        <v>0</v>
      </c>
      <c r="JI15" s="81">
        <v>0</v>
      </c>
      <c r="JJ15" s="81">
        <v>0</v>
      </c>
      <c r="JK15" s="81">
        <v>0</v>
      </c>
      <c r="JL15" s="81">
        <v>1</v>
      </c>
      <c r="JM15" s="81">
        <v>0</v>
      </c>
      <c r="JN15" s="81">
        <v>2</v>
      </c>
      <c r="JO15" s="81">
        <v>0</v>
      </c>
      <c r="JP15" s="81">
        <v>0</v>
      </c>
      <c r="JQ15" s="81">
        <v>0</v>
      </c>
      <c r="JR15" s="81">
        <v>0</v>
      </c>
      <c r="JS15" s="81">
        <v>0</v>
      </c>
      <c r="JT15" s="81">
        <v>0</v>
      </c>
      <c r="JU15" s="81">
        <v>0</v>
      </c>
      <c r="JV15" s="81">
        <v>0</v>
      </c>
      <c r="JW15" s="81">
        <v>0</v>
      </c>
      <c r="JX15" s="81">
        <v>3</v>
      </c>
      <c r="JY15" s="81">
        <v>0</v>
      </c>
      <c r="JZ15" s="81">
        <v>0</v>
      </c>
      <c r="KA15" s="81">
        <v>1</v>
      </c>
      <c r="KB15" s="81">
        <v>1</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1</v>
      </c>
      <c r="NG15" s="81">
        <v>0</v>
      </c>
      <c r="NH15" s="81">
        <v>0</v>
      </c>
      <c r="NI15" s="81">
        <v>0</v>
      </c>
      <c r="NJ15" s="81">
        <v>0</v>
      </c>
      <c r="NK15" s="81">
        <v>0</v>
      </c>
      <c r="NL15" s="81">
        <v>0</v>
      </c>
      <c r="NM15" s="81">
        <v>1</v>
      </c>
      <c r="NN15" s="81">
        <v>0</v>
      </c>
      <c r="NO15" s="81">
        <v>2</v>
      </c>
      <c r="NP15" s="81">
        <v>0</v>
      </c>
      <c r="NQ15" s="81">
        <v>0</v>
      </c>
      <c r="NR15" s="81">
        <v>0</v>
      </c>
      <c r="NS15" s="81">
        <v>0</v>
      </c>
      <c r="NT15" s="81">
        <v>0</v>
      </c>
      <c r="NU15" s="81">
        <v>0</v>
      </c>
      <c r="NV15" s="81">
        <v>0</v>
      </c>
      <c r="NW15" s="81">
        <v>0</v>
      </c>
      <c r="NX15" s="81">
        <v>0</v>
      </c>
      <c r="NY15" s="81">
        <v>3</v>
      </c>
      <c r="NZ15" s="81">
        <v>0</v>
      </c>
      <c r="OA15" s="81">
        <v>0</v>
      </c>
      <c r="OB15" s="81">
        <v>1</v>
      </c>
      <c r="OC15" s="81">
        <v>1</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9</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9</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1952</v>
      </c>
      <c r="B16" s="80">
        <v>8</v>
      </c>
      <c r="C16" s="80">
        <v>8</v>
      </c>
      <c r="D16" s="80">
        <v>1</v>
      </c>
      <c r="E16" s="80">
        <v>2011</v>
      </c>
      <c r="F16" s="80" t="s">
        <v>87</v>
      </c>
      <c r="G16" s="182" t="s">
        <v>1944</v>
      </c>
      <c r="H16" s="80" t="s">
        <v>1945</v>
      </c>
      <c r="I16" s="173"/>
      <c r="J16" s="83">
        <v>0</v>
      </c>
      <c r="K16" s="83">
        <v>0</v>
      </c>
      <c r="L16" s="83">
        <v>0</v>
      </c>
      <c r="M16" s="83">
        <v>0</v>
      </c>
      <c r="N16" s="83">
        <v>0</v>
      </c>
      <c r="O16" s="83">
        <v>0</v>
      </c>
      <c r="P16" s="83">
        <v>0</v>
      </c>
      <c r="Q16" s="83">
        <v>0</v>
      </c>
      <c r="R16" s="83">
        <v>8.84</v>
      </c>
      <c r="S16" s="83">
        <v>0</v>
      </c>
      <c r="T16" s="83">
        <v>0</v>
      </c>
      <c r="U16" s="83">
        <v>0</v>
      </c>
      <c r="V16" s="83">
        <v>0</v>
      </c>
      <c r="W16" s="83">
        <v>0</v>
      </c>
      <c r="X16" s="83">
        <v>0</v>
      </c>
      <c r="Y16" s="83">
        <v>2.8929999999999998</v>
      </c>
      <c r="Z16" s="83">
        <v>0</v>
      </c>
      <c r="AA16" s="83">
        <v>8.3670000000000009</v>
      </c>
      <c r="AB16" s="83">
        <v>0</v>
      </c>
      <c r="AC16" s="83">
        <v>0</v>
      </c>
      <c r="AD16" s="83">
        <v>0</v>
      </c>
      <c r="AE16" s="83">
        <v>0</v>
      </c>
      <c r="AF16" s="83">
        <v>0</v>
      </c>
      <c r="AG16" s="83">
        <v>0</v>
      </c>
      <c r="AH16" s="83">
        <v>0</v>
      </c>
      <c r="AI16" s="83">
        <v>0</v>
      </c>
      <c r="AJ16" s="83">
        <v>0</v>
      </c>
      <c r="AK16" s="83">
        <v>31.734999999999999</v>
      </c>
      <c r="AL16" s="83">
        <v>0</v>
      </c>
      <c r="AM16" s="83">
        <v>0</v>
      </c>
      <c r="AN16" s="83">
        <v>29.181999999999999</v>
      </c>
      <c r="AO16" s="83">
        <v>3.83</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8.84</v>
      </c>
      <c r="DT16" s="83">
        <v>0</v>
      </c>
      <c r="DU16" s="83">
        <v>0</v>
      </c>
      <c r="DV16" s="83">
        <v>0</v>
      </c>
      <c r="DW16" s="83">
        <v>0</v>
      </c>
      <c r="DX16" s="83">
        <v>0</v>
      </c>
      <c r="DY16" s="83">
        <v>0</v>
      </c>
      <c r="DZ16" s="83">
        <v>2.8929999999999998</v>
      </c>
      <c r="EA16" s="83">
        <v>0</v>
      </c>
      <c r="EB16" s="83">
        <v>8.3670000000000009</v>
      </c>
      <c r="EC16" s="83">
        <v>0</v>
      </c>
      <c r="ED16" s="83">
        <v>0</v>
      </c>
      <c r="EE16" s="83">
        <v>0</v>
      </c>
      <c r="EF16" s="83">
        <v>0</v>
      </c>
      <c r="EG16" s="83">
        <v>0</v>
      </c>
      <c r="EH16" s="83">
        <v>0</v>
      </c>
      <c r="EI16" s="83">
        <v>0</v>
      </c>
      <c r="EJ16" s="83">
        <v>0</v>
      </c>
      <c r="EK16" s="83">
        <v>0</v>
      </c>
      <c r="EL16" s="83">
        <v>31.734999999999999</v>
      </c>
      <c r="EM16" s="83">
        <v>0</v>
      </c>
      <c r="EN16" s="83">
        <v>0</v>
      </c>
      <c r="EO16" s="83">
        <v>29.181999999999999</v>
      </c>
      <c r="EP16" s="83">
        <v>3.83</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84.846999999999994</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84.846999999999994</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2</v>
      </c>
      <c r="JF16" s="81">
        <v>0</v>
      </c>
      <c r="JG16" s="81">
        <v>0</v>
      </c>
      <c r="JH16" s="81">
        <v>0</v>
      </c>
      <c r="JI16" s="81">
        <v>0</v>
      </c>
      <c r="JJ16" s="81">
        <v>0</v>
      </c>
      <c r="JK16" s="81">
        <v>0</v>
      </c>
      <c r="JL16" s="81">
        <v>1</v>
      </c>
      <c r="JM16" s="81">
        <v>0</v>
      </c>
      <c r="JN16" s="81">
        <v>2</v>
      </c>
      <c r="JO16" s="81">
        <v>0</v>
      </c>
      <c r="JP16" s="81">
        <v>0</v>
      </c>
      <c r="JQ16" s="81">
        <v>0</v>
      </c>
      <c r="JR16" s="81">
        <v>0</v>
      </c>
      <c r="JS16" s="81">
        <v>0</v>
      </c>
      <c r="JT16" s="81">
        <v>0</v>
      </c>
      <c r="JU16" s="81">
        <v>0</v>
      </c>
      <c r="JV16" s="81">
        <v>0</v>
      </c>
      <c r="JW16" s="81">
        <v>0</v>
      </c>
      <c r="JX16" s="81">
        <v>3</v>
      </c>
      <c r="JY16" s="81">
        <v>0</v>
      </c>
      <c r="JZ16" s="81">
        <v>0</v>
      </c>
      <c r="KA16" s="81">
        <v>1</v>
      </c>
      <c r="KB16" s="81">
        <v>1</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2</v>
      </c>
      <c r="NG16" s="81">
        <v>0</v>
      </c>
      <c r="NH16" s="81">
        <v>0</v>
      </c>
      <c r="NI16" s="81">
        <v>0</v>
      </c>
      <c r="NJ16" s="81">
        <v>0</v>
      </c>
      <c r="NK16" s="81">
        <v>0</v>
      </c>
      <c r="NL16" s="81">
        <v>0</v>
      </c>
      <c r="NM16" s="81">
        <v>1</v>
      </c>
      <c r="NN16" s="81">
        <v>0</v>
      </c>
      <c r="NO16" s="81">
        <v>2</v>
      </c>
      <c r="NP16" s="81">
        <v>0</v>
      </c>
      <c r="NQ16" s="81">
        <v>0</v>
      </c>
      <c r="NR16" s="81">
        <v>0</v>
      </c>
      <c r="NS16" s="81">
        <v>0</v>
      </c>
      <c r="NT16" s="81">
        <v>0</v>
      </c>
      <c r="NU16" s="81">
        <v>0</v>
      </c>
      <c r="NV16" s="81">
        <v>0</v>
      </c>
      <c r="NW16" s="81">
        <v>0</v>
      </c>
      <c r="NX16" s="81">
        <v>0</v>
      </c>
      <c r="NY16" s="81">
        <v>3</v>
      </c>
      <c r="NZ16" s="81">
        <v>0</v>
      </c>
      <c r="OA16" s="81">
        <v>0</v>
      </c>
      <c r="OB16" s="81">
        <v>1</v>
      </c>
      <c r="OC16" s="81">
        <v>1</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10</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10</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1953</v>
      </c>
      <c r="B17" s="80">
        <v>9</v>
      </c>
      <c r="C17" s="80">
        <v>9</v>
      </c>
      <c r="D17" s="80">
        <v>1</v>
      </c>
      <c r="E17" s="80">
        <v>2012</v>
      </c>
      <c r="F17" s="80" t="s">
        <v>88</v>
      </c>
      <c r="G17" s="182" t="s">
        <v>1944</v>
      </c>
      <c r="H17" s="80" t="s">
        <v>1945</v>
      </c>
      <c r="I17" s="173"/>
      <c r="J17" s="83">
        <v>0</v>
      </c>
      <c r="K17" s="83">
        <v>0</v>
      </c>
      <c r="L17" s="83">
        <v>0</v>
      </c>
      <c r="M17" s="83">
        <v>0</v>
      </c>
      <c r="N17" s="83">
        <v>0</v>
      </c>
      <c r="O17" s="83">
        <v>0</v>
      </c>
      <c r="P17" s="83">
        <v>0</v>
      </c>
      <c r="Q17" s="83">
        <v>0</v>
      </c>
      <c r="R17" s="83">
        <v>11.023</v>
      </c>
      <c r="S17" s="83">
        <v>3.585</v>
      </c>
      <c r="T17" s="83">
        <v>0</v>
      </c>
      <c r="U17" s="83">
        <v>0</v>
      </c>
      <c r="V17" s="83">
        <v>0</v>
      </c>
      <c r="W17" s="83">
        <v>0</v>
      </c>
      <c r="X17" s="83">
        <v>0</v>
      </c>
      <c r="Y17" s="83">
        <v>3.548</v>
      </c>
      <c r="Z17" s="83">
        <v>0</v>
      </c>
      <c r="AA17" s="83">
        <v>9.73</v>
      </c>
      <c r="AB17" s="83">
        <v>0</v>
      </c>
      <c r="AC17" s="83">
        <v>0</v>
      </c>
      <c r="AD17" s="83">
        <v>0</v>
      </c>
      <c r="AE17" s="83">
        <v>0</v>
      </c>
      <c r="AF17" s="83">
        <v>0</v>
      </c>
      <c r="AG17" s="83">
        <v>3.1110000000000002</v>
      </c>
      <c r="AH17" s="83">
        <v>0</v>
      </c>
      <c r="AI17" s="83">
        <v>0</v>
      </c>
      <c r="AJ17" s="83">
        <v>0</v>
      </c>
      <c r="AK17" s="83">
        <v>34.392000000000003</v>
      </c>
      <c r="AL17" s="83">
        <v>0</v>
      </c>
      <c r="AM17" s="83">
        <v>0</v>
      </c>
      <c r="AN17" s="83">
        <v>33.729999999999997</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11.023</v>
      </c>
      <c r="DT17" s="83">
        <v>3.585</v>
      </c>
      <c r="DU17" s="83">
        <v>0</v>
      </c>
      <c r="DV17" s="83">
        <v>0</v>
      </c>
      <c r="DW17" s="83">
        <v>0</v>
      </c>
      <c r="DX17" s="83">
        <v>0</v>
      </c>
      <c r="DY17" s="83">
        <v>0</v>
      </c>
      <c r="DZ17" s="83">
        <v>3.548</v>
      </c>
      <c r="EA17" s="83">
        <v>0</v>
      </c>
      <c r="EB17" s="83">
        <v>9.73</v>
      </c>
      <c r="EC17" s="83">
        <v>0</v>
      </c>
      <c r="ED17" s="83">
        <v>0</v>
      </c>
      <c r="EE17" s="83">
        <v>0</v>
      </c>
      <c r="EF17" s="83">
        <v>0</v>
      </c>
      <c r="EG17" s="83">
        <v>0</v>
      </c>
      <c r="EH17" s="83">
        <v>3.1110000000000002</v>
      </c>
      <c r="EI17" s="83">
        <v>0</v>
      </c>
      <c r="EJ17" s="83">
        <v>0</v>
      </c>
      <c r="EK17" s="83">
        <v>0</v>
      </c>
      <c r="EL17" s="83">
        <v>34.392000000000003</v>
      </c>
      <c r="EM17" s="83">
        <v>0</v>
      </c>
      <c r="EN17" s="83">
        <v>0</v>
      </c>
      <c r="EO17" s="83">
        <v>33.729999999999997</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99.119</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99.119</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2</v>
      </c>
      <c r="JF17" s="81">
        <v>1</v>
      </c>
      <c r="JG17" s="81">
        <v>0</v>
      </c>
      <c r="JH17" s="81">
        <v>0</v>
      </c>
      <c r="JI17" s="81">
        <v>0</v>
      </c>
      <c r="JJ17" s="81">
        <v>0</v>
      </c>
      <c r="JK17" s="81">
        <v>0</v>
      </c>
      <c r="JL17" s="81">
        <v>1</v>
      </c>
      <c r="JM17" s="81">
        <v>0</v>
      </c>
      <c r="JN17" s="81">
        <v>2</v>
      </c>
      <c r="JO17" s="81">
        <v>0</v>
      </c>
      <c r="JP17" s="81">
        <v>0</v>
      </c>
      <c r="JQ17" s="81">
        <v>0</v>
      </c>
      <c r="JR17" s="81">
        <v>0</v>
      </c>
      <c r="JS17" s="81">
        <v>0</v>
      </c>
      <c r="JT17" s="81">
        <v>1</v>
      </c>
      <c r="JU17" s="81">
        <v>0</v>
      </c>
      <c r="JV17" s="81">
        <v>0</v>
      </c>
      <c r="JW17" s="81">
        <v>0</v>
      </c>
      <c r="JX17" s="81">
        <v>3</v>
      </c>
      <c r="JY17" s="81">
        <v>0</v>
      </c>
      <c r="JZ17" s="81">
        <v>0</v>
      </c>
      <c r="KA17" s="81">
        <v>1</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2</v>
      </c>
      <c r="NG17" s="81">
        <v>1</v>
      </c>
      <c r="NH17" s="81">
        <v>0</v>
      </c>
      <c r="NI17" s="81">
        <v>0</v>
      </c>
      <c r="NJ17" s="81">
        <v>0</v>
      </c>
      <c r="NK17" s="81">
        <v>0</v>
      </c>
      <c r="NL17" s="81">
        <v>0</v>
      </c>
      <c r="NM17" s="81">
        <v>1</v>
      </c>
      <c r="NN17" s="81">
        <v>0</v>
      </c>
      <c r="NO17" s="81">
        <v>2</v>
      </c>
      <c r="NP17" s="81">
        <v>0</v>
      </c>
      <c r="NQ17" s="81">
        <v>0</v>
      </c>
      <c r="NR17" s="81">
        <v>0</v>
      </c>
      <c r="NS17" s="81">
        <v>0</v>
      </c>
      <c r="NT17" s="81">
        <v>0</v>
      </c>
      <c r="NU17" s="81">
        <v>1</v>
      </c>
      <c r="NV17" s="81">
        <v>0</v>
      </c>
      <c r="NW17" s="81">
        <v>0</v>
      </c>
      <c r="NX17" s="81">
        <v>0</v>
      </c>
      <c r="NY17" s="81">
        <v>3</v>
      </c>
      <c r="NZ17" s="81">
        <v>0</v>
      </c>
      <c r="OA17" s="81">
        <v>0</v>
      </c>
      <c r="OB17" s="81">
        <v>1</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11</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11</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1954</v>
      </c>
      <c r="B18" s="80">
        <v>10</v>
      </c>
      <c r="C18" s="80">
        <v>10</v>
      </c>
      <c r="D18" s="80">
        <v>1</v>
      </c>
      <c r="E18" s="80">
        <v>2013</v>
      </c>
      <c r="F18" s="80" t="s">
        <v>89</v>
      </c>
      <c r="G18" s="182" t="s">
        <v>1944</v>
      </c>
      <c r="H18" s="80" t="s">
        <v>1945</v>
      </c>
      <c r="I18" s="173"/>
      <c r="J18" s="83">
        <v>0</v>
      </c>
      <c r="K18" s="83">
        <v>0</v>
      </c>
      <c r="L18" s="83">
        <v>0</v>
      </c>
      <c r="M18" s="83">
        <v>0</v>
      </c>
      <c r="N18" s="83">
        <v>0</v>
      </c>
      <c r="O18" s="83">
        <v>0</v>
      </c>
      <c r="P18" s="83">
        <v>0</v>
      </c>
      <c r="Q18" s="83">
        <v>0</v>
      </c>
      <c r="R18" s="83">
        <v>12.904</v>
      </c>
      <c r="S18" s="83">
        <v>3.57</v>
      </c>
      <c r="T18" s="83">
        <v>0</v>
      </c>
      <c r="U18" s="83">
        <v>0</v>
      </c>
      <c r="V18" s="83">
        <v>0</v>
      </c>
      <c r="W18" s="83">
        <v>0</v>
      </c>
      <c r="X18" s="83">
        <v>0</v>
      </c>
      <c r="Y18" s="83">
        <v>4.1820000000000004</v>
      </c>
      <c r="Z18" s="83">
        <v>0</v>
      </c>
      <c r="AA18" s="83">
        <v>12.366</v>
      </c>
      <c r="AB18" s="83">
        <v>0</v>
      </c>
      <c r="AC18" s="83">
        <v>0</v>
      </c>
      <c r="AD18" s="83">
        <v>0</v>
      </c>
      <c r="AE18" s="83">
        <v>0</v>
      </c>
      <c r="AF18" s="83">
        <v>0</v>
      </c>
      <c r="AG18" s="83">
        <v>3.6150000000000002</v>
      </c>
      <c r="AH18" s="83">
        <v>0</v>
      </c>
      <c r="AI18" s="83">
        <v>0</v>
      </c>
      <c r="AJ18" s="83">
        <v>0</v>
      </c>
      <c r="AK18" s="83">
        <v>44.109000000000002</v>
      </c>
      <c r="AL18" s="83">
        <v>0</v>
      </c>
      <c r="AM18" s="83">
        <v>0</v>
      </c>
      <c r="AN18" s="83">
        <v>35.826000000000001</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12.904</v>
      </c>
      <c r="DT18" s="83">
        <v>3.57</v>
      </c>
      <c r="DU18" s="83">
        <v>0</v>
      </c>
      <c r="DV18" s="83">
        <v>0</v>
      </c>
      <c r="DW18" s="83">
        <v>0</v>
      </c>
      <c r="DX18" s="83">
        <v>0</v>
      </c>
      <c r="DY18" s="83">
        <v>0</v>
      </c>
      <c r="DZ18" s="83">
        <v>4.1820000000000004</v>
      </c>
      <c r="EA18" s="83">
        <v>0</v>
      </c>
      <c r="EB18" s="83">
        <v>12.366</v>
      </c>
      <c r="EC18" s="83">
        <v>0</v>
      </c>
      <c r="ED18" s="83">
        <v>0</v>
      </c>
      <c r="EE18" s="83">
        <v>0</v>
      </c>
      <c r="EF18" s="83">
        <v>0</v>
      </c>
      <c r="EG18" s="83">
        <v>0</v>
      </c>
      <c r="EH18" s="83">
        <v>3.6150000000000002</v>
      </c>
      <c r="EI18" s="83">
        <v>0</v>
      </c>
      <c r="EJ18" s="83">
        <v>0</v>
      </c>
      <c r="EK18" s="83">
        <v>0</v>
      </c>
      <c r="EL18" s="83">
        <v>44.109000000000002</v>
      </c>
      <c r="EM18" s="83">
        <v>0</v>
      </c>
      <c r="EN18" s="83">
        <v>0</v>
      </c>
      <c r="EO18" s="83">
        <v>35.826000000000001</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116.572</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116.572</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2</v>
      </c>
      <c r="JF18" s="81">
        <v>1</v>
      </c>
      <c r="JG18" s="81">
        <v>0</v>
      </c>
      <c r="JH18" s="81">
        <v>0</v>
      </c>
      <c r="JI18" s="81">
        <v>0</v>
      </c>
      <c r="JJ18" s="81">
        <v>0</v>
      </c>
      <c r="JK18" s="81">
        <v>0</v>
      </c>
      <c r="JL18" s="81">
        <v>1</v>
      </c>
      <c r="JM18" s="81">
        <v>0</v>
      </c>
      <c r="JN18" s="81">
        <v>2</v>
      </c>
      <c r="JO18" s="81">
        <v>0</v>
      </c>
      <c r="JP18" s="81">
        <v>0</v>
      </c>
      <c r="JQ18" s="81">
        <v>0</v>
      </c>
      <c r="JR18" s="81">
        <v>0</v>
      </c>
      <c r="JS18" s="81">
        <v>0</v>
      </c>
      <c r="JT18" s="81">
        <v>1</v>
      </c>
      <c r="JU18" s="81">
        <v>0</v>
      </c>
      <c r="JV18" s="81">
        <v>0</v>
      </c>
      <c r="JW18" s="81">
        <v>0</v>
      </c>
      <c r="JX18" s="81">
        <v>4</v>
      </c>
      <c r="JY18" s="81">
        <v>0</v>
      </c>
      <c r="JZ18" s="81">
        <v>0</v>
      </c>
      <c r="KA18" s="81">
        <v>1</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2</v>
      </c>
      <c r="NG18" s="81">
        <v>1</v>
      </c>
      <c r="NH18" s="81">
        <v>0</v>
      </c>
      <c r="NI18" s="81">
        <v>0</v>
      </c>
      <c r="NJ18" s="81">
        <v>0</v>
      </c>
      <c r="NK18" s="81">
        <v>0</v>
      </c>
      <c r="NL18" s="81">
        <v>0</v>
      </c>
      <c r="NM18" s="81">
        <v>1</v>
      </c>
      <c r="NN18" s="81">
        <v>0</v>
      </c>
      <c r="NO18" s="81">
        <v>2</v>
      </c>
      <c r="NP18" s="81">
        <v>0</v>
      </c>
      <c r="NQ18" s="81">
        <v>0</v>
      </c>
      <c r="NR18" s="81">
        <v>0</v>
      </c>
      <c r="NS18" s="81">
        <v>0</v>
      </c>
      <c r="NT18" s="81">
        <v>0</v>
      </c>
      <c r="NU18" s="81">
        <v>1</v>
      </c>
      <c r="NV18" s="81">
        <v>0</v>
      </c>
      <c r="NW18" s="81">
        <v>0</v>
      </c>
      <c r="NX18" s="81">
        <v>0</v>
      </c>
      <c r="NY18" s="81">
        <v>4</v>
      </c>
      <c r="NZ18" s="81">
        <v>0</v>
      </c>
      <c r="OA18" s="81">
        <v>0</v>
      </c>
      <c r="OB18" s="81">
        <v>1</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12</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12</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1955</v>
      </c>
      <c r="B19" s="80">
        <v>11</v>
      </c>
      <c r="C19" s="80">
        <v>11</v>
      </c>
      <c r="D19" s="80">
        <v>1</v>
      </c>
      <c r="E19" s="80">
        <v>2014</v>
      </c>
      <c r="F19" s="80" t="s">
        <v>90</v>
      </c>
      <c r="G19" s="182" t="s">
        <v>1944</v>
      </c>
      <c r="H19" s="80" t="s">
        <v>1945</v>
      </c>
      <c r="I19" s="173"/>
      <c r="J19" s="83">
        <v>0</v>
      </c>
      <c r="K19" s="83">
        <v>0</v>
      </c>
      <c r="L19" s="83">
        <v>0</v>
      </c>
      <c r="M19" s="83">
        <v>0</v>
      </c>
      <c r="N19" s="83">
        <v>0</v>
      </c>
      <c r="O19" s="83">
        <v>0</v>
      </c>
      <c r="P19" s="83">
        <v>0</v>
      </c>
      <c r="Q19" s="83">
        <v>0</v>
      </c>
      <c r="R19" s="83">
        <v>12.975</v>
      </c>
      <c r="S19" s="83">
        <v>3.5459999999999998</v>
      </c>
      <c r="T19" s="83">
        <v>0</v>
      </c>
      <c r="U19" s="83">
        <v>0</v>
      </c>
      <c r="V19" s="83">
        <v>0</v>
      </c>
      <c r="W19" s="83">
        <v>0</v>
      </c>
      <c r="X19" s="83">
        <v>0</v>
      </c>
      <c r="Y19" s="83">
        <v>4.12</v>
      </c>
      <c r="Z19" s="83">
        <v>0</v>
      </c>
      <c r="AA19" s="83">
        <v>10.694000000000001</v>
      </c>
      <c r="AB19" s="83">
        <v>0</v>
      </c>
      <c r="AC19" s="83">
        <v>0</v>
      </c>
      <c r="AD19" s="83">
        <v>0</v>
      </c>
      <c r="AE19" s="83">
        <v>0</v>
      </c>
      <c r="AF19" s="83">
        <v>0</v>
      </c>
      <c r="AG19" s="83">
        <v>2.7429999999999999</v>
      </c>
      <c r="AH19" s="83">
        <v>0</v>
      </c>
      <c r="AI19" s="83">
        <v>0</v>
      </c>
      <c r="AJ19" s="83">
        <v>0</v>
      </c>
      <c r="AK19" s="83">
        <v>43.125</v>
      </c>
      <c r="AL19" s="83">
        <v>0</v>
      </c>
      <c r="AM19" s="83">
        <v>0</v>
      </c>
      <c r="AN19" s="83">
        <v>34.555999999999997</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12.975</v>
      </c>
      <c r="DT19" s="83">
        <v>3.5459999999999998</v>
      </c>
      <c r="DU19" s="83">
        <v>0</v>
      </c>
      <c r="DV19" s="83">
        <v>0</v>
      </c>
      <c r="DW19" s="83">
        <v>0</v>
      </c>
      <c r="DX19" s="83">
        <v>0</v>
      </c>
      <c r="DY19" s="83">
        <v>0</v>
      </c>
      <c r="DZ19" s="83">
        <v>4.12</v>
      </c>
      <c r="EA19" s="83">
        <v>0</v>
      </c>
      <c r="EB19" s="83">
        <v>10.694000000000001</v>
      </c>
      <c r="EC19" s="83">
        <v>0</v>
      </c>
      <c r="ED19" s="83">
        <v>0</v>
      </c>
      <c r="EE19" s="83">
        <v>0</v>
      </c>
      <c r="EF19" s="83">
        <v>0</v>
      </c>
      <c r="EG19" s="83">
        <v>0</v>
      </c>
      <c r="EH19" s="83">
        <v>2.7429999999999999</v>
      </c>
      <c r="EI19" s="83">
        <v>0</v>
      </c>
      <c r="EJ19" s="83">
        <v>0</v>
      </c>
      <c r="EK19" s="83">
        <v>0</v>
      </c>
      <c r="EL19" s="83">
        <v>43.125</v>
      </c>
      <c r="EM19" s="83">
        <v>0</v>
      </c>
      <c r="EN19" s="83">
        <v>0</v>
      </c>
      <c r="EO19" s="83">
        <v>34.555999999999997</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111.759</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111.759</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2</v>
      </c>
      <c r="JF19" s="81">
        <v>1</v>
      </c>
      <c r="JG19" s="81">
        <v>0</v>
      </c>
      <c r="JH19" s="81">
        <v>0</v>
      </c>
      <c r="JI19" s="81">
        <v>0</v>
      </c>
      <c r="JJ19" s="81">
        <v>0</v>
      </c>
      <c r="JK19" s="81">
        <v>0</v>
      </c>
      <c r="JL19" s="81">
        <v>1</v>
      </c>
      <c r="JM19" s="81">
        <v>0</v>
      </c>
      <c r="JN19" s="81">
        <v>2</v>
      </c>
      <c r="JO19" s="81">
        <v>0</v>
      </c>
      <c r="JP19" s="81">
        <v>0</v>
      </c>
      <c r="JQ19" s="81">
        <v>0</v>
      </c>
      <c r="JR19" s="81">
        <v>0</v>
      </c>
      <c r="JS19" s="81">
        <v>0</v>
      </c>
      <c r="JT19" s="81">
        <v>1</v>
      </c>
      <c r="JU19" s="81">
        <v>0</v>
      </c>
      <c r="JV19" s="81">
        <v>0</v>
      </c>
      <c r="JW19" s="81">
        <v>0</v>
      </c>
      <c r="JX19" s="81">
        <v>4</v>
      </c>
      <c r="JY19" s="81">
        <v>0</v>
      </c>
      <c r="JZ19" s="81">
        <v>0</v>
      </c>
      <c r="KA19" s="81">
        <v>1</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2</v>
      </c>
      <c r="NG19" s="81">
        <v>1</v>
      </c>
      <c r="NH19" s="81">
        <v>0</v>
      </c>
      <c r="NI19" s="81">
        <v>0</v>
      </c>
      <c r="NJ19" s="81">
        <v>0</v>
      </c>
      <c r="NK19" s="81">
        <v>0</v>
      </c>
      <c r="NL19" s="81">
        <v>0</v>
      </c>
      <c r="NM19" s="81">
        <v>1</v>
      </c>
      <c r="NN19" s="81">
        <v>0</v>
      </c>
      <c r="NO19" s="81">
        <v>2</v>
      </c>
      <c r="NP19" s="81">
        <v>0</v>
      </c>
      <c r="NQ19" s="81">
        <v>0</v>
      </c>
      <c r="NR19" s="81">
        <v>0</v>
      </c>
      <c r="NS19" s="81">
        <v>0</v>
      </c>
      <c r="NT19" s="81">
        <v>0</v>
      </c>
      <c r="NU19" s="81">
        <v>1</v>
      </c>
      <c r="NV19" s="81">
        <v>0</v>
      </c>
      <c r="NW19" s="81">
        <v>0</v>
      </c>
      <c r="NX19" s="81">
        <v>0</v>
      </c>
      <c r="NY19" s="81">
        <v>4</v>
      </c>
      <c r="NZ19" s="81">
        <v>0</v>
      </c>
      <c r="OA19" s="81">
        <v>0</v>
      </c>
      <c r="OB19" s="81">
        <v>1</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12</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12</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1956</v>
      </c>
      <c r="B20" s="80">
        <v>12</v>
      </c>
      <c r="C20" s="80">
        <v>12</v>
      </c>
      <c r="D20" s="80">
        <v>1</v>
      </c>
      <c r="E20" s="80">
        <v>2015</v>
      </c>
      <c r="F20" s="80" t="s">
        <v>91</v>
      </c>
      <c r="G20" s="182" t="s">
        <v>1944</v>
      </c>
      <c r="H20" s="80" t="s">
        <v>1945</v>
      </c>
      <c r="I20" s="173"/>
      <c r="J20" s="83">
        <v>0</v>
      </c>
      <c r="K20" s="83">
        <v>0</v>
      </c>
      <c r="L20" s="83">
        <v>0</v>
      </c>
      <c r="M20" s="83">
        <v>0</v>
      </c>
      <c r="N20" s="83">
        <v>0</v>
      </c>
      <c r="O20" s="83">
        <v>0</v>
      </c>
      <c r="P20" s="83">
        <v>0</v>
      </c>
      <c r="Q20" s="83">
        <v>0</v>
      </c>
      <c r="R20" s="83">
        <v>12.413</v>
      </c>
      <c r="S20" s="83">
        <v>3.6379999999999999</v>
      </c>
      <c r="T20" s="83">
        <v>0</v>
      </c>
      <c r="U20" s="83">
        <v>0</v>
      </c>
      <c r="V20" s="83">
        <v>0</v>
      </c>
      <c r="W20" s="83">
        <v>0</v>
      </c>
      <c r="X20" s="83">
        <v>0</v>
      </c>
      <c r="Y20" s="83">
        <v>3.9159999999999999</v>
      </c>
      <c r="Z20" s="83">
        <v>0</v>
      </c>
      <c r="AA20" s="83">
        <v>9.9060000000000006</v>
      </c>
      <c r="AB20" s="83">
        <v>0</v>
      </c>
      <c r="AC20" s="83">
        <v>0</v>
      </c>
      <c r="AD20" s="83">
        <v>0</v>
      </c>
      <c r="AE20" s="83">
        <v>0</v>
      </c>
      <c r="AF20" s="83">
        <v>0</v>
      </c>
      <c r="AG20" s="83">
        <v>2.39</v>
      </c>
      <c r="AH20" s="83">
        <v>0</v>
      </c>
      <c r="AI20" s="83">
        <v>0</v>
      </c>
      <c r="AJ20" s="83">
        <v>0</v>
      </c>
      <c r="AK20" s="83">
        <v>32.54</v>
      </c>
      <c r="AL20" s="83">
        <v>0</v>
      </c>
      <c r="AM20" s="83">
        <v>0</v>
      </c>
      <c r="AN20" s="83">
        <v>30.89</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12.413</v>
      </c>
      <c r="DT20" s="83">
        <v>3.6379999999999999</v>
      </c>
      <c r="DU20" s="83">
        <v>0</v>
      </c>
      <c r="DV20" s="83">
        <v>0</v>
      </c>
      <c r="DW20" s="83">
        <v>0</v>
      </c>
      <c r="DX20" s="83">
        <v>0</v>
      </c>
      <c r="DY20" s="83">
        <v>0</v>
      </c>
      <c r="DZ20" s="83">
        <v>3.9159999999999999</v>
      </c>
      <c r="EA20" s="83">
        <v>0</v>
      </c>
      <c r="EB20" s="83">
        <v>9.9060000000000006</v>
      </c>
      <c r="EC20" s="83">
        <v>0</v>
      </c>
      <c r="ED20" s="83">
        <v>0</v>
      </c>
      <c r="EE20" s="83">
        <v>0</v>
      </c>
      <c r="EF20" s="83">
        <v>0</v>
      </c>
      <c r="EG20" s="83">
        <v>0</v>
      </c>
      <c r="EH20" s="83">
        <v>2.39</v>
      </c>
      <c r="EI20" s="83">
        <v>0</v>
      </c>
      <c r="EJ20" s="83">
        <v>0</v>
      </c>
      <c r="EK20" s="83">
        <v>0</v>
      </c>
      <c r="EL20" s="83">
        <v>32.54</v>
      </c>
      <c r="EM20" s="83">
        <v>0</v>
      </c>
      <c r="EN20" s="83">
        <v>0</v>
      </c>
      <c r="EO20" s="83">
        <v>30.89</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95.692999999999998</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95.692999999999998</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2</v>
      </c>
      <c r="JF20" s="81">
        <v>1</v>
      </c>
      <c r="JG20" s="81">
        <v>0</v>
      </c>
      <c r="JH20" s="81">
        <v>0</v>
      </c>
      <c r="JI20" s="81">
        <v>0</v>
      </c>
      <c r="JJ20" s="81">
        <v>0</v>
      </c>
      <c r="JK20" s="81">
        <v>0</v>
      </c>
      <c r="JL20" s="81">
        <v>1</v>
      </c>
      <c r="JM20" s="81">
        <v>0</v>
      </c>
      <c r="JN20" s="81">
        <v>2</v>
      </c>
      <c r="JO20" s="81">
        <v>0</v>
      </c>
      <c r="JP20" s="81">
        <v>0</v>
      </c>
      <c r="JQ20" s="81">
        <v>0</v>
      </c>
      <c r="JR20" s="81">
        <v>0</v>
      </c>
      <c r="JS20" s="81">
        <v>0</v>
      </c>
      <c r="JT20" s="81">
        <v>1</v>
      </c>
      <c r="JU20" s="81">
        <v>0</v>
      </c>
      <c r="JV20" s="81">
        <v>0</v>
      </c>
      <c r="JW20" s="81">
        <v>0</v>
      </c>
      <c r="JX20" s="81">
        <v>3</v>
      </c>
      <c r="JY20" s="81">
        <v>0</v>
      </c>
      <c r="JZ20" s="81">
        <v>0</v>
      </c>
      <c r="KA20" s="81">
        <v>1</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2</v>
      </c>
      <c r="NG20" s="81">
        <v>1</v>
      </c>
      <c r="NH20" s="81">
        <v>0</v>
      </c>
      <c r="NI20" s="81">
        <v>0</v>
      </c>
      <c r="NJ20" s="81">
        <v>0</v>
      </c>
      <c r="NK20" s="81">
        <v>0</v>
      </c>
      <c r="NL20" s="81">
        <v>0</v>
      </c>
      <c r="NM20" s="81">
        <v>1</v>
      </c>
      <c r="NN20" s="81">
        <v>0</v>
      </c>
      <c r="NO20" s="81">
        <v>2</v>
      </c>
      <c r="NP20" s="81">
        <v>0</v>
      </c>
      <c r="NQ20" s="81">
        <v>0</v>
      </c>
      <c r="NR20" s="81">
        <v>0</v>
      </c>
      <c r="NS20" s="81">
        <v>0</v>
      </c>
      <c r="NT20" s="81">
        <v>0</v>
      </c>
      <c r="NU20" s="81">
        <v>1</v>
      </c>
      <c r="NV20" s="81">
        <v>0</v>
      </c>
      <c r="NW20" s="81">
        <v>0</v>
      </c>
      <c r="NX20" s="81">
        <v>0</v>
      </c>
      <c r="NY20" s="81">
        <v>3</v>
      </c>
      <c r="NZ20" s="81">
        <v>0</v>
      </c>
      <c r="OA20" s="81">
        <v>0</v>
      </c>
      <c r="OB20" s="81">
        <v>1</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11</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11</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1957</v>
      </c>
      <c r="B21" s="80">
        <v>13</v>
      </c>
      <c r="C21" s="80">
        <v>13</v>
      </c>
      <c r="D21" s="80">
        <v>1</v>
      </c>
      <c r="E21" s="80">
        <v>2016</v>
      </c>
      <c r="F21" s="80" t="s">
        <v>92</v>
      </c>
      <c r="G21" s="182" t="s">
        <v>1944</v>
      </c>
      <c r="H21" s="80" t="s">
        <v>1945</v>
      </c>
      <c r="I21" s="173"/>
      <c r="J21" s="83">
        <v>0</v>
      </c>
      <c r="K21" s="83">
        <v>0</v>
      </c>
      <c r="L21" s="83">
        <v>0</v>
      </c>
      <c r="M21" s="83">
        <v>0</v>
      </c>
      <c r="N21" s="83">
        <v>0</v>
      </c>
      <c r="O21" s="83">
        <v>0</v>
      </c>
      <c r="P21" s="83">
        <v>0</v>
      </c>
      <c r="Q21" s="83">
        <v>0</v>
      </c>
      <c r="R21" s="83">
        <v>9.8960000000000008</v>
      </c>
      <c r="S21" s="83">
        <v>3.6280000000000001</v>
      </c>
      <c r="T21" s="83">
        <v>0</v>
      </c>
      <c r="U21" s="83">
        <v>0</v>
      </c>
      <c r="V21" s="83">
        <v>0</v>
      </c>
      <c r="W21" s="83">
        <v>0</v>
      </c>
      <c r="X21" s="83">
        <v>0</v>
      </c>
      <c r="Y21" s="83">
        <v>2.452</v>
      </c>
      <c r="Z21" s="83">
        <v>0</v>
      </c>
      <c r="AA21" s="83">
        <v>2.7149999999999999</v>
      </c>
      <c r="AB21" s="83">
        <v>0</v>
      </c>
      <c r="AC21" s="83">
        <v>0</v>
      </c>
      <c r="AD21" s="83">
        <v>0</v>
      </c>
      <c r="AE21" s="83">
        <v>0</v>
      </c>
      <c r="AF21" s="83">
        <v>0</v>
      </c>
      <c r="AG21" s="83">
        <v>2.383</v>
      </c>
      <c r="AH21" s="83">
        <v>0</v>
      </c>
      <c r="AI21" s="83">
        <v>0</v>
      </c>
      <c r="AJ21" s="83">
        <v>0</v>
      </c>
      <c r="AK21" s="83">
        <v>46.777000000000001</v>
      </c>
      <c r="AL21" s="83">
        <v>0</v>
      </c>
      <c r="AM21" s="83">
        <v>0</v>
      </c>
      <c r="AN21" s="83">
        <v>32.942</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9.8960000000000008</v>
      </c>
      <c r="DT21" s="83">
        <v>3.6280000000000001</v>
      </c>
      <c r="DU21" s="83">
        <v>0</v>
      </c>
      <c r="DV21" s="83">
        <v>0</v>
      </c>
      <c r="DW21" s="83">
        <v>0</v>
      </c>
      <c r="DX21" s="83">
        <v>0</v>
      </c>
      <c r="DY21" s="83">
        <v>0</v>
      </c>
      <c r="DZ21" s="83">
        <v>2.452</v>
      </c>
      <c r="EA21" s="83">
        <v>0</v>
      </c>
      <c r="EB21" s="83">
        <v>2.7149999999999999</v>
      </c>
      <c r="EC21" s="83">
        <v>0</v>
      </c>
      <c r="ED21" s="83">
        <v>0</v>
      </c>
      <c r="EE21" s="83">
        <v>0</v>
      </c>
      <c r="EF21" s="83">
        <v>0</v>
      </c>
      <c r="EG21" s="83">
        <v>0</v>
      </c>
      <c r="EH21" s="83">
        <v>2.383</v>
      </c>
      <c r="EI21" s="83">
        <v>0</v>
      </c>
      <c r="EJ21" s="83">
        <v>0</v>
      </c>
      <c r="EK21" s="83">
        <v>0</v>
      </c>
      <c r="EL21" s="83">
        <v>46.777000000000001</v>
      </c>
      <c r="EM21" s="83">
        <v>0</v>
      </c>
      <c r="EN21" s="83">
        <v>0</v>
      </c>
      <c r="EO21" s="83">
        <v>32.942</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100.79300000000001</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100.79300000000001</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2</v>
      </c>
      <c r="JF21" s="81">
        <v>1</v>
      </c>
      <c r="JG21" s="81">
        <v>0</v>
      </c>
      <c r="JH21" s="81">
        <v>0</v>
      </c>
      <c r="JI21" s="81">
        <v>0</v>
      </c>
      <c r="JJ21" s="81">
        <v>0</v>
      </c>
      <c r="JK21" s="81">
        <v>0</v>
      </c>
      <c r="JL21" s="81">
        <v>1</v>
      </c>
      <c r="JM21" s="81">
        <v>0</v>
      </c>
      <c r="JN21" s="81">
        <v>2</v>
      </c>
      <c r="JO21" s="81">
        <v>0</v>
      </c>
      <c r="JP21" s="81">
        <v>0</v>
      </c>
      <c r="JQ21" s="81">
        <v>0</v>
      </c>
      <c r="JR21" s="81">
        <v>0</v>
      </c>
      <c r="JS21" s="81">
        <v>0</v>
      </c>
      <c r="JT21" s="81">
        <v>1</v>
      </c>
      <c r="JU21" s="81">
        <v>0</v>
      </c>
      <c r="JV21" s="81">
        <v>0</v>
      </c>
      <c r="JW21" s="81">
        <v>0</v>
      </c>
      <c r="JX21" s="81">
        <v>4</v>
      </c>
      <c r="JY21" s="81">
        <v>0</v>
      </c>
      <c r="JZ21" s="81">
        <v>0</v>
      </c>
      <c r="KA21" s="81">
        <v>1</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2</v>
      </c>
      <c r="NG21" s="81">
        <v>1</v>
      </c>
      <c r="NH21" s="81">
        <v>0</v>
      </c>
      <c r="NI21" s="81">
        <v>0</v>
      </c>
      <c r="NJ21" s="81">
        <v>0</v>
      </c>
      <c r="NK21" s="81">
        <v>0</v>
      </c>
      <c r="NL21" s="81">
        <v>0</v>
      </c>
      <c r="NM21" s="81">
        <v>1</v>
      </c>
      <c r="NN21" s="81">
        <v>0</v>
      </c>
      <c r="NO21" s="81">
        <v>2</v>
      </c>
      <c r="NP21" s="81">
        <v>0</v>
      </c>
      <c r="NQ21" s="81">
        <v>0</v>
      </c>
      <c r="NR21" s="81">
        <v>0</v>
      </c>
      <c r="NS21" s="81">
        <v>0</v>
      </c>
      <c r="NT21" s="81">
        <v>0</v>
      </c>
      <c r="NU21" s="81">
        <v>1</v>
      </c>
      <c r="NV21" s="81">
        <v>0</v>
      </c>
      <c r="NW21" s="81">
        <v>0</v>
      </c>
      <c r="NX21" s="81">
        <v>0</v>
      </c>
      <c r="NY21" s="81">
        <v>4</v>
      </c>
      <c r="NZ21" s="81">
        <v>0</v>
      </c>
      <c r="OA21" s="81">
        <v>0</v>
      </c>
      <c r="OB21" s="81">
        <v>1</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12</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12</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1958</v>
      </c>
      <c r="B22" s="80">
        <v>14</v>
      </c>
      <c r="C22" s="80">
        <v>14</v>
      </c>
      <c r="D22" s="80">
        <v>1</v>
      </c>
      <c r="E22" s="80">
        <v>2017</v>
      </c>
      <c r="F22" s="80" t="s">
        <v>71</v>
      </c>
      <c r="G22" s="182" t="s">
        <v>1944</v>
      </c>
      <c r="H22" s="80" t="s">
        <v>1945</v>
      </c>
      <c r="I22" s="173"/>
      <c r="J22" s="83">
        <v>0</v>
      </c>
      <c r="K22" s="83">
        <v>0</v>
      </c>
      <c r="L22" s="83">
        <v>0</v>
      </c>
      <c r="M22" s="83">
        <v>0</v>
      </c>
      <c r="N22" s="83">
        <v>0</v>
      </c>
      <c r="O22" s="83">
        <v>0</v>
      </c>
      <c r="P22" s="83">
        <v>0</v>
      </c>
      <c r="Q22" s="83">
        <v>0</v>
      </c>
      <c r="R22" s="83">
        <v>12.526999999999999</v>
      </c>
      <c r="S22" s="83">
        <v>3.8410000000000002</v>
      </c>
      <c r="T22" s="83">
        <v>0</v>
      </c>
      <c r="U22" s="83">
        <v>0</v>
      </c>
      <c r="V22" s="83">
        <v>0</v>
      </c>
      <c r="W22" s="83">
        <v>0</v>
      </c>
      <c r="X22" s="83">
        <v>0</v>
      </c>
      <c r="Y22" s="83">
        <v>4.9249999999999998</v>
      </c>
      <c r="Z22" s="83">
        <v>0</v>
      </c>
      <c r="AA22" s="83">
        <v>11.734999999999999</v>
      </c>
      <c r="AB22" s="83">
        <v>0</v>
      </c>
      <c r="AC22" s="83">
        <v>0</v>
      </c>
      <c r="AD22" s="83">
        <v>0</v>
      </c>
      <c r="AE22" s="83">
        <v>0</v>
      </c>
      <c r="AF22" s="83">
        <v>0</v>
      </c>
      <c r="AG22" s="83">
        <v>2.907</v>
      </c>
      <c r="AH22" s="83">
        <v>0</v>
      </c>
      <c r="AI22" s="83">
        <v>3.1779999999999999</v>
      </c>
      <c r="AJ22" s="83">
        <v>0</v>
      </c>
      <c r="AK22" s="83">
        <v>25.920999999999999</v>
      </c>
      <c r="AL22" s="83">
        <v>0</v>
      </c>
      <c r="AM22" s="83">
        <v>0</v>
      </c>
      <c r="AN22" s="83">
        <v>31.323</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12.526999999999999</v>
      </c>
      <c r="DT22" s="83">
        <v>3.8410000000000002</v>
      </c>
      <c r="DU22" s="83">
        <v>0</v>
      </c>
      <c r="DV22" s="83">
        <v>0</v>
      </c>
      <c r="DW22" s="83">
        <v>0</v>
      </c>
      <c r="DX22" s="83">
        <v>0</v>
      </c>
      <c r="DY22" s="83">
        <v>0</v>
      </c>
      <c r="DZ22" s="83">
        <v>4.9249999999999998</v>
      </c>
      <c r="EA22" s="83">
        <v>0</v>
      </c>
      <c r="EB22" s="83">
        <v>11.734999999999999</v>
      </c>
      <c r="EC22" s="83">
        <v>0</v>
      </c>
      <c r="ED22" s="83">
        <v>0</v>
      </c>
      <c r="EE22" s="83">
        <v>0</v>
      </c>
      <c r="EF22" s="83">
        <v>0</v>
      </c>
      <c r="EG22" s="83">
        <v>0</v>
      </c>
      <c r="EH22" s="83">
        <v>2.907</v>
      </c>
      <c r="EI22" s="83">
        <v>0</v>
      </c>
      <c r="EJ22" s="83">
        <v>3.1779999999999999</v>
      </c>
      <c r="EK22" s="83">
        <v>0</v>
      </c>
      <c r="EL22" s="83">
        <v>25.920999999999999</v>
      </c>
      <c r="EM22" s="83">
        <v>0</v>
      </c>
      <c r="EN22" s="83">
        <v>0</v>
      </c>
      <c r="EO22" s="83">
        <v>31.323</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96.356999999999999</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96.356999999999999</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2</v>
      </c>
      <c r="JF22" s="81">
        <v>1</v>
      </c>
      <c r="JG22" s="81">
        <v>0</v>
      </c>
      <c r="JH22" s="81">
        <v>0</v>
      </c>
      <c r="JI22" s="81">
        <v>0</v>
      </c>
      <c r="JJ22" s="81">
        <v>0</v>
      </c>
      <c r="JK22" s="81">
        <v>0</v>
      </c>
      <c r="JL22" s="81">
        <v>1</v>
      </c>
      <c r="JM22" s="81">
        <v>0</v>
      </c>
      <c r="JN22" s="81">
        <v>2</v>
      </c>
      <c r="JO22" s="81">
        <v>0</v>
      </c>
      <c r="JP22" s="81">
        <v>0</v>
      </c>
      <c r="JQ22" s="81">
        <v>0</v>
      </c>
      <c r="JR22" s="81">
        <v>0</v>
      </c>
      <c r="JS22" s="81">
        <v>0</v>
      </c>
      <c r="JT22" s="81">
        <v>1</v>
      </c>
      <c r="JU22" s="81">
        <v>0</v>
      </c>
      <c r="JV22" s="81">
        <v>1</v>
      </c>
      <c r="JW22" s="81">
        <v>0</v>
      </c>
      <c r="JX22" s="81">
        <v>2</v>
      </c>
      <c r="JY22" s="81">
        <v>0</v>
      </c>
      <c r="JZ22" s="81">
        <v>0</v>
      </c>
      <c r="KA22" s="81">
        <v>1</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2</v>
      </c>
      <c r="NG22" s="81">
        <v>1</v>
      </c>
      <c r="NH22" s="81">
        <v>0</v>
      </c>
      <c r="NI22" s="81">
        <v>0</v>
      </c>
      <c r="NJ22" s="81">
        <v>0</v>
      </c>
      <c r="NK22" s="81">
        <v>0</v>
      </c>
      <c r="NL22" s="81">
        <v>0</v>
      </c>
      <c r="NM22" s="81">
        <v>1</v>
      </c>
      <c r="NN22" s="81">
        <v>0</v>
      </c>
      <c r="NO22" s="81">
        <v>2</v>
      </c>
      <c r="NP22" s="81">
        <v>0</v>
      </c>
      <c r="NQ22" s="81">
        <v>0</v>
      </c>
      <c r="NR22" s="81">
        <v>0</v>
      </c>
      <c r="NS22" s="81">
        <v>0</v>
      </c>
      <c r="NT22" s="81">
        <v>0</v>
      </c>
      <c r="NU22" s="81">
        <v>1</v>
      </c>
      <c r="NV22" s="81">
        <v>0</v>
      </c>
      <c r="NW22" s="81">
        <v>1</v>
      </c>
      <c r="NX22" s="81">
        <v>0</v>
      </c>
      <c r="NY22" s="81">
        <v>2</v>
      </c>
      <c r="NZ22" s="81">
        <v>0</v>
      </c>
      <c r="OA22" s="81">
        <v>0</v>
      </c>
      <c r="OB22" s="81">
        <v>1</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11</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11</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1959</v>
      </c>
      <c r="B23" s="80">
        <v>15</v>
      </c>
      <c r="C23" s="80">
        <v>15</v>
      </c>
      <c r="D23" s="80">
        <v>1</v>
      </c>
      <c r="E23" s="80">
        <v>2018</v>
      </c>
      <c r="F23" s="80" t="s">
        <v>93</v>
      </c>
      <c r="G23" s="182" t="s">
        <v>1944</v>
      </c>
      <c r="H23" s="80" t="s">
        <v>1945</v>
      </c>
      <c r="I23" s="173"/>
      <c r="J23" s="83">
        <v>0</v>
      </c>
      <c r="K23" s="83">
        <v>0</v>
      </c>
      <c r="L23" s="83">
        <v>0</v>
      </c>
      <c r="M23" s="83">
        <v>0</v>
      </c>
      <c r="N23" s="83">
        <v>0</v>
      </c>
      <c r="O23" s="83">
        <v>0</v>
      </c>
      <c r="P23" s="83">
        <v>0</v>
      </c>
      <c r="Q23" s="83">
        <v>0</v>
      </c>
      <c r="R23" s="83">
        <v>11.856999999999999</v>
      </c>
      <c r="S23" s="83">
        <v>3.738</v>
      </c>
      <c r="T23" s="83">
        <v>0</v>
      </c>
      <c r="U23" s="83">
        <v>0</v>
      </c>
      <c r="V23" s="83">
        <v>0</v>
      </c>
      <c r="W23" s="83">
        <v>0</v>
      </c>
      <c r="X23" s="83">
        <v>0</v>
      </c>
      <c r="Y23" s="83">
        <v>1.238</v>
      </c>
      <c r="Z23" s="83">
        <v>0</v>
      </c>
      <c r="AA23" s="83">
        <v>13.138999999999999</v>
      </c>
      <c r="AB23" s="83">
        <v>0</v>
      </c>
      <c r="AC23" s="83">
        <v>0</v>
      </c>
      <c r="AD23" s="83">
        <v>0</v>
      </c>
      <c r="AE23" s="83">
        <v>0</v>
      </c>
      <c r="AF23" s="83">
        <v>0</v>
      </c>
      <c r="AG23" s="83">
        <v>2.6240000000000001</v>
      </c>
      <c r="AH23" s="83">
        <v>0</v>
      </c>
      <c r="AI23" s="83">
        <v>2.7869999999999999</v>
      </c>
      <c r="AJ23" s="83">
        <v>0</v>
      </c>
      <c r="AK23" s="83">
        <v>46.334000000000003</v>
      </c>
      <c r="AL23" s="83">
        <v>0</v>
      </c>
      <c r="AM23" s="83">
        <v>0</v>
      </c>
      <c r="AN23" s="83">
        <v>29.443000000000001</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11.856999999999999</v>
      </c>
      <c r="DT23" s="83">
        <v>3.738</v>
      </c>
      <c r="DU23" s="83">
        <v>0</v>
      </c>
      <c r="DV23" s="83">
        <v>0</v>
      </c>
      <c r="DW23" s="83">
        <v>0</v>
      </c>
      <c r="DX23" s="83">
        <v>0</v>
      </c>
      <c r="DY23" s="83">
        <v>0</v>
      </c>
      <c r="DZ23" s="83">
        <v>1.238</v>
      </c>
      <c r="EA23" s="83">
        <v>0</v>
      </c>
      <c r="EB23" s="83">
        <v>13.138999999999999</v>
      </c>
      <c r="EC23" s="83">
        <v>0</v>
      </c>
      <c r="ED23" s="83">
        <v>0</v>
      </c>
      <c r="EE23" s="83">
        <v>0</v>
      </c>
      <c r="EF23" s="83">
        <v>0</v>
      </c>
      <c r="EG23" s="83">
        <v>0</v>
      </c>
      <c r="EH23" s="83">
        <v>2.6240000000000001</v>
      </c>
      <c r="EI23" s="83">
        <v>0</v>
      </c>
      <c r="EJ23" s="83">
        <v>2.7869999999999999</v>
      </c>
      <c r="EK23" s="83">
        <v>0</v>
      </c>
      <c r="EL23" s="83">
        <v>46.334000000000003</v>
      </c>
      <c r="EM23" s="83">
        <v>0</v>
      </c>
      <c r="EN23" s="83">
        <v>0</v>
      </c>
      <c r="EO23" s="83">
        <v>29.443000000000001</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111.16</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111.16</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2</v>
      </c>
      <c r="JF23" s="81">
        <v>1</v>
      </c>
      <c r="JG23" s="81">
        <v>0</v>
      </c>
      <c r="JH23" s="81">
        <v>0</v>
      </c>
      <c r="JI23" s="81">
        <v>0</v>
      </c>
      <c r="JJ23" s="81">
        <v>0</v>
      </c>
      <c r="JK23" s="81">
        <v>0</v>
      </c>
      <c r="JL23" s="81">
        <v>1</v>
      </c>
      <c r="JM23" s="81">
        <v>0</v>
      </c>
      <c r="JN23" s="81">
        <v>2</v>
      </c>
      <c r="JO23" s="81">
        <v>0</v>
      </c>
      <c r="JP23" s="81">
        <v>0</v>
      </c>
      <c r="JQ23" s="81">
        <v>0</v>
      </c>
      <c r="JR23" s="81">
        <v>0</v>
      </c>
      <c r="JS23" s="81">
        <v>0</v>
      </c>
      <c r="JT23" s="81">
        <v>1</v>
      </c>
      <c r="JU23" s="81">
        <v>0</v>
      </c>
      <c r="JV23" s="81">
        <v>1</v>
      </c>
      <c r="JW23" s="81">
        <v>0</v>
      </c>
      <c r="JX23" s="81">
        <v>3</v>
      </c>
      <c r="JY23" s="81">
        <v>0</v>
      </c>
      <c r="JZ23" s="81">
        <v>0</v>
      </c>
      <c r="KA23" s="81">
        <v>1</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2</v>
      </c>
      <c r="NG23" s="81">
        <v>1</v>
      </c>
      <c r="NH23" s="81">
        <v>0</v>
      </c>
      <c r="NI23" s="81">
        <v>0</v>
      </c>
      <c r="NJ23" s="81">
        <v>0</v>
      </c>
      <c r="NK23" s="81">
        <v>0</v>
      </c>
      <c r="NL23" s="81">
        <v>0</v>
      </c>
      <c r="NM23" s="81">
        <v>1</v>
      </c>
      <c r="NN23" s="81">
        <v>0</v>
      </c>
      <c r="NO23" s="81">
        <v>2</v>
      </c>
      <c r="NP23" s="81">
        <v>0</v>
      </c>
      <c r="NQ23" s="81">
        <v>0</v>
      </c>
      <c r="NR23" s="81">
        <v>0</v>
      </c>
      <c r="NS23" s="81">
        <v>0</v>
      </c>
      <c r="NT23" s="81">
        <v>0</v>
      </c>
      <c r="NU23" s="81">
        <v>1</v>
      </c>
      <c r="NV23" s="81">
        <v>0</v>
      </c>
      <c r="NW23" s="81">
        <v>1</v>
      </c>
      <c r="NX23" s="81">
        <v>0</v>
      </c>
      <c r="NY23" s="81">
        <v>3</v>
      </c>
      <c r="NZ23" s="81">
        <v>0</v>
      </c>
      <c r="OA23" s="81">
        <v>0</v>
      </c>
      <c r="OB23" s="81">
        <v>1</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12</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12</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1960</v>
      </c>
      <c r="B24" s="80">
        <v>16</v>
      </c>
      <c r="C24" s="80">
        <v>16</v>
      </c>
      <c r="D24" s="80">
        <v>1</v>
      </c>
      <c r="E24" s="80">
        <v>2019</v>
      </c>
      <c r="F24" s="80" t="s">
        <v>73</v>
      </c>
      <c r="G24" s="182" t="s">
        <v>1944</v>
      </c>
      <c r="H24" s="80" t="s">
        <v>1945</v>
      </c>
      <c r="I24" s="173"/>
      <c r="J24" s="83">
        <v>0</v>
      </c>
      <c r="K24" s="83">
        <v>0</v>
      </c>
      <c r="L24" s="83">
        <v>0</v>
      </c>
      <c r="M24" s="83">
        <v>0</v>
      </c>
      <c r="N24" s="83">
        <v>0</v>
      </c>
      <c r="O24" s="83">
        <v>0</v>
      </c>
      <c r="P24" s="83">
        <v>0</v>
      </c>
      <c r="Q24" s="83">
        <v>0</v>
      </c>
      <c r="R24" s="83">
        <v>15.637</v>
      </c>
      <c r="S24" s="83">
        <v>0</v>
      </c>
      <c r="T24" s="83">
        <v>0</v>
      </c>
      <c r="U24" s="83">
        <v>0</v>
      </c>
      <c r="V24" s="83">
        <v>0</v>
      </c>
      <c r="W24" s="83">
        <v>0</v>
      </c>
      <c r="X24" s="83">
        <v>0</v>
      </c>
      <c r="Y24" s="83">
        <v>3.9180000000000001</v>
      </c>
      <c r="Z24" s="83">
        <v>0</v>
      </c>
      <c r="AA24" s="83">
        <v>9.4990000000000006</v>
      </c>
      <c r="AB24" s="83">
        <v>0</v>
      </c>
      <c r="AC24" s="83">
        <v>0</v>
      </c>
      <c r="AD24" s="83">
        <v>0</v>
      </c>
      <c r="AE24" s="83">
        <v>0</v>
      </c>
      <c r="AF24" s="83">
        <v>0</v>
      </c>
      <c r="AG24" s="83">
        <v>2.5419999999999998</v>
      </c>
      <c r="AH24" s="83">
        <v>0</v>
      </c>
      <c r="AI24" s="83">
        <v>1.5329999999999999</v>
      </c>
      <c r="AJ24" s="83">
        <v>0</v>
      </c>
      <c r="AK24" s="83">
        <v>11.273999999999999</v>
      </c>
      <c r="AL24" s="83">
        <v>40.073999999999998</v>
      </c>
      <c r="AM24" s="83">
        <v>0</v>
      </c>
      <c r="AN24" s="83">
        <v>27.431000000000001</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15.637</v>
      </c>
      <c r="DT24" s="83">
        <v>0</v>
      </c>
      <c r="DU24" s="83">
        <v>0</v>
      </c>
      <c r="DV24" s="83">
        <v>0</v>
      </c>
      <c r="DW24" s="83">
        <v>0</v>
      </c>
      <c r="DX24" s="83">
        <v>0</v>
      </c>
      <c r="DY24" s="83">
        <v>0</v>
      </c>
      <c r="DZ24" s="83">
        <v>3.9180000000000001</v>
      </c>
      <c r="EA24" s="83">
        <v>0</v>
      </c>
      <c r="EB24" s="83">
        <v>9.4990000000000006</v>
      </c>
      <c r="EC24" s="83">
        <v>0</v>
      </c>
      <c r="ED24" s="83">
        <v>0</v>
      </c>
      <c r="EE24" s="83">
        <v>0</v>
      </c>
      <c r="EF24" s="83">
        <v>0</v>
      </c>
      <c r="EG24" s="83">
        <v>0</v>
      </c>
      <c r="EH24" s="83">
        <v>2.5419999999999998</v>
      </c>
      <c r="EI24" s="83">
        <v>0</v>
      </c>
      <c r="EJ24" s="83">
        <v>1.5329999999999999</v>
      </c>
      <c r="EK24" s="83">
        <v>0</v>
      </c>
      <c r="EL24" s="83">
        <v>11.273999999999999</v>
      </c>
      <c r="EM24" s="83">
        <v>40.073999999999998</v>
      </c>
      <c r="EN24" s="83">
        <v>0</v>
      </c>
      <c r="EO24" s="83">
        <v>27.431000000000001</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111.908</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111.908</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3</v>
      </c>
      <c r="JF24" s="81">
        <v>0</v>
      </c>
      <c r="JG24" s="81">
        <v>0</v>
      </c>
      <c r="JH24" s="81">
        <v>0</v>
      </c>
      <c r="JI24" s="81">
        <v>0</v>
      </c>
      <c r="JJ24" s="81">
        <v>0</v>
      </c>
      <c r="JK24" s="81">
        <v>0</v>
      </c>
      <c r="JL24" s="81">
        <v>1</v>
      </c>
      <c r="JM24" s="81">
        <v>0</v>
      </c>
      <c r="JN24" s="81">
        <v>1</v>
      </c>
      <c r="JO24" s="81">
        <v>0</v>
      </c>
      <c r="JP24" s="81">
        <v>0</v>
      </c>
      <c r="JQ24" s="81">
        <v>0</v>
      </c>
      <c r="JR24" s="81">
        <v>0</v>
      </c>
      <c r="JS24" s="81">
        <v>0</v>
      </c>
      <c r="JT24" s="81">
        <v>1</v>
      </c>
      <c r="JU24" s="81">
        <v>0</v>
      </c>
      <c r="JV24" s="81">
        <v>1</v>
      </c>
      <c r="JW24" s="81">
        <v>0</v>
      </c>
      <c r="JX24" s="81">
        <v>1</v>
      </c>
      <c r="JY24" s="81">
        <v>2</v>
      </c>
      <c r="JZ24" s="81">
        <v>0</v>
      </c>
      <c r="KA24" s="81">
        <v>1</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3</v>
      </c>
      <c r="NG24" s="81">
        <v>0</v>
      </c>
      <c r="NH24" s="81">
        <v>0</v>
      </c>
      <c r="NI24" s="81">
        <v>0</v>
      </c>
      <c r="NJ24" s="81">
        <v>0</v>
      </c>
      <c r="NK24" s="81">
        <v>0</v>
      </c>
      <c r="NL24" s="81">
        <v>0</v>
      </c>
      <c r="NM24" s="81">
        <v>1</v>
      </c>
      <c r="NN24" s="81">
        <v>0</v>
      </c>
      <c r="NO24" s="81">
        <v>1</v>
      </c>
      <c r="NP24" s="81">
        <v>0</v>
      </c>
      <c r="NQ24" s="81">
        <v>0</v>
      </c>
      <c r="NR24" s="81">
        <v>0</v>
      </c>
      <c r="NS24" s="81">
        <v>0</v>
      </c>
      <c r="NT24" s="81">
        <v>0</v>
      </c>
      <c r="NU24" s="81">
        <v>1</v>
      </c>
      <c r="NV24" s="81">
        <v>0</v>
      </c>
      <c r="NW24" s="81">
        <v>1</v>
      </c>
      <c r="NX24" s="81">
        <v>0</v>
      </c>
      <c r="NY24" s="81">
        <v>1</v>
      </c>
      <c r="NZ24" s="81">
        <v>2</v>
      </c>
      <c r="OA24" s="81">
        <v>0</v>
      </c>
      <c r="OB24" s="81">
        <v>1</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11</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11</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1961</v>
      </c>
      <c r="B25" s="80">
        <v>17</v>
      </c>
      <c r="C25" s="80">
        <v>17</v>
      </c>
      <c r="D25" s="80">
        <v>1</v>
      </c>
      <c r="E25" s="80">
        <v>2020</v>
      </c>
      <c r="F25" s="80" t="s">
        <v>218</v>
      </c>
      <c r="G25" s="182" t="s">
        <v>1944</v>
      </c>
      <c r="H25" s="80" t="s">
        <v>1945</v>
      </c>
      <c r="I25" s="173"/>
      <c r="J25" s="83">
        <v>0</v>
      </c>
      <c r="K25" s="83">
        <v>0</v>
      </c>
      <c r="L25" s="83">
        <v>0</v>
      </c>
      <c r="M25" s="83">
        <v>0</v>
      </c>
      <c r="N25" s="83">
        <v>0</v>
      </c>
      <c r="O25" s="83">
        <v>0</v>
      </c>
      <c r="P25" s="83">
        <v>0</v>
      </c>
      <c r="Q25" s="83">
        <v>0</v>
      </c>
      <c r="R25" s="83">
        <v>6.2960000000000003</v>
      </c>
      <c r="S25" s="83">
        <v>4.218</v>
      </c>
      <c r="T25" s="83">
        <v>0</v>
      </c>
      <c r="U25" s="83">
        <v>0</v>
      </c>
      <c r="V25" s="83">
        <v>0</v>
      </c>
      <c r="W25" s="83">
        <v>0</v>
      </c>
      <c r="X25" s="83">
        <v>0</v>
      </c>
      <c r="Y25" s="83">
        <v>1.1679999999999999</v>
      </c>
      <c r="Z25" s="83">
        <v>0</v>
      </c>
      <c r="AA25" s="83">
        <v>8.4779999999999998</v>
      </c>
      <c r="AB25" s="83">
        <v>0</v>
      </c>
      <c r="AC25" s="83">
        <v>0</v>
      </c>
      <c r="AD25" s="83">
        <v>0</v>
      </c>
      <c r="AE25" s="83">
        <v>0</v>
      </c>
      <c r="AF25" s="83">
        <v>0</v>
      </c>
      <c r="AG25" s="83">
        <v>2.169</v>
      </c>
      <c r="AH25" s="83">
        <v>0</v>
      </c>
      <c r="AI25" s="83">
        <v>1.627</v>
      </c>
      <c r="AJ25" s="83">
        <v>0</v>
      </c>
      <c r="AK25" s="83">
        <v>56.404000000000003</v>
      </c>
      <c r="AL25" s="83">
        <v>0</v>
      </c>
      <c r="AM25" s="83">
        <v>0</v>
      </c>
      <c r="AN25" s="83">
        <v>23.105</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6.2960000000000003</v>
      </c>
      <c r="DT25" s="83">
        <v>4.218</v>
      </c>
      <c r="DU25" s="83">
        <v>0</v>
      </c>
      <c r="DV25" s="83">
        <v>0</v>
      </c>
      <c r="DW25" s="83">
        <v>0</v>
      </c>
      <c r="DX25" s="83">
        <v>0</v>
      </c>
      <c r="DY25" s="83">
        <v>0</v>
      </c>
      <c r="DZ25" s="83">
        <v>1.1679999999999999</v>
      </c>
      <c r="EA25" s="83">
        <v>0</v>
      </c>
      <c r="EB25" s="83">
        <v>8.4779999999999998</v>
      </c>
      <c r="EC25" s="83">
        <v>0</v>
      </c>
      <c r="ED25" s="83">
        <v>0</v>
      </c>
      <c r="EE25" s="83">
        <v>0</v>
      </c>
      <c r="EF25" s="83">
        <v>0</v>
      </c>
      <c r="EG25" s="83">
        <v>0</v>
      </c>
      <c r="EH25" s="83">
        <v>2.169</v>
      </c>
      <c r="EI25" s="83">
        <v>0</v>
      </c>
      <c r="EJ25" s="83">
        <v>1.627</v>
      </c>
      <c r="EK25" s="83">
        <v>0</v>
      </c>
      <c r="EL25" s="83">
        <v>56.404000000000003</v>
      </c>
      <c r="EM25" s="83">
        <v>0</v>
      </c>
      <c r="EN25" s="83">
        <v>0</v>
      </c>
      <c r="EO25" s="83">
        <v>23.105</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103.465</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103.465</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1</v>
      </c>
      <c r="JF25" s="81">
        <v>1</v>
      </c>
      <c r="JG25" s="81">
        <v>0</v>
      </c>
      <c r="JH25" s="81">
        <v>0</v>
      </c>
      <c r="JI25" s="81">
        <v>0</v>
      </c>
      <c r="JJ25" s="81">
        <v>0</v>
      </c>
      <c r="JK25" s="81">
        <v>0</v>
      </c>
      <c r="JL25" s="81">
        <v>1</v>
      </c>
      <c r="JM25" s="81">
        <v>0</v>
      </c>
      <c r="JN25" s="81">
        <v>1</v>
      </c>
      <c r="JO25" s="81">
        <v>0</v>
      </c>
      <c r="JP25" s="81">
        <v>0</v>
      </c>
      <c r="JQ25" s="81">
        <v>0</v>
      </c>
      <c r="JR25" s="81">
        <v>0</v>
      </c>
      <c r="JS25" s="81">
        <v>0</v>
      </c>
      <c r="JT25" s="81">
        <v>1</v>
      </c>
      <c r="JU25" s="81">
        <v>0</v>
      </c>
      <c r="JV25" s="81">
        <v>1</v>
      </c>
      <c r="JW25" s="81">
        <v>0</v>
      </c>
      <c r="JX25" s="81">
        <v>3</v>
      </c>
      <c r="JY25" s="81">
        <v>0</v>
      </c>
      <c r="JZ25" s="81">
        <v>0</v>
      </c>
      <c r="KA25" s="81">
        <v>1</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1</v>
      </c>
      <c r="NG25" s="81">
        <v>1</v>
      </c>
      <c r="NH25" s="81">
        <v>0</v>
      </c>
      <c r="NI25" s="81">
        <v>0</v>
      </c>
      <c r="NJ25" s="81">
        <v>0</v>
      </c>
      <c r="NK25" s="81">
        <v>0</v>
      </c>
      <c r="NL25" s="81">
        <v>0</v>
      </c>
      <c r="NM25" s="81">
        <v>1</v>
      </c>
      <c r="NN25" s="81">
        <v>0</v>
      </c>
      <c r="NO25" s="81">
        <v>1</v>
      </c>
      <c r="NP25" s="81">
        <v>0</v>
      </c>
      <c r="NQ25" s="81">
        <v>0</v>
      </c>
      <c r="NR25" s="81">
        <v>0</v>
      </c>
      <c r="NS25" s="81">
        <v>0</v>
      </c>
      <c r="NT25" s="81">
        <v>0</v>
      </c>
      <c r="NU25" s="81">
        <v>1</v>
      </c>
      <c r="NV25" s="81">
        <v>0</v>
      </c>
      <c r="NW25" s="81">
        <v>1</v>
      </c>
      <c r="NX25" s="81">
        <v>0</v>
      </c>
      <c r="NY25" s="81">
        <v>3</v>
      </c>
      <c r="NZ25" s="81">
        <v>0</v>
      </c>
      <c r="OA25" s="81">
        <v>0</v>
      </c>
      <c r="OB25" s="81">
        <v>1</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10</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10</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2338</v>
      </c>
      <c r="B10" s="80">
        <v>2</v>
      </c>
      <c r="C10" s="80">
        <v>18</v>
      </c>
      <c r="D10" s="80">
        <v>2</v>
      </c>
      <c r="E10" s="80">
        <v>2022</v>
      </c>
      <c r="F10" s="80" t="s">
        <v>568</v>
      </c>
      <c r="G10" s="182" t="s">
        <v>2335</v>
      </c>
      <c r="H10" s="80" t="s">
        <v>2336</v>
      </c>
      <c r="I10" s="173"/>
      <c r="J10" s="83">
        <v>102832</v>
      </c>
      <c r="K10" s="81">
        <v>150656594</v>
      </c>
      <c r="L10" s="81">
        <v>114093</v>
      </c>
      <c r="M10" s="81">
        <v>166361515.00000003</v>
      </c>
      <c r="N10" s="81">
        <v>11200</v>
      </c>
      <c r="O10" s="81">
        <v>19791968</v>
      </c>
      <c r="P10" s="81">
        <v>1743</v>
      </c>
      <c r="Q10" s="81">
        <v>11122705</v>
      </c>
      <c r="R10" s="81">
        <v>0</v>
      </c>
      <c r="S10" s="81">
        <v>0</v>
      </c>
      <c r="T10" s="81">
        <v>0</v>
      </c>
      <c r="U10" s="81">
        <v>0</v>
      </c>
      <c r="V10" s="81">
        <v>0</v>
      </c>
      <c r="W10" s="81">
        <v>0</v>
      </c>
      <c r="X10" s="81">
        <v>0</v>
      </c>
      <c r="Y10" s="81">
        <v>0</v>
      </c>
      <c r="Z10" s="81">
        <v>347932782</v>
      </c>
      <c r="AA10" s="81">
        <v>207393772</v>
      </c>
      <c r="AB10" s="81">
        <v>1192210530</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2350</v>
      </c>
      <c r="B11" s="80">
        <v>3</v>
      </c>
      <c r="C11" s="80">
        <v>18</v>
      </c>
      <c r="D11" s="80">
        <v>3</v>
      </c>
      <c r="E11" s="80">
        <v>2022</v>
      </c>
      <c r="F11" s="80" t="s">
        <v>568</v>
      </c>
      <c r="G11" s="182" t="s">
        <v>2347</v>
      </c>
      <c r="H11" s="80" t="s">
        <v>2348</v>
      </c>
      <c r="I11" s="173"/>
      <c r="J11" s="83">
        <v>131053</v>
      </c>
      <c r="K11" s="81">
        <v>184115291.99999997</v>
      </c>
      <c r="L11" s="81">
        <v>79269</v>
      </c>
      <c r="M11" s="81">
        <v>110688605</v>
      </c>
      <c r="N11" s="81">
        <v>0</v>
      </c>
      <c r="O11" s="81">
        <v>0</v>
      </c>
      <c r="P11" s="81">
        <v>10026</v>
      </c>
      <c r="Q11" s="81">
        <v>65739384</v>
      </c>
      <c r="R11" s="81">
        <v>0</v>
      </c>
      <c r="S11" s="81">
        <v>0</v>
      </c>
      <c r="T11" s="81">
        <v>0</v>
      </c>
      <c r="U11" s="81">
        <v>0</v>
      </c>
      <c r="V11" s="81">
        <v>0</v>
      </c>
      <c r="W11" s="81">
        <v>0</v>
      </c>
      <c r="X11" s="81">
        <v>0</v>
      </c>
      <c r="Y11" s="81">
        <v>0</v>
      </c>
      <c r="Z11" s="81">
        <v>360543280.99999994</v>
      </c>
      <c r="AA11" s="81">
        <v>226878892</v>
      </c>
      <c r="AB11" s="81">
        <v>1491347776</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2346</v>
      </c>
      <c r="B12" s="80">
        <v>4</v>
      </c>
      <c r="C12" s="80">
        <v>18</v>
      </c>
      <c r="D12" s="80">
        <v>4</v>
      </c>
      <c r="E12" s="80">
        <v>2022</v>
      </c>
      <c r="F12" s="80" t="s">
        <v>568</v>
      </c>
      <c r="G12" s="182" t="s">
        <v>2343</v>
      </c>
      <c r="H12" s="80" t="s">
        <v>2344</v>
      </c>
      <c r="I12" s="173"/>
      <c r="J12" s="83">
        <v>137606</v>
      </c>
      <c r="K12" s="81">
        <v>193543890</v>
      </c>
      <c r="L12" s="81">
        <v>75303</v>
      </c>
      <c r="M12" s="81">
        <v>105333195</v>
      </c>
      <c r="N12" s="81">
        <v>100</v>
      </c>
      <c r="O12" s="81">
        <v>161796</v>
      </c>
      <c r="P12" s="81">
        <v>30684</v>
      </c>
      <c r="Q12" s="81">
        <v>201192467</v>
      </c>
      <c r="R12" s="81">
        <v>0</v>
      </c>
      <c r="S12" s="81">
        <v>0</v>
      </c>
      <c r="T12" s="81">
        <v>0</v>
      </c>
      <c r="U12" s="81">
        <v>0</v>
      </c>
      <c r="V12" s="81">
        <v>0</v>
      </c>
      <c r="W12" s="81">
        <v>0</v>
      </c>
      <c r="X12" s="81">
        <v>0</v>
      </c>
      <c r="Y12" s="81">
        <v>0</v>
      </c>
      <c r="Z12" s="81">
        <v>500231348</v>
      </c>
      <c r="AA12" s="81">
        <v>322714867</v>
      </c>
      <c r="AB12" s="81">
        <v>1679897081</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1674</v>
      </c>
      <c r="B13" s="80">
        <v>5</v>
      </c>
      <c r="C13" s="80">
        <v>18</v>
      </c>
      <c r="D13" s="80">
        <v>5</v>
      </c>
      <c r="E13" s="80">
        <v>2022</v>
      </c>
      <c r="F13" s="80" t="s">
        <v>568</v>
      </c>
      <c r="G13" s="182" t="s">
        <v>1671</v>
      </c>
      <c r="H13" s="80" t="s">
        <v>1672</v>
      </c>
      <c r="I13" s="173"/>
      <c r="J13" s="83">
        <v>66331</v>
      </c>
      <c r="K13" s="81">
        <v>92707067</v>
      </c>
      <c r="L13" s="81">
        <v>65156.000000000007</v>
      </c>
      <c r="M13" s="81">
        <v>90725660.999999985</v>
      </c>
      <c r="N13" s="81">
        <v>0</v>
      </c>
      <c r="O13" s="81">
        <v>0</v>
      </c>
      <c r="P13" s="81">
        <v>629</v>
      </c>
      <c r="Q13" s="81">
        <v>4127198.9999999991</v>
      </c>
      <c r="R13" s="81">
        <v>0</v>
      </c>
      <c r="S13" s="81">
        <v>0</v>
      </c>
      <c r="T13" s="81">
        <v>0</v>
      </c>
      <c r="U13" s="81">
        <v>0</v>
      </c>
      <c r="V13" s="81">
        <v>0</v>
      </c>
      <c r="W13" s="81">
        <v>0</v>
      </c>
      <c r="X13" s="81">
        <v>0</v>
      </c>
      <c r="Y13" s="81">
        <v>0</v>
      </c>
      <c r="Z13" s="81">
        <v>187559927</v>
      </c>
      <c r="AA13" s="81">
        <v>91403967</v>
      </c>
      <c r="AB13" s="81">
        <v>641384039</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1662</v>
      </c>
      <c r="B14" s="80">
        <v>6</v>
      </c>
      <c r="C14" s="80">
        <v>18</v>
      </c>
      <c r="D14" s="80">
        <v>6</v>
      </c>
      <c r="E14" s="80">
        <v>2022</v>
      </c>
      <c r="F14" s="80" t="s">
        <v>568</v>
      </c>
      <c r="G14" s="182" t="s">
        <v>1659</v>
      </c>
      <c r="H14" s="80" t="s">
        <v>1660</v>
      </c>
      <c r="I14" s="173"/>
      <c r="J14" s="83">
        <v>283043</v>
      </c>
      <c r="K14" s="81">
        <v>425047603</v>
      </c>
      <c r="L14" s="81">
        <v>261512</v>
      </c>
      <c r="M14" s="81">
        <v>389659166</v>
      </c>
      <c r="N14" s="81">
        <v>0</v>
      </c>
      <c r="O14" s="81">
        <v>0</v>
      </c>
      <c r="P14" s="81">
        <v>3809</v>
      </c>
      <c r="Q14" s="81">
        <v>24327986</v>
      </c>
      <c r="R14" s="81">
        <v>211.50562999999997</v>
      </c>
      <c r="S14" s="81">
        <v>1761418.89543</v>
      </c>
      <c r="T14" s="81">
        <v>0</v>
      </c>
      <c r="U14" s="81">
        <v>0</v>
      </c>
      <c r="V14" s="81">
        <v>158</v>
      </c>
      <c r="W14" s="81">
        <v>0</v>
      </c>
      <c r="X14" s="81">
        <v>0</v>
      </c>
      <c r="Y14" s="81">
        <v>971799</v>
      </c>
      <c r="Z14" s="81">
        <v>841767972.89543009</v>
      </c>
      <c r="AA14" s="81">
        <v>571909946</v>
      </c>
      <c r="AB14" s="81">
        <v>3929558086</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2354</v>
      </c>
      <c r="B15" s="80">
        <v>7</v>
      </c>
      <c r="C15" s="80">
        <v>18</v>
      </c>
      <c r="D15" s="80">
        <v>7</v>
      </c>
      <c r="E15" s="80">
        <v>2022</v>
      </c>
      <c r="F15" s="80" t="s">
        <v>568</v>
      </c>
      <c r="G15" s="182" t="s">
        <v>2351</v>
      </c>
      <c r="H15" s="80" t="s">
        <v>2352</v>
      </c>
      <c r="I15" s="173"/>
      <c r="J15" s="83">
        <v>200974</v>
      </c>
      <c r="K15" s="81">
        <v>300400728</v>
      </c>
      <c r="L15" s="81">
        <v>699606</v>
      </c>
      <c r="M15" s="81">
        <v>1039285501.0000001</v>
      </c>
      <c r="N15" s="81">
        <v>0</v>
      </c>
      <c r="O15" s="81">
        <v>0</v>
      </c>
      <c r="P15" s="81">
        <v>17581</v>
      </c>
      <c r="Q15" s="81">
        <v>111611668.00000001</v>
      </c>
      <c r="R15" s="81">
        <v>7892.0483899999999</v>
      </c>
      <c r="S15" s="81">
        <v>65724978.976490006</v>
      </c>
      <c r="T15" s="81">
        <v>0</v>
      </c>
      <c r="U15" s="81">
        <v>0</v>
      </c>
      <c r="V15" s="81">
        <v>0</v>
      </c>
      <c r="W15" s="81">
        <v>0</v>
      </c>
      <c r="X15" s="81">
        <v>0</v>
      </c>
      <c r="Y15" s="81">
        <v>0</v>
      </c>
      <c r="Z15" s="81">
        <v>1517022875.9764903</v>
      </c>
      <c r="AA15" s="81">
        <v>458873188</v>
      </c>
      <c r="AB15" s="81">
        <v>2548865078</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1666</v>
      </c>
      <c r="B16" s="80">
        <v>8</v>
      </c>
      <c r="C16" s="80">
        <v>18</v>
      </c>
      <c r="D16" s="80">
        <v>8</v>
      </c>
      <c r="E16" s="80">
        <v>2022</v>
      </c>
      <c r="F16" s="80" t="s">
        <v>568</v>
      </c>
      <c r="G16" s="182" t="s">
        <v>1663</v>
      </c>
      <c r="H16" s="80" t="s">
        <v>1664</v>
      </c>
      <c r="I16" s="173"/>
      <c r="J16" s="83">
        <v>745968</v>
      </c>
      <c r="K16" s="81">
        <v>1122431967</v>
      </c>
      <c r="L16" s="81">
        <v>337279</v>
      </c>
      <c r="M16" s="81">
        <v>503776488</v>
      </c>
      <c r="N16" s="81">
        <v>1400</v>
      </c>
      <c r="O16" s="81">
        <v>2444373</v>
      </c>
      <c r="P16" s="81">
        <v>24018</v>
      </c>
      <c r="Q16" s="81">
        <v>153532605.00000003</v>
      </c>
      <c r="R16" s="81">
        <v>0</v>
      </c>
      <c r="S16" s="81">
        <v>0</v>
      </c>
      <c r="T16" s="81">
        <v>0</v>
      </c>
      <c r="U16" s="81">
        <v>0</v>
      </c>
      <c r="V16" s="81">
        <v>22</v>
      </c>
      <c r="W16" s="81">
        <v>0</v>
      </c>
      <c r="X16" s="81">
        <v>0</v>
      </c>
      <c r="Y16" s="81">
        <v>136621.00000000003</v>
      </c>
      <c r="Z16" s="81">
        <v>1782322054.0000002</v>
      </c>
      <c r="AA16" s="81">
        <v>1822908687</v>
      </c>
      <c r="AB16" s="81">
        <v>10329622483</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2322</v>
      </c>
      <c r="B17" s="80">
        <v>9</v>
      </c>
      <c r="C17" s="80">
        <v>18</v>
      </c>
      <c r="D17" s="80">
        <v>9</v>
      </c>
      <c r="E17" s="80">
        <v>2022</v>
      </c>
      <c r="F17" s="80" t="s">
        <v>568</v>
      </c>
      <c r="G17" s="182" t="s">
        <v>2319</v>
      </c>
      <c r="H17" s="80" t="s">
        <v>2320</v>
      </c>
      <c r="I17" s="173"/>
      <c r="J17" s="83">
        <v>8512</v>
      </c>
      <c r="K17" s="81">
        <v>11740381</v>
      </c>
      <c r="L17" s="81">
        <v>6142</v>
      </c>
      <c r="M17" s="81">
        <v>8416914</v>
      </c>
      <c r="N17" s="81">
        <v>0</v>
      </c>
      <c r="O17" s="81">
        <v>0</v>
      </c>
      <c r="P17" s="81">
        <v>1408</v>
      </c>
      <c r="Q17" s="81">
        <v>8729504</v>
      </c>
      <c r="R17" s="81">
        <v>0</v>
      </c>
      <c r="S17" s="81">
        <v>0</v>
      </c>
      <c r="T17" s="81">
        <v>0</v>
      </c>
      <c r="U17" s="81">
        <v>0</v>
      </c>
      <c r="V17" s="81">
        <v>0</v>
      </c>
      <c r="W17" s="81">
        <v>0</v>
      </c>
      <c r="X17" s="81">
        <v>0</v>
      </c>
      <c r="Y17" s="81">
        <v>0</v>
      </c>
      <c r="Z17" s="81">
        <v>28886798.999999996</v>
      </c>
      <c r="AA17" s="81">
        <v>3400391</v>
      </c>
      <c r="AB17" s="81">
        <v>43947934</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1678</v>
      </c>
      <c r="B18" s="80">
        <v>10</v>
      </c>
      <c r="C18" s="80">
        <v>18</v>
      </c>
      <c r="D18" s="80">
        <v>10</v>
      </c>
      <c r="E18" s="80">
        <v>2022</v>
      </c>
      <c r="F18" s="80" t="s">
        <v>568</v>
      </c>
      <c r="G18" s="182" t="s">
        <v>1675</v>
      </c>
      <c r="H18" s="80" t="s">
        <v>1676</v>
      </c>
      <c r="I18" s="173"/>
      <c r="J18" s="83">
        <v>99213</v>
      </c>
      <c r="K18" s="81">
        <v>146893584</v>
      </c>
      <c r="L18" s="81">
        <v>55231</v>
      </c>
      <c r="M18" s="81">
        <v>81405102</v>
      </c>
      <c r="N18" s="81">
        <v>0</v>
      </c>
      <c r="O18" s="81">
        <v>0</v>
      </c>
      <c r="P18" s="81">
        <v>0</v>
      </c>
      <c r="Q18" s="81">
        <v>0</v>
      </c>
      <c r="R18" s="81">
        <v>0</v>
      </c>
      <c r="S18" s="81">
        <v>0</v>
      </c>
      <c r="T18" s="81">
        <v>0</v>
      </c>
      <c r="U18" s="81">
        <v>0</v>
      </c>
      <c r="V18" s="81">
        <v>1</v>
      </c>
      <c r="W18" s="81">
        <v>0</v>
      </c>
      <c r="X18" s="81">
        <v>0</v>
      </c>
      <c r="Y18" s="81">
        <v>7604.0000000000009</v>
      </c>
      <c r="Z18" s="81">
        <v>228306289.99999997</v>
      </c>
      <c r="AA18" s="81">
        <v>221440620</v>
      </c>
      <c r="AB18" s="81">
        <v>2013559310.0000002</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2326</v>
      </c>
      <c r="B19" s="80">
        <v>11</v>
      </c>
      <c r="C19" s="80">
        <v>18</v>
      </c>
      <c r="D19" s="80">
        <v>11</v>
      </c>
      <c r="E19" s="80">
        <v>2022</v>
      </c>
      <c r="F19" s="80" t="s">
        <v>568</v>
      </c>
      <c r="G19" s="182" t="s">
        <v>2323</v>
      </c>
      <c r="H19" s="80" t="s">
        <v>2324</v>
      </c>
      <c r="I19" s="173"/>
      <c r="J19" s="83">
        <v>5759</v>
      </c>
      <c r="K19" s="81">
        <v>8010755</v>
      </c>
      <c r="L19" s="81">
        <v>4313</v>
      </c>
      <c r="M19" s="81">
        <v>5958545</v>
      </c>
      <c r="N19" s="81">
        <v>0</v>
      </c>
      <c r="O19" s="81">
        <v>0</v>
      </c>
      <c r="P19" s="81">
        <v>5516</v>
      </c>
      <c r="Q19" s="81">
        <v>34154655</v>
      </c>
      <c r="R19" s="81">
        <v>0</v>
      </c>
      <c r="S19" s="81">
        <v>0</v>
      </c>
      <c r="T19" s="81">
        <v>0</v>
      </c>
      <c r="U19" s="81">
        <v>0</v>
      </c>
      <c r="V19" s="81">
        <v>0</v>
      </c>
      <c r="W19" s="81">
        <v>0</v>
      </c>
      <c r="X19" s="81">
        <v>0</v>
      </c>
      <c r="Y19" s="81">
        <v>0</v>
      </c>
      <c r="Z19" s="81">
        <v>48123954.999999993</v>
      </c>
      <c r="AA19" s="81">
        <v>2845313</v>
      </c>
      <c r="AB19" s="81">
        <v>34331884</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1670</v>
      </c>
      <c r="B20" s="80">
        <v>12</v>
      </c>
      <c r="C20" s="80">
        <v>18</v>
      </c>
      <c r="D20" s="80">
        <v>12</v>
      </c>
      <c r="E20" s="80">
        <v>2022</v>
      </c>
      <c r="F20" s="80" t="s">
        <v>568</v>
      </c>
      <c r="G20" s="182" t="s">
        <v>1667</v>
      </c>
      <c r="H20" s="80" t="s">
        <v>1668</v>
      </c>
      <c r="I20" s="173"/>
      <c r="J20" s="83">
        <v>159853</v>
      </c>
      <c r="K20" s="81">
        <v>235765451.99999997</v>
      </c>
      <c r="L20" s="81">
        <v>204151</v>
      </c>
      <c r="M20" s="81">
        <v>299634369</v>
      </c>
      <c r="N20" s="81">
        <v>1300</v>
      </c>
      <c r="O20" s="81">
        <v>2224951</v>
      </c>
      <c r="P20" s="81">
        <v>0</v>
      </c>
      <c r="Q20" s="81">
        <v>0</v>
      </c>
      <c r="R20" s="81">
        <v>0</v>
      </c>
      <c r="S20" s="81">
        <v>0</v>
      </c>
      <c r="T20" s="81">
        <v>0</v>
      </c>
      <c r="U20" s="81">
        <v>0</v>
      </c>
      <c r="V20" s="81">
        <v>0</v>
      </c>
      <c r="W20" s="81">
        <v>0</v>
      </c>
      <c r="X20" s="81">
        <v>0</v>
      </c>
      <c r="Y20" s="81">
        <v>0</v>
      </c>
      <c r="Z20" s="81">
        <v>537624772</v>
      </c>
      <c r="AA20" s="81">
        <v>356834959</v>
      </c>
      <c r="AB20" s="81">
        <v>2253118126</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2358</v>
      </c>
      <c r="B21" s="80">
        <v>13</v>
      </c>
      <c r="C21" s="80">
        <v>18</v>
      </c>
      <c r="D21" s="80">
        <v>13</v>
      </c>
      <c r="E21" s="80">
        <v>2022</v>
      </c>
      <c r="F21" s="80" t="s">
        <v>568</v>
      </c>
      <c r="G21" s="182" t="s">
        <v>2355</v>
      </c>
      <c r="H21" s="80" t="s">
        <v>2356</v>
      </c>
      <c r="I21" s="173"/>
      <c r="J21" s="83">
        <v>148710</v>
      </c>
      <c r="K21" s="81">
        <v>207461479</v>
      </c>
      <c r="L21" s="81">
        <v>95563</v>
      </c>
      <c r="M21" s="81">
        <v>132668931.00000001</v>
      </c>
      <c r="N21" s="81">
        <v>0</v>
      </c>
      <c r="O21" s="81">
        <v>0</v>
      </c>
      <c r="P21" s="81">
        <v>8770</v>
      </c>
      <c r="Q21" s="81">
        <v>57505530</v>
      </c>
      <c r="R21" s="81">
        <v>0</v>
      </c>
      <c r="S21" s="81">
        <v>0</v>
      </c>
      <c r="T21" s="81">
        <v>0</v>
      </c>
      <c r="U21" s="81">
        <v>0</v>
      </c>
      <c r="V21" s="81">
        <v>0</v>
      </c>
      <c r="W21" s="81">
        <v>0</v>
      </c>
      <c r="X21" s="81">
        <v>0</v>
      </c>
      <c r="Y21" s="81">
        <v>0</v>
      </c>
      <c r="Z21" s="81">
        <v>397635940</v>
      </c>
      <c r="AA21" s="81">
        <v>338279422</v>
      </c>
      <c r="AB21" s="81">
        <v>1799475782</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2318</v>
      </c>
      <c r="B22" s="80">
        <v>14</v>
      </c>
      <c r="C22" s="80">
        <v>18</v>
      </c>
      <c r="D22" s="80">
        <v>14</v>
      </c>
      <c r="E22" s="80">
        <v>2022</v>
      </c>
      <c r="F22" s="80" t="s">
        <v>568</v>
      </c>
      <c r="G22" s="182" t="s">
        <v>2315</v>
      </c>
      <c r="H22" s="80" t="s">
        <v>2316</v>
      </c>
      <c r="I22" s="173"/>
      <c r="J22" s="83">
        <v>17703</v>
      </c>
      <c r="K22" s="81">
        <v>24063320</v>
      </c>
      <c r="L22" s="81">
        <v>21797</v>
      </c>
      <c r="M22" s="81">
        <v>29456252</v>
      </c>
      <c r="N22" s="81">
        <v>300</v>
      </c>
      <c r="O22" s="81">
        <v>485387</v>
      </c>
      <c r="P22" s="81">
        <v>8745</v>
      </c>
      <c r="Q22" s="81">
        <v>57342715</v>
      </c>
      <c r="R22" s="81">
        <v>0</v>
      </c>
      <c r="S22" s="81">
        <v>0</v>
      </c>
      <c r="T22" s="81">
        <v>0</v>
      </c>
      <c r="U22" s="81">
        <v>0</v>
      </c>
      <c r="V22" s="81">
        <v>0</v>
      </c>
      <c r="W22" s="81">
        <v>0</v>
      </c>
      <c r="X22" s="81">
        <v>0</v>
      </c>
      <c r="Y22" s="81">
        <v>0</v>
      </c>
      <c r="Z22" s="81">
        <v>111347674</v>
      </c>
      <c r="AA22" s="81">
        <v>6474976</v>
      </c>
      <c r="AB22" s="81">
        <v>102874057.00000001</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2299</v>
      </c>
      <c r="B23" s="80">
        <v>15</v>
      </c>
      <c r="C23" s="80">
        <v>18</v>
      </c>
      <c r="D23" s="80">
        <v>15</v>
      </c>
      <c r="E23" s="80">
        <v>2022</v>
      </c>
      <c r="F23" s="80" t="s">
        <v>568</v>
      </c>
      <c r="G23" s="182" t="s">
        <v>2296</v>
      </c>
      <c r="H23" s="80" t="s">
        <v>2297</v>
      </c>
      <c r="I23" s="173"/>
      <c r="J23" s="83">
        <v>45494</v>
      </c>
      <c r="K23" s="81">
        <v>64645675.999999993</v>
      </c>
      <c r="L23" s="81">
        <v>54284</v>
      </c>
      <c r="M23" s="81">
        <v>76731534</v>
      </c>
      <c r="N23" s="81">
        <v>0</v>
      </c>
      <c r="O23" s="81">
        <v>0</v>
      </c>
      <c r="P23" s="81">
        <v>0</v>
      </c>
      <c r="Q23" s="81">
        <v>0</v>
      </c>
      <c r="R23" s="81">
        <v>0</v>
      </c>
      <c r="S23" s="81">
        <v>0</v>
      </c>
      <c r="T23" s="81">
        <v>0</v>
      </c>
      <c r="U23" s="81">
        <v>0</v>
      </c>
      <c r="V23" s="81">
        <v>0</v>
      </c>
      <c r="W23" s="81">
        <v>0</v>
      </c>
      <c r="X23" s="81">
        <v>0</v>
      </c>
      <c r="Y23" s="81">
        <v>0</v>
      </c>
      <c r="Z23" s="81">
        <v>141377210</v>
      </c>
      <c r="AA23" s="81">
        <v>32480396</v>
      </c>
      <c r="AB23" s="81">
        <v>217814593</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2310</v>
      </c>
      <c r="B24" s="80">
        <v>16</v>
      </c>
      <c r="C24" s="80">
        <v>18</v>
      </c>
      <c r="D24" s="80">
        <v>16</v>
      </c>
      <c r="E24" s="80">
        <v>2022</v>
      </c>
      <c r="F24" s="80" t="s">
        <v>568</v>
      </c>
      <c r="G24" s="182" t="s">
        <v>2308</v>
      </c>
      <c r="H24" s="80" t="s">
        <v>1637</v>
      </c>
      <c r="I24" s="173"/>
      <c r="J24" s="83">
        <v>65861</v>
      </c>
      <c r="K24" s="81">
        <v>83149582</v>
      </c>
      <c r="L24" s="81">
        <v>101635</v>
      </c>
      <c r="M24" s="81">
        <v>127739698.99999999</v>
      </c>
      <c r="N24" s="81">
        <v>10700</v>
      </c>
      <c r="O24" s="81">
        <v>18258277.999999996</v>
      </c>
      <c r="P24" s="81">
        <v>4255</v>
      </c>
      <c r="Q24" s="81">
        <v>26360778</v>
      </c>
      <c r="R24" s="81">
        <v>0</v>
      </c>
      <c r="S24" s="81">
        <v>0</v>
      </c>
      <c r="T24" s="81">
        <v>0</v>
      </c>
      <c r="U24" s="81">
        <v>0</v>
      </c>
      <c r="V24" s="81">
        <v>0</v>
      </c>
      <c r="W24" s="81">
        <v>0</v>
      </c>
      <c r="X24" s="81">
        <v>0</v>
      </c>
      <c r="Y24" s="81">
        <v>0</v>
      </c>
      <c r="Z24" s="81">
        <v>255508336.99999997</v>
      </c>
      <c r="AA24" s="81">
        <v>29702731</v>
      </c>
      <c r="AB24" s="81">
        <v>513367943</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2303</v>
      </c>
      <c r="B25" s="80">
        <v>17</v>
      </c>
      <c r="C25" s="80">
        <v>18</v>
      </c>
      <c r="D25" s="80">
        <v>17</v>
      </c>
      <c r="E25" s="80">
        <v>2022</v>
      </c>
      <c r="F25" s="80" t="s">
        <v>568</v>
      </c>
      <c r="G25" s="182" t="s">
        <v>2300</v>
      </c>
      <c r="H25" s="80" t="s">
        <v>2301</v>
      </c>
      <c r="I25" s="173"/>
      <c r="J25" s="83">
        <v>20396</v>
      </c>
      <c r="K25" s="81">
        <v>28203377</v>
      </c>
      <c r="L25" s="81">
        <v>15538</v>
      </c>
      <c r="M25" s="81">
        <v>21373767</v>
      </c>
      <c r="N25" s="81">
        <v>0</v>
      </c>
      <c r="O25" s="81">
        <v>0</v>
      </c>
      <c r="P25" s="81">
        <v>832</v>
      </c>
      <c r="Q25" s="81">
        <v>5452309.0000000009</v>
      </c>
      <c r="R25" s="81">
        <v>0</v>
      </c>
      <c r="S25" s="81">
        <v>0</v>
      </c>
      <c r="T25" s="81">
        <v>0</v>
      </c>
      <c r="U25" s="81">
        <v>0</v>
      </c>
      <c r="V25" s="81">
        <v>0</v>
      </c>
      <c r="W25" s="81">
        <v>0</v>
      </c>
      <c r="X25" s="81">
        <v>0</v>
      </c>
      <c r="Y25" s="81">
        <v>0</v>
      </c>
      <c r="Z25" s="81">
        <v>55029453</v>
      </c>
      <c r="AA25" s="81">
        <v>47609976</v>
      </c>
      <c r="AB25" s="81">
        <v>426437828</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2307</v>
      </c>
      <c r="B26" s="80">
        <v>18</v>
      </c>
      <c r="C26" s="80">
        <v>18</v>
      </c>
      <c r="D26" s="80">
        <v>18</v>
      </c>
      <c r="E26" s="80">
        <v>2022</v>
      </c>
      <c r="F26" s="80" t="s">
        <v>568</v>
      </c>
      <c r="G26" s="182" t="s">
        <v>2304</v>
      </c>
      <c r="H26" s="80" t="s">
        <v>2305</v>
      </c>
      <c r="I26" s="173"/>
      <c r="J26" s="83">
        <v>189154</v>
      </c>
      <c r="K26" s="81">
        <v>281733792</v>
      </c>
      <c r="L26" s="81">
        <v>557404</v>
      </c>
      <c r="M26" s="81">
        <v>825071496</v>
      </c>
      <c r="N26" s="81">
        <v>10600</v>
      </c>
      <c r="O26" s="81">
        <v>17765556</v>
      </c>
      <c r="P26" s="81">
        <v>8191.0000000000009</v>
      </c>
      <c r="Q26" s="81">
        <v>49479056</v>
      </c>
      <c r="R26" s="81">
        <v>1712.01649</v>
      </c>
      <c r="S26" s="81">
        <v>14257673.273190001</v>
      </c>
      <c r="T26" s="81">
        <v>0</v>
      </c>
      <c r="U26" s="81">
        <v>0</v>
      </c>
      <c r="V26" s="81">
        <v>363</v>
      </c>
      <c r="W26" s="81">
        <v>0</v>
      </c>
      <c r="X26" s="81">
        <v>0</v>
      </c>
      <c r="Y26" s="81">
        <v>2223954</v>
      </c>
      <c r="Z26" s="81">
        <v>1190531527.27319</v>
      </c>
      <c r="AA26" s="81">
        <v>485657846.99999994</v>
      </c>
      <c r="AB26" s="81">
        <v>2299384995</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2314</v>
      </c>
      <c r="B27" s="80">
        <v>19</v>
      </c>
      <c r="C27" s="80">
        <v>18</v>
      </c>
      <c r="D27" s="80">
        <v>19</v>
      </c>
      <c r="E27" s="80">
        <v>2022</v>
      </c>
      <c r="F27" s="80" t="s">
        <v>568</v>
      </c>
      <c r="G27" s="182" t="s">
        <v>2311</v>
      </c>
      <c r="H27" s="80" t="s">
        <v>2312</v>
      </c>
      <c r="I27" s="173"/>
      <c r="J27" s="83">
        <v>20039</v>
      </c>
      <c r="K27" s="81">
        <v>28015545</v>
      </c>
      <c r="L27" s="81">
        <v>14453</v>
      </c>
      <c r="M27" s="81">
        <v>20098062.000000004</v>
      </c>
      <c r="N27" s="81">
        <v>11500</v>
      </c>
      <c r="O27" s="81">
        <v>23825311.000000004</v>
      </c>
      <c r="P27" s="81">
        <v>17819</v>
      </c>
      <c r="Q27" s="81">
        <v>110401159</v>
      </c>
      <c r="R27" s="81">
        <v>0</v>
      </c>
      <c r="S27" s="81">
        <v>0</v>
      </c>
      <c r="T27" s="81">
        <v>0</v>
      </c>
      <c r="U27" s="81">
        <v>0</v>
      </c>
      <c r="V27" s="81">
        <v>0</v>
      </c>
      <c r="W27" s="81">
        <v>0</v>
      </c>
      <c r="X27" s="81">
        <v>0</v>
      </c>
      <c r="Y27" s="81">
        <v>0</v>
      </c>
      <c r="Z27" s="81">
        <v>182340077.00000003</v>
      </c>
      <c r="AA27" s="81">
        <v>5777652</v>
      </c>
      <c r="AB27" s="81">
        <v>67233257</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2366</v>
      </c>
      <c r="B28" s="80">
        <v>20</v>
      </c>
      <c r="C28" s="80">
        <v>18</v>
      </c>
      <c r="D28" s="80">
        <v>20</v>
      </c>
      <c r="E28" s="80">
        <v>2022</v>
      </c>
      <c r="F28" s="80" t="s">
        <v>568</v>
      </c>
      <c r="G28" s="182" t="s">
        <v>2363</v>
      </c>
      <c r="H28" s="80" t="s">
        <v>2364</v>
      </c>
      <c r="I28" s="173"/>
      <c r="J28" s="83">
        <v>376736</v>
      </c>
      <c r="K28" s="81">
        <v>565162690</v>
      </c>
      <c r="L28" s="81">
        <v>1072184</v>
      </c>
      <c r="M28" s="81">
        <v>1598114817.0000002</v>
      </c>
      <c r="N28" s="81">
        <v>400</v>
      </c>
      <c r="O28" s="81">
        <v>726114</v>
      </c>
      <c r="P28" s="81">
        <v>9894</v>
      </c>
      <c r="Q28" s="81">
        <v>63246169</v>
      </c>
      <c r="R28" s="81">
        <v>1334.9880499999999</v>
      </c>
      <c r="S28" s="81">
        <v>11117780.521499999</v>
      </c>
      <c r="T28" s="81">
        <v>0</v>
      </c>
      <c r="U28" s="81">
        <v>0</v>
      </c>
      <c r="V28" s="81">
        <v>2</v>
      </c>
      <c r="W28" s="81">
        <v>0</v>
      </c>
      <c r="X28" s="81">
        <v>0</v>
      </c>
      <c r="Y28" s="81">
        <v>10302</v>
      </c>
      <c r="Z28" s="81">
        <v>2238377872.5215006</v>
      </c>
      <c r="AA28" s="81">
        <v>923539209</v>
      </c>
      <c r="AB28" s="81">
        <v>4582450622</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1682</v>
      </c>
      <c r="B29" s="80">
        <v>21</v>
      </c>
      <c r="C29" s="80">
        <v>18</v>
      </c>
      <c r="D29" s="80">
        <v>21</v>
      </c>
      <c r="E29" s="80">
        <v>2022</v>
      </c>
      <c r="F29" s="80" t="s">
        <v>568</v>
      </c>
      <c r="G29" s="182" t="s">
        <v>1679</v>
      </c>
      <c r="H29" s="80" t="s">
        <v>1680</v>
      </c>
      <c r="I29" s="173"/>
      <c r="J29" s="83">
        <v>164337</v>
      </c>
      <c r="K29" s="81">
        <v>238314521</v>
      </c>
      <c r="L29" s="81">
        <v>282872</v>
      </c>
      <c r="M29" s="81">
        <v>408087788</v>
      </c>
      <c r="N29" s="81">
        <v>9100</v>
      </c>
      <c r="O29" s="81">
        <v>16553532</v>
      </c>
      <c r="P29" s="81">
        <v>4024</v>
      </c>
      <c r="Q29" s="81">
        <v>26386560.000000004</v>
      </c>
      <c r="R29" s="81">
        <v>0</v>
      </c>
      <c r="S29" s="81">
        <v>0</v>
      </c>
      <c r="T29" s="81">
        <v>0</v>
      </c>
      <c r="U29" s="81">
        <v>0</v>
      </c>
      <c r="V29" s="81">
        <v>0</v>
      </c>
      <c r="W29" s="81">
        <v>0</v>
      </c>
      <c r="X29" s="81">
        <v>0</v>
      </c>
      <c r="Y29" s="81">
        <v>0</v>
      </c>
      <c r="Z29" s="81">
        <v>689342401.00000012</v>
      </c>
      <c r="AA29" s="81">
        <v>414103524</v>
      </c>
      <c r="AB29" s="81">
        <v>1869690071.0000002</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2342</v>
      </c>
      <c r="B30" s="80">
        <v>22</v>
      </c>
      <c r="C30" s="80">
        <v>18</v>
      </c>
      <c r="D30" s="80">
        <v>22</v>
      </c>
      <c r="E30" s="80">
        <v>2022</v>
      </c>
      <c r="F30" s="80" t="s">
        <v>568</v>
      </c>
      <c r="G30" s="182" t="s">
        <v>2339</v>
      </c>
      <c r="H30" s="80" t="s">
        <v>2340</v>
      </c>
      <c r="I30" s="173"/>
      <c r="J30" s="83">
        <v>94215</v>
      </c>
      <c r="K30" s="81">
        <v>137050206</v>
      </c>
      <c r="L30" s="81">
        <v>95890</v>
      </c>
      <c r="M30" s="81">
        <v>138851211</v>
      </c>
      <c r="N30" s="81">
        <v>7200</v>
      </c>
      <c r="O30" s="81">
        <v>12050600.000000002</v>
      </c>
      <c r="P30" s="81">
        <v>5650</v>
      </c>
      <c r="Q30" s="81">
        <v>35004218</v>
      </c>
      <c r="R30" s="81">
        <v>0</v>
      </c>
      <c r="S30" s="81">
        <v>0</v>
      </c>
      <c r="T30" s="81">
        <v>0</v>
      </c>
      <c r="U30" s="81">
        <v>0</v>
      </c>
      <c r="V30" s="81">
        <v>0</v>
      </c>
      <c r="W30" s="81">
        <v>0</v>
      </c>
      <c r="X30" s="81">
        <v>0</v>
      </c>
      <c r="Y30" s="81">
        <v>0</v>
      </c>
      <c r="Z30" s="81">
        <v>322956235</v>
      </c>
      <c r="AA30" s="81">
        <v>182995779</v>
      </c>
      <c r="AB30" s="81">
        <v>980457026.99999988</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1686</v>
      </c>
      <c r="B31" s="80">
        <v>23</v>
      </c>
      <c r="C31" s="80">
        <v>18</v>
      </c>
      <c r="D31" s="80">
        <v>23</v>
      </c>
      <c r="E31" s="80">
        <v>2022</v>
      </c>
      <c r="F31" s="80" t="s">
        <v>568</v>
      </c>
      <c r="G31" s="182" t="s">
        <v>1683</v>
      </c>
      <c r="H31" s="80" t="s">
        <v>1684</v>
      </c>
      <c r="I31" s="173"/>
      <c r="J31" s="83">
        <v>211709</v>
      </c>
      <c r="K31" s="81">
        <v>298084774</v>
      </c>
      <c r="L31" s="81">
        <v>78228</v>
      </c>
      <c r="M31" s="81">
        <v>109632497</v>
      </c>
      <c r="N31" s="81">
        <v>0</v>
      </c>
      <c r="O31" s="81">
        <v>0</v>
      </c>
      <c r="P31" s="81">
        <v>11699</v>
      </c>
      <c r="Q31" s="81">
        <v>76709360</v>
      </c>
      <c r="R31" s="81">
        <v>0</v>
      </c>
      <c r="S31" s="81">
        <v>0</v>
      </c>
      <c r="T31" s="81">
        <v>0</v>
      </c>
      <c r="U31" s="81">
        <v>0</v>
      </c>
      <c r="V31" s="81">
        <v>0</v>
      </c>
      <c r="W31" s="81">
        <v>0</v>
      </c>
      <c r="X31" s="81">
        <v>0</v>
      </c>
      <c r="Y31" s="81">
        <v>0</v>
      </c>
      <c r="Z31" s="81">
        <v>484426631</v>
      </c>
      <c r="AA31" s="81">
        <v>497819709</v>
      </c>
      <c r="AB31" s="81">
        <v>2754918084</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1690</v>
      </c>
      <c r="B32" s="80">
        <v>24</v>
      </c>
      <c r="C32" s="80">
        <v>18</v>
      </c>
      <c r="D32" s="80">
        <v>24</v>
      </c>
      <c r="E32" s="80">
        <v>2022</v>
      </c>
      <c r="F32" s="80" t="s">
        <v>568</v>
      </c>
      <c r="G32" s="182" t="s">
        <v>1687</v>
      </c>
      <c r="H32" s="80" t="s">
        <v>1688</v>
      </c>
      <c r="I32" s="173"/>
      <c r="J32" s="83">
        <v>476341</v>
      </c>
      <c r="K32" s="81">
        <v>725775797</v>
      </c>
      <c r="L32" s="81">
        <v>1896527</v>
      </c>
      <c r="M32" s="81">
        <v>2871511848</v>
      </c>
      <c r="N32" s="81">
        <v>18400</v>
      </c>
      <c r="O32" s="81">
        <v>34970974.000000007</v>
      </c>
      <c r="P32" s="81">
        <v>48307</v>
      </c>
      <c r="Q32" s="81">
        <v>288754696</v>
      </c>
      <c r="R32" s="81">
        <v>281.56910000000005</v>
      </c>
      <c r="S32" s="81">
        <v>2344907.4252300002</v>
      </c>
      <c r="T32" s="81">
        <v>0</v>
      </c>
      <c r="U32" s="81">
        <v>0</v>
      </c>
      <c r="V32" s="81">
        <v>1893</v>
      </c>
      <c r="W32" s="81">
        <v>0</v>
      </c>
      <c r="X32" s="81">
        <v>0</v>
      </c>
      <c r="Y32" s="81">
        <v>11605668</v>
      </c>
      <c r="Z32" s="81">
        <v>3934963890.4252305</v>
      </c>
      <c r="AA32" s="81">
        <v>916468963</v>
      </c>
      <c r="AB32" s="81">
        <v>4499647241</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1963</v>
      </c>
      <c r="B33" s="80">
        <v>25</v>
      </c>
      <c r="C33" s="80">
        <v>18</v>
      </c>
      <c r="D33" s="80">
        <v>25</v>
      </c>
      <c r="E33" s="80">
        <v>2022</v>
      </c>
      <c r="F33" s="80" t="s">
        <v>568</v>
      </c>
      <c r="G33" s="182" t="s">
        <v>1944</v>
      </c>
      <c r="H33" s="80" t="s">
        <v>1945</v>
      </c>
      <c r="I33" s="173"/>
      <c r="J33" s="83">
        <v>395856</v>
      </c>
      <c r="K33" s="81">
        <v>581351555.00000012</v>
      </c>
      <c r="L33" s="81">
        <v>841018</v>
      </c>
      <c r="M33" s="81">
        <v>1228739337</v>
      </c>
      <c r="N33" s="81">
        <v>0</v>
      </c>
      <c r="O33" s="81">
        <v>0</v>
      </c>
      <c r="P33" s="81">
        <v>8630</v>
      </c>
      <c r="Q33" s="81">
        <v>53470397</v>
      </c>
      <c r="R33" s="81">
        <v>49.080559999999998</v>
      </c>
      <c r="S33" s="81">
        <v>408742.92063000001</v>
      </c>
      <c r="T33" s="81">
        <v>0</v>
      </c>
      <c r="U33" s="81">
        <v>0</v>
      </c>
      <c r="V33" s="81">
        <v>48</v>
      </c>
      <c r="W33" s="81">
        <v>0</v>
      </c>
      <c r="X33" s="81">
        <v>0</v>
      </c>
      <c r="Y33" s="81">
        <v>293845</v>
      </c>
      <c r="Z33" s="81">
        <v>1864263876.92063</v>
      </c>
      <c r="AA33" s="81">
        <v>890366904</v>
      </c>
      <c r="AB33" s="81">
        <v>4428039459</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2330</v>
      </c>
      <c r="B34" s="80">
        <v>26</v>
      </c>
      <c r="C34" s="80">
        <v>18</v>
      </c>
      <c r="D34" s="80">
        <v>26</v>
      </c>
      <c r="E34" s="80">
        <v>2022</v>
      </c>
      <c r="F34" s="80" t="s">
        <v>568</v>
      </c>
      <c r="G34" s="182" t="s">
        <v>2327</v>
      </c>
      <c r="H34" s="80" t="s">
        <v>2328</v>
      </c>
      <c r="I34" s="173"/>
      <c r="J34" s="83">
        <v>117354</v>
      </c>
      <c r="K34" s="81">
        <v>166933988</v>
      </c>
      <c r="L34" s="81">
        <v>98872</v>
      </c>
      <c r="M34" s="81">
        <v>139972283</v>
      </c>
      <c r="N34" s="81">
        <v>22300</v>
      </c>
      <c r="O34" s="81">
        <v>40264863</v>
      </c>
      <c r="P34" s="81">
        <v>7772</v>
      </c>
      <c r="Q34" s="81">
        <v>48155871</v>
      </c>
      <c r="R34" s="81">
        <v>0</v>
      </c>
      <c r="S34" s="81">
        <v>0</v>
      </c>
      <c r="T34" s="81">
        <v>0</v>
      </c>
      <c r="U34" s="81">
        <v>0</v>
      </c>
      <c r="V34" s="81">
        <v>0</v>
      </c>
      <c r="W34" s="81">
        <v>0</v>
      </c>
      <c r="X34" s="81">
        <v>0</v>
      </c>
      <c r="Y34" s="81">
        <v>0</v>
      </c>
      <c r="Z34" s="81">
        <v>395327005</v>
      </c>
      <c r="AA34" s="81">
        <v>77700263</v>
      </c>
      <c r="AB34" s="81">
        <v>839508253</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2334</v>
      </c>
      <c r="B35" s="80">
        <v>27</v>
      </c>
      <c r="C35" s="80">
        <v>18</v>
      </c>
      <c r="D35" s="80">
        <v>27</v>
      </c>
      <c r="E35" s="80">
        <v>2022</v>
      </c>
      <c r="F35" s="80" t="s">
        <v>568</v>
      </c>
      <c r="G35" s="182" t="s">
        <v>2331</v>
      </c>
      <c r="H35" s="80" t="s">
        <v>2332</v>
      </c>
      <c r="I35" s="173"/>
      <c r="J35" s="83">
        <v>94708</v>
      </c>
      <c r="K35" s="81">
        <v>126921451</v>
      </c>
      <c r="L35" s="81">
        <v>15288</v>
      </c>
      <c r="M35" s="81">
        <v>20414415</v>
      </c>
      <c r="N35" s="81">
        <v>0</v>
      </c>
      <c r="O35" s="81">
        <v>0</v>
      </c>
      <c r="P35" s="81">
        <v>231</v>
      </c>
      <c r="Q35" s="81">
        <v>1511751</v>
      </c>
      <c r="R35" s="81">
        <v>0</v>
      </c>
      <c r="S35" s="81">
        <v>0</v>
      </c>
      <c r="T35" s="81">
        <v>0</v>
      </c>
      <c r="U35" s="81">
        <v>0</v>
      </c>
      <c r="V35" s="81">
        <v>0</v>
      </c>
      <c r="W35" s="81">
        <v>0</v>
      </c>
      <c r="X35" s="81">
        <v>0</v>
      </c>
      <c r="Y35" s="81">
        <v>0</v>
      </c>
      <c r="Z35" s="81">
        <v>148847617.00000003</v>
      </c>
      <c r="AA35" s="81">
        <v>62901058</v>
      </c>
      <c r="AB35" s="81">
        <v>462114379.99999994</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2362</v>
      </c>
      <c r="B36" s="80">
        <v>28</v>
      </c>
      <c r="C36" s="80">
        <v>18</v>
      </c>
      <c r="D36" s="80">
        <v>28</v>
      </c>
      <c r="E36" s="80">
        <v>2022</v>
      </c>
      <c r="F36" s="80" t="s">
        <v>568</v>
      </c>
      <c r="G36" s="182" t="s">
        <v>2359</v>
      </c>
      <c r="H36" s="80" t="s">
        <v>2360</v>
      </c>
      <c r="I36" s="173"/>
      <c r="J36" s="83">
        <v>205789</v>
      </c>
      <c r="K36" s="81">
        <v>309721350</v>
      </c>
      <c r="L36" s="81">
        <v>623108</v>
      </c>
      <c r="M36" s="81">
        <v>931512613</v>
      </c>
      <c r="N36" s="81">
        <v>0</v>
      </c>
      <c r="O36" s="81">
        <v>0</v>
      </c>
      <c r="P36" s="81">
        <v>27700</v>
      </c>
      <c r="Q36" s="81">
        <v>155001975.00000003</v>
      </c>
      <c r="R36" s="81">
        <v>6609.2016999999996</v>
      </c>
      <c r="S36" s="81">
        <v>55041431.8288</v>
      </c>
      <c r="T36" s="81">
        <v>0</v>
      </c>
      <c r="U36" s="81">
        <v>0</v>
      </c>
      <c r="V36" s="81">
        <v>0</v>
      </c>
      <c r="W36" s="81">
        <v>0</v>
      </c>
      <c r="X36" s="81">
        <v>0</v>
      </c>
      <c r="Y36" s="81">
        <v>0</v>
      </c>
      <c r="Z36" s="81">
        <v>1451277369.8287997</v>
      </c>
      <c r="AA36" s="81">
        <v>493735606</v>
      </c>
      <c r="AB36" s="81">
        <v>2745072863</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1242</v>
      </c>
      <c r="B37" s="80">
        <v>29</v>
      </c>
      <c r="C37" s="80">
        <v>18</v>
      </c>
      <c r="D37" s="80">
        <v>29</v>
      </c>
      <c r="E37" s="80">
        <v>2022</v>
      </c>
      <c r="F37" s="80" t="s">
        <v>568</v>
      </c>
      <c r="G37" s="182" t="s">
        <v>564</v>
      </c>
      <c r="H37" s="80" t="s">
        <v>564</v>
      </c>
      <c r="I37" s="173"/>
      <c r="J37" s="83"/>
      <c r="K37" s="81"/>
      <c r="L37" s="81"/>
      <c r="M37" s="81"/>
      <c r="N37" s="81"/>
      <c r="O37" s="81"/>
      <c r="P37" s="81"/>
      <c r="Q37" s="81"/>
      <c r="R37" s="81"/>
      <c r="S37" s="81"/>
      <c r="T37" s="81"/>
      <c r="U37" s="81"/>
      <c r="V37" s="81"/>
      <c r="W37" s="81"/>
      <c r="X37" s="81"/>
      <c r="Y37" s="81"/>
      <c r="Z37" s="81"/>
      <c r="AA37" s="81"/>
      <c r="AB37" s="81"/>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1242</v>
      </c>
      <c r="B38" s="80">
        <v>30</v>
      </c>
      <c r="C38" s="80">
        <v>18</v>
      </c>
      <c r="D38" s="80">
        <v>30</v>
      </c>
      <c r="E38" s="80">
        <v>2022</v>
      </c>
      <c r="F38" s="80" t="s">
        <v>568</v>
      </c>
      <c r="G38" s="182" t="s">
        <v>564</v>
      </c>
      <c r="H38" s="80" t="s">
        <v>564</v>
      </c>
      <c r="I38" s="173"/>
      <c r="J38" s="83"/>
      <c r="K38" s="81"/>
      <c r="L38" s="81"/>
      <c r="M38" s="81"/>
      <c r="N38" s="81"/>
      <c r="O38" s="81"/>
      <c r="P38" s="81"/>
      <c r="Q38" s="81"/>
      <c r="R38" s="81"/>
      <c r="S38" s="81"/>
      <c r="T38" s="81"/>
      <c r="U38" s="81"/>
      <c r="V38" s="81"/>
      <c r="W38" s="81"/>
      <c r="X38" s="81"/>
      <c r="Y38" s="81"/>
      <c r="Z38" s="81"/>
      <c r="AA38" s="81"/>
      <c r="AB38" s="81"/>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1242</v>
      </c>
      <c r="B39" s="80">
        <v>31</v>
      </c>
      <c r="C39" s="80">
        <v>18</v>
      </c>
      <c r="D39" s="80">
        <v>31</v>
      </c>
      <c r="E39" s="80">
        <v>2022</v>
      </c>
      <c r="F39" s="80" t="s">
        <v>568</v>
      </c>
      <c r="G39" s="182" t="s">
        <v>564</v>
      </c>
      <c r="H39" s="80" t="s">
        <v>564</v>
      </c>
      <c r="I39" s="173"/>
      <c r="J39" s="83"/>
      <c r="K39" s="81"/>
      <c r="L39" s="81"/>
      <c r="M39" s="81"/>
      <c r="N39" s="81"/>
      <c r="O39" s="81"/>
      <c r="P39" s="81"/>
      <c r="Q39" s="81"/>
      <c r="R39" s="81"/>
      <c r="S39" s="81"/>
      <c r="T39" s="81"/>
      <c r="U39" s="81"/>
      <c r="V39" s="81"/>
      <c r="W39" s="81"/>
      <c r="X39" s="81"/>
      <c r="Y39" s="81"/>
      <c r="Z39" s="81"/>
      <c r="AA39" s="81"/>
      <c r="AB39" s="81"/>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1242</v>
      </c>
      <c r="B40" s="80">
        <v>32</v>
      </c>
      <c r="C40" s="80">
        <v>18</v>
      </c>
      <c r="D40" s="80">
        <v>32</v>
      </c>
      <c r="E40" s="80">
        <v>2022</v>
      </c>
      <c r="F40" s="80" t="s">
        <v>568</v>
      </c>
      <c r="G40" s="182" t="s">
        <v>564</v>
      </c>
      <c r="H40" s="80" t="s">
        <v>564</v>
      </c>
      <c r="I40" s="173"/>
      <c r="J40" s="83"/>
      <c r="K40" s="81"/>
      <c r="L40" s="81"/>
      <c r="M40" s="81"/>
      <c r="N40" s="81"/>
      <c r="O40" s="81"/>
      <c r="P40" s="81"/>
      <c r="Q40" s="81"/>
      <c r="R40" s="81"/>
      <c r="S40" s="81"/>
      <c r="T40" s="81"/>
      <c r="U40" s="81"/>
      <c r="V40" s="81"/>
      <c r="W40" s="81"/>
      <c r="X40" s="81"/>
      <c r="Y40" s="81"/>
      <c r="Z40" s="81"/>
      <c r="AA40" s="81"/>
      <c r="AB40" s="81"/>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1242</v>
      </c>
      <c r="B41" s="80">
        <v>33</v>
      </c>
      <c r="C41" s="80">
        <v>18</v>
      </c>
      <c r="D41" s="80">
        <v>33</v>
      </c>
      <c r="E41" s="80">
        <v>2022</v>
      </c>
      <c r="F41" s="80" t="s">
        <v>568</v>
      </c>
      <c r="G41" s="182" t="s">
        <v>564</v>
      </c>
      <c r="H41" s="80" t="s">
        <v>564</v>
      </c>
      <c r="I41" s="173"/>
      <c r="J41" s="83"/>
      <c r="K41" s="81"/>
      <c r="L41" s="81"/>
      <c r="M41" s="81"/>
      <c r="N41" s="81"/>
      <c r="O41" s="81"/>
      <c r="P41" s="81"/>
      <c r="Q41" s="81"/>
      <c r="R41" s="81"/>
      <c r="S41" s="81"/>
      <c r="T41" s="81"/>
      <c r="U41" s="81"/>
      <c r="V41" s="81"/>
      <c r="W41" s="81"/>
      <c r="X41" s="81"/>
      <c r="Y41" s="81"/>
      <c r="Z41" s="81"/>
      <c r="AA41" s="81"/>
      <c r="AB41" s="81"/>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1242</v>
      </c>
      <c r="B42" s="80">
        <v>34</v>
      </c>
      <c r="C42" s="80">
        <v>18</v>
      </c>
      <c r="D42" s="80">
        <v>34</v>
      </c>
      <c r="E42" s="80">
        <v>2022</v>
      </c>
      <c r="F42" s="80" t="s">
        <v>568</v>
      </c>
      <c r="G42" s="182" t="s">
        <v>564</v>
      </c>
      <c r="H42" s="80" t="s">
        <v>564</v>
      </c>
      <c r="I42" s="173"/>
      <c r="J42" s="83"/>
      <c r="K42" s="81"/>
      <c r="L42" s="81"/>
      <c r="M42" s="81"/>
      <c r="N42" s="81"/>
      <c r="O42" s="81"/>
      <c r="P42" s="81"/>
      <c r="Q42" s="81"/>
      <c r="R42" s="81"/>
      <c r="S42" s="81"/>
      <c r="T42" s="81"/>
      <c r="U42" s="81"/>
      <c r="V42" s="81"/>
      <c r="W42" s="81"/>
      <c r="X42" s="81"/>
      <c r="Y42" s="81"/>
      <c r="Z42" s="81"/>
      <c r="AA42" s="81"/>
      <c r="AB42" s="81"/>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1242</v>
      </c>
      <c r="B43" s="80">
        <v>35</v>
      </c>
      <c r="C43" s="80">
        <v>18</v>
      </c>
      <c r="D43" s="80">
        <v>35</v>
      </c>
      <c r="E43" s="80">
        <v>2022</v>
      </c>
      <c r="F43" s="80" t="s">
        <v>568</v>
      </c>
      <c r="G43" s="182" t="s">
        <v>564</v>
      </c>
      <c r="H43" s="80" t="s">
        <v>564</v>
      </c>
      <c r="I43" s="173"/>
      <c r="J43" s="83"/>
      <c r="K43" s="81"/>
      <c r="L43" s="81"/>
      <c r="M43" s="81"/>
      <c r="N43" s="81"/>
      <c r="O43" s="81"/>
      <c r="P43" s="81"/>
      <c r="Q43" s="81"/>
      <c r="R43" s="81"/>
      <c r="S43" s="81"/>
      <c r="T43" s="81"/>
      <c r="U43" s="81"/>
      <c r="V43" s="81"/>
      <c r="W43" s="81"/>
      <c r="X43" s="81"/>
      <c r="Y43" s="81"/>
      <c r="Z43" s="81"/>
      <c r="AA43" s="81"/>
      <c r="AB43" s="81"/>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2337</v>
      </c>
      <c r="B190" s="80">
        <v>182</v>
      </c>
      <c r="C190" s="80">
        <v>16</v>
      </c>
      <c r="D190" s="80">
        <v>2</v>
      </c>
      <c r="E190" s="80">
        <v>2021</v>
      </c>
      <c r="F190" s="80" t="s">
        <v>75</v>
      </c>
      <c r="G190" s="182" t="s">
        <v>2335</v>
      </c>
      <c r="H190" s="80" t="s">
        <v>2336</v>
      </c>
      <c r="I190" s="173"/>
      <c r="J190" s="83"/>
      <c r="K190" s="81"/>
      <c r="L190" s="81"/>
      <c r="M190" s="81"/>
      <c r="N190" s="81"/>
      <c r="O190" s="81"/>
      <c r="P190" s="81"/>
      <c r="Q190" s="81"/>
      <c r="R190" s="81"/>
      <c r="S190" s="81"/>
      <c r="T190" s="81"/>
      <c r="U190" s="81"/>
      <c r="V190" s="81"/>
      <c r="W190" s="81"/>
      <c r="X190" s="81"/>
      <c r="Y190" s="81"/>
      <c r="Z190" s="81"/>
      <c r="AA190" s="81"/>
      <c r="AB190" s="81"/>
      <c r="AC190" s="82"/>
      <c r="AD190" s="81">
        <v>18915494.296943851</v>
      </c>
      <c r="AE190" s="81">
        <v>741314.93541317817</v>
      </c>
      <c r="AF190" s="81">
        <v>22963.037449593066</v>
      </c>
      <c r="AG190" s="81">
        <v>21866026.380974714</v>
      </c>
      <c r="AH190" s="81">
        <v>24213584.785743255</v>
      </c>
      <c r="AI190" s="81">
        <v>0</v>
      </c>
      <c r="AJ190" s="81">
        <v>0</v>
      </c>
      <c r="AK190" s="81">
        <v>1994686.0391273731</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2349</v>
      </c>
      <c r="B191" s="80">
        <v>183</v>
      </c>
      <c r="C191" s="80">
        <v>16</v>
      </c>
      <c r="D191" s="80">
        <v>3</v>
      </c>
      <c r="E191" s="80">
        <v>2021</v>
      </c>
      <c r="F191" s="80" t="s">
        <v>75</v>
      </c>
      <c r="G191" s="182" t="s">
        <v>2347</v>
      </c>
      <c r="H191" s="80" t="s">
        <v>2348</v>
      </c>
      <c r="I191" s="173"/>
      <c r="J191" s="83"/>
      <c r="K191" s="81"/>
      <c r="L191" s="81"/>
      <c r="M191" s="81"/>
      <c r="N191" s="81"/>
      <c r="O191" s="81"/>
      <c r="P191" s="81"/>
      <c r="Q191" s="81"/>
      <c r="R191" s="81"/>
      <c r="S191" s="81"/>
      <c r="T191" s="81"/>
      <c r="U191" s="81"/>
      <c r="V191" s="81"/>
      <c r="W191" s="81"/>
      <c r="X191" s="81"/>
      <c r="Y191" s="81"/>
      <c r="Z191" s="81"/>
      <c r="AA191" s="81"/>
      <c r="AB191" s="81"/>
      <c r="AC191" s="82"/>
      <c r="AD191" s="81">
        <v>50917529.553317532</v>
      </c>
      <c r="AE191" s="81">
        <v>1038633.7597767523</v>
      </c>
      <c r="AF191" s="81">
        <v>556853.65815263172</v>
      </c>
      <c r="AG191" s="81">
        <v>43375797.183040209</v>
      </c>
      <c r="AH191" s="81">
        <v>36538517.582090043</v>
      </c>
      <c r="AI191" s="81">
        <v>0</v>
      </c>
      <c r="AJ191" s="81">
        <v>0</v>
      </c>
      <c r="AK191" s="81">
        <v>2935716.8508215123</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2345</v>
      </c>
      <c r="B192" s="80">
        <v>184</v>
      </c>
      <c r="C192" s="80">
        <v>16</v>
      </c>
      <c r="D192" s="80">
        <v>4</v>
      </c>
      <c r="E192" s="80">
        <v>2021</v>
      </c>
      <c r="F192" s="80" t="s">
        <v>75</v>
      </c>
      <c r="G192" s="182" t="s">
        <v>2343</v>
      </c>
      <c r="H192" s="80" t="s">
        <v>2344</v>
      </c>
      <c r="I192" s="173"/>
      <c r="J192" s="83"/>
      <c r="K192" s="81"/>
      <c r="L192" s="81"/>
      <c r="M192" s="81"/>
      <c r="N192" s="81"/>
      <c r="O192" s="81"/>
      <c r="P192" s="81"/>
      <c r="Q192" s="81"/>
      <c r="R192" s="81"/>
      <c r="S192" s="81"/>
      <c r="T192" s="81"/>
      <c r="U192" s="81"/>
      <c r="V192" s="81"/>
      <c r="W192" s="81"/>
      <c r="X192" s="81"/>
      <c r="Y192" s="81"/>
      <c r="Z192" s="81"/>
      <c r="AA192" s="81"/>
      <c r="AB192" s="81"/>
      <c r="AC192" s="82"/>
      <c r="AD192" s="81">
        <v>29112423.397975132</v>
      </c>
      <c r="AE192" s="81">
        <v>1783912.9461814449</v>
      </c>
      <c r="AF192" s="81">
        <v>413334.67409267515</v>
      </c>
      <c r="AG192" s="81">
        <v>39678805.326435201</v>
      </c>
      <c r="AH192" s="81">
        <v>37196574.465906791</v>
      </c>
      <c r="AI192" s="81">
        <v>0</v>
      </c>
      <c r="AJ192" s="81">
        <v>0</v>
      </c>
      <c r="AK192" s="81">
        <v>2970370.5172027722</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1673</v>
      </c>
      <c r="B193" s="80">
        <v>185</v>
      </c>
      <c r="C193" s="80">
        <v>16</v>
      </c>
      <c r="D193" s="80">
        <v>5</v>
      </c>
      <c r="E193" s="80">
        <v>2021</v>
      </c>
      <c r="F193" s="80" t="s">
        <v>75</v>
      </c>
      <c r="G193" s="182" t="s">
        <v>1671</v>
      </c>
      <c r="H193" s="80" t="s">
        <v>1672</v>
      </c>
      <c r="I193" s="173"/>
      <c r="J193" s="83"/>
      <c r="K193" s="81"/>
      <c r="L193" s="81"/>
      <c r="M193" s="81"/>
      <c r="N193" s="81"/>
      <c r="O193" s="81"/>
      <c r="P193" s="81"/>
      <c r="Q193" s="81"/>
      <c r="R193" s="81"/>
      <c r="S193" s="81"/>
      <c r="T193" s="81"/>
      <c r="U193" s="81"/>
      <c r="V193" s="81"/>
      <c r="W193" s="81"/>
      <c r="X193" s="81"/>
      <c r="Y193" s="81"/>
      <c r="Z193" s="81"/>
      <c r="AA193" s="81"/>
      <c r="AB193" s="81"/>
      <c r="AC193" s="82"/>
      <c r="AD193" s="81">
        <v>275162282.71845287</v>
      </c>
      <c r="AE193" s="81">
        <v>1008901.877340395</v>
      </c>
      <c r="AF193" s="81">
        <v>80370.631073575729</v>
      </c>
      <c r="AG193" s="81">
        <v>16522192.697336564</v>
      </c>
      <c r="AH193" s="81">
        <v>14895353.88396248</v>
      </c>
      <c r="AI193" s="81">
        <v>0</v>
      </c>
      <c r="AJ193" s="81">
        <v>0</v>
      </c>
      <c r="AK193" s="81">
        <v>1279954.1700138864</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1661</v>
      </c>
      <c r="B194" s="80">
        <v>186</v>
      </c>
      <c r="C194" s="80">
        <v>16</v>
      </c>
      <c r="D194" s="80">
        <v>6</v>
      </c>
      <c r="E194" s="80">
        <v>2021</v>
      </c>
      <c r="F194" s="80" t="s">
        <v>75</v>
      </c>
      <c r="G194" s="182" t="s">
        <v>1659</v>
      </c>
      <c r="H194" s="80" t="s">
        <v>1660</v>
      </c>
      <c r="I194" s="173"/>
      <c r="J194" s="83"/>
      <c r="K194" s="81"/>
      <c r="L194" s="81"/>
      <c r="M194" s="81"/>
      <c r="N194" s="81"/>
      <c r="O194" s="81"/>
      <c r="P194" s="81"/>
      <c r="Q194" s="81"/>
      <c r="R194" s="81"/>
      <c r="S194" s="81"/>
      <c r="T194" s="81"/>
      <c r="U194" s="81"/>
      <c r="V194" s="81"/>
      <c r="W194" s="81"/>
      <c r="X194" s="81"/>
      <c r="Y194" s="81"/>
      <c r="Z194" s="81"/>
      <c r="AA194" s="81"/>
      <c r="AB194" s="81"/>
      <c r="AC194" s="82"/>
      <c r="AD194" s="81">
        <v>25790739.757780772</v>
      </c>
      <c r="AE194" s="81">
        <v>3619361.1552525759</v>
      </c>
      <c r="AF194" s="81">
        <v>1395004.5250627787</v>
      </c>
      <c r="AG194" s="81">
        <v>130497090.73478115</v>
      </c>
      <c r="AH194" s="81">
        <v>123852849.74641587</v>
      </c>
      <c r="AI194" s="81">
        <v>0</v>
      </c>
      <c r="AJ194" s="81">
        <v>0</v>
      </c>
      <c r="AK194" s="81">
        <v>10021078.986911098</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2353</v>
      </c>
      <c r="B195" s="80">
        <v>187</v>
      </c>
      <c r="C195" s="80">
        <v>16</v>
      </c>
      <c r="D195" s="80">
        <v>7</v>
      </c>
      <c r="E195" s="80">
        <v>2021</v>
      </c>
      <c r="F195" s="80" t="s">
        <v>75</v>
      </c>
      <c r="G195" s="182" t="s">
        <v>2351</v>
      </c>
      <c r="H195" s="80" t="s">
        <v>2352</v>
      </c>
      <c r="I195" s="173"/>
      <c r="J195" s="83"/>
      <c r="K195" s="81"/>
      <c r="L195" s="81"/>
      <c r="M195" s="81"/>
      <c r="N195" s="81"/>
      <c r="O195" s="81"/>
      <c r="P195" s="81"/>
      <c r="Q195" s="81"/>
      <c r="R195" s="81"/>
      <c r="S195" s="81"/>
      <c r="T195" s="81"/>
      <c r="U195" s="81"/>
      <c r="V195" s="81"/>
      <c r="W195" s="81"/>
      <c r="X195" s="81"/>
      <c r="Y195" s="81"/>
      <c r="Z195" s="81"/>
      <c r="AA195" s="81"/>
      <c r="AB195" s="81"/>
      <c r="AC195" s="82"/>
      <c r="AD195" s="81">
        <v>21592499.789266083</v>
      </c>
      <c r="AE195" s="81">
        <v>1567861.2671439142</v>
      </c>
      <c r="AF195" s="81">
        <v>1308893.1346268046</v>
      </c>
      <c r="AG195" s="81">
        <v>54715479.477754124</v>
      </c>
      <c r="AH195" s="81">
        <v>47772748.361061014</v>
      </c>
      <c r="AI195" s="81">
        <v>0</v>
      </c>
      <c r="AJ195" s="81">
        <v>0</v>
      </c>
      <c r="AK195" s="81">
        <v>3996591.5920841754</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1665</v>
      </c>
      <c r="B196" s="80">
        <v>188</v>
      </c>
      <c r="C196" s="80">
        <v>16</v>
      </c>
      <c r="D196" s="80">
        <v>8</v>
      </c>
      <c r="E196" s="80">
        <v>2021</v>
      </c>
      <c r="F196" s="80" t="s">
        <v>75</v>
      </c>
      <c r="G196" s="182" t="s">
        <v>1663</v>
      </c>
      <c r="H196" s="80" t="s">
        <v>1664</v>
      </c>
      <c r="I196" s="173"/>
      <c r="J196" s="83"/>
      <c r="K196" s="81"/>
      <c r="L196" s="81"/>
      <c r="M196" s="81"/>
      <c r="N196" s="81"/>
      <c r="O196" s="81"/>
      <c r="P196" s="81"/>
      <c r="Q196" s="81"/>
      <c r="R196" s="81"/>
      <c r="S196" s="81"/>
      <c r="T196" s="81"/>
      <c r="U196" s="81"/>
      <c r="V196" s="81"/>
      <c r="W196" s="81"/>
      <c r="X196" s="81"/>
      <c r="Y196" s="81"/>
      <c r="Z196" s="81"/>
      <c r="AA196" s="81"/>
      <c r="AB196" s="81"/>
      <c r="AC196" s="82"/>
      <c r="AD196" s="81">
        <v>164897995.48975196</v>
      </c>
      <c r="AE196" s="81">
        <v>11882842.347064182</v>
      </c>
      <c r="AF196" s="81">
        <v>1245744.7816404237</v>
      </c>
      <c r="AG196" s="81">
        <v>633254374.21618402</v>
      </c>
      <c r="AH196" s="81">
        <v>335020031.6571576</v>
      </c>
      <c r="AI196" s="81">
        <v>0</v>
      </c>
      <c r="AJ196" s="81">
        <v>0</v>
      </c>
      <c r="AK196" s="81">
        <v>24447767.840315487</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2321</v>
      </c>
      <c r="B197" s="80">
        <v>189</v>
      </c>
      <c r="C197" s="80">
        <v>16</v>
      </c>
      <c r="D197" s="80">
        <v>9</v>
      </c>
      <c r="E197" s="80">
        <v>2021</v>
      </c>
      <c r="F197" s="80" t="s">
        <v>75</v>
      </c>
      <c r="G197" s="182" t="s">
        <v>2319</v>
      </c>
      <c r="H197" s="80" t="s">
        <v>2320</v>
      </c>
      <c r="I197" s="173"/>
      <c r="J197" s="83"/>
      <c r="K197" s="81"/>
      <c r="L197" s="81"/>
      <c r="M197" s="81"/>
      <c r="N197" s="81"/>
      <c r="O197" s="81"/>
      <c r="P197" s="81"/>
      <c r="Q197" s="81"/>
      <c r="R197" s="81"/>
      <c r="S197" s="81"/>
      <c r="T197" s="81"/>
      <c r="U197" s="81"/>
      <c r="V197" s="81"/>
      <c r="W197" s="81"/>
      <c r="X197" s="81"/>
      <c r="Y197" s="81"/>
      <c r="Z197" s="81"/>
      <c r="AA197" s="81"/>
      <c r="AB197" s="81"/>
      <c r="AC197" s="82"/>
      <c r="AD197" s="81">
        <v>0</v>
      </c>
      <c r="AE197" s="81">
        <v>103070.52577937239</v>
      </c>
      <c r="AF197" s="81">
        <v>40185.315536787864</v>
      </c>
      <c r="AG197" s="81">
        <v>1996375.6025667044</v>
      </c>
      <c r="AH197" s="81">
        <v>1232493.2796346792</v>
      </c>
      <c r="AI197" s="81">
        <v>0</v>
      </c>
      <c r="AJ197" s="81">
        <v>0</v>
      </c>
      <c r="AK197" s="81">
        <v>89128.179821498183</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1677</v>
      </c>
      <c r="B198" s="80">
        <v>190</v>
      </c>
      <c r="C198" s="80">
        <v>16</v>
      </c>
      <c r="D198" s="80">
        <v>10</v>
      </c>
      <c r="E198" s="80">
        <v>2021</v>
      </c>
      <c r="F198" s="80" t="s">
        <v>75</v>
      </c>
      <c r="G198" s="182" t="s">
        <v>1675</v>
      </c>
      <c r="H198" s="80" t="s">
        <v>1676</v>
      </c>
      <c r="I198" s="173"/>
      <c r="J198" s="83"/>
      <c r="K198" s="81"/>
      <c r="L198" s="81"/>
      <c r="M198" s="81"/>
      <c r="N198" s="81"/>
      <c r="O198" s="81"/>
      <c r="P198" s="81"/>
      <c r="Q198" s="81"/>
      <c r="R198" s="81"/>
      <c r="S198" s="81"/>
      <c r="T198" s="81"/>
      <c r="U198" s="81"/>
      <c r="V198" s="81"/>
      <c r="W198" s="81"/>
      <c r="X198" s="81"/>
      <c r="Y198" s="81"/>
      <c r="Z198" s="81"/>
      <c r="AA198" s="81"/>
      <c r="AB198" s="81"/>
      <c r="AC198" s="82"/>
      <c r="AD198" s="81">
        <v>115253777.49490763</v>
      </c>
      <c r="AE198" s="81">
        <v>2097088.7745110765</v>
      </c>
      <c r="AF198" s="81">
        <v>235371.13385832892</v>
      </c>
      <c r="AG198" s="81">
        <v>93426345.118096381</v>
      </c>
      <c r="AH198" s="81">
        <v>33611800.502131596</v>
      </c>
      <c r="AI198" s="81">
        <v>0</v>
      </c>
      <c r="AJ198" s="81">
        <v>0</v>
      </c>
      <c r="AK198" s="81">
        <v>2736720.7969048829</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2325</v>
      </c>
      <c r="B199" s="80">
        <v>191</v>
      </c>
      <c r="C199" s="80">
        <v>16</v>
      </c>
      <c r="D199" s="80">
        <v>11</v>
      </c>
      <c r="E199" s="80">
        <v>2021</v>
      </c>
      <c r="F199" s="80" t="s">
        <v>75</v>
      </c>
      <c r="G199" s="182" t="s">
        <v>2323</v>
      </c>
      <c r="H199" s="80" t="s">
        <v>2324</v>
      </c>
      <c r="I199" s="173"/>
      <c r="J199" s="83"/>
      <c r="K199" s="81"/>
      <c r="L199" s="81"/>
      <c r="M199" s="81"/>
      <c r="N199" s="81"/>
      <c r="O199" s="81"/>
      <c r="P199" s="81"/>
      <c r="Q199" s="81"/>
      <c r="R199" s="81"/>
      <c r="S199" s="81"/>
      <c r="T199" s="81"/>
      <c r="U199" s="81"/>
      <c r="V199" s="81"/>
      <c r="W199" s="81"/>
      <c r="X199" s="81"/>
      <c r="Y199" s="81"/>
      <c r="Z199" s="81"/>
      <c r="AA199" s="81"/>
      <c r="AB199" s="81"/>
      <c r="AC199" s="82"/>
      <c r="AD199" s="81">
        <v>0</v>
      </c>
      <c r="AE199" s="81">
        <v>31714.007932114575</v>
      </c>
      <c r="AF199" s="81">
        <v>126296.70597276185</v>
      </c>
      <c r="AG199" s="81">
        <v>1230090.0177431209</v>
      </c>
      <c r="AH199" s="81">
        <v>1097973.3641583277</v>
      </c>
      <c r="AI199" s="81">
        <v>0</v>
      </c>
      <c r="AJ199" s="81">
        <v>0</v>
      </c>
      <c r="AK199" s="81">
        <v>69832.388313751158</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1669</v>
      </c>
      <c r="B200" s="80">
        <v>192</v>
      </c>
      <c r="C200" s="80">
        <v>16</v>
      </c>
      <c r="D200" s="80">
        <v>12</v>
      </c>
      <c r="E200" s="80">
        <v>2021</v>
      </c>
      <c r="F200" s="80" t="s">
        <v>75</v>
      </c>
      <c r="G200" s="182" t="s">
        <v>1667</v>
      </c>
      <c r="H200" s="80" t="s">
        <v>1668</v>
      </c>
      <c r="I200" s="173"/>
      <c r="J200" s="83"/>
      <c r="K200" s="81"/>
      <c r="L200" s="81"/>
      <c r="M200" s="81"/>
      <c r="N200" s="81"/>
      <c r="O200" s="81"/>
      <c r="P200" s="81"/>
      <c r="Q200" s="81"/>
      <c r="R200" s="81"/>
      <c r="S200" s="81"/>
      <c r="T200" s="81"/>
      <c r="U200" s="81"/>
      <c r="V200" s="81"/>
      <c r="W200" s="81"/>
      <c r="X200" s="81"/>
      <c r="Y200" s="81"/>
      <c r="Z200" s="81"/>
      <c r="AA200" s="81"/>
      <c r="AB200" s="81"/>
      <c r="AC200" s="82"/>
      <c r="AD200" s="81">
        <v>90990291.2560018</v>
      </c>
      <c r="AE200" s="81">
        <v>1203150.1759245968</v>
      </c>
      <c r="AF200" s="81">
        <v>1555745.7872099301</v>
      </c>
      <c r="AG200" s="81">
        <v>86959970.270725444</v>
      </c>
      <c r="AH200" s="81">
        <v>49441522.447646022</v>
      </c>
      <c r="AI200" s="81">
        <v>0</v>
      </c>
      <c r="AJ200" s="81">
        <v>0</v>
      </c>
      <c r="AK200" s="81">
        <v>4038464.772294865</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2357</v>
      </c>
      <c r="B201" s="80">
        <v>193</v>
      </c>
      <c r="C201" s="80">
        <v>16</v>
      </c>
      <c r="D201" s="80">
        <v>13</v>
      </c>
      <c r="E201" s="80">
        <v>2021</v>
      </c>
      <c r="F201" s="80" t="s">
        <v>75</v>
      </c>
      <c r="G201" s="182" t="s">
        <v>2355</v>
      </c>
      <c r="H201" s="80" t="s">
        <v>2356</v>
      </c>
      <c r="I201" s="173"/>
      <c r="J201" s="83"/>
      <c r="K201" s="81"/>
      <c r="L201" s="81"/>
      <c r="M201" s="81"/>
      <c r="N201" s="81"/>
      <c r="O201" s="81"/>
      <c r="P201" s="81"/>
      <c r="Q201" s="81"/>
      <c r="R201" s="81"/>
      <c r="S201" s="81"/>
      <c r="T201" s="81"/>
      <c r="U201" s="81"/>
      <c r="V201" s="81"/>
      <c r="W201" s="81"/>
      <c r="X201" s="81"/>
      <c r="Y201" s="81"/>
      <c r="Z201" s="81"/>
      <c r="AA201" s="81"/>
      <c r="AB201" s="81"/>
      <c r="AC201" s="82"/>
      <c r="AD201" s="81">
        <v>32539265.031861939</v>
      </c>
      <c r="AE201" s="81">
        <v>1898876.22493536</v>
      </c>
      <c r="AF201" s="81">
        <v>413334.67409267515</v>
      </c>
      <c r="AG201" s="81">
        <v>73839010.081465483</v>
      </c>
      <c r="AH201" s="81">
        <v>48132680.026795037</v>
      </c>
      <c r="AI201" s="81">
        <v>0</v>
      </c>
      <c r="AJ201" s="81">
        <v>0</v>
      </c>
      <c r="AK201" s="81">
        <v>3874384.912535111</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2317</v>
      </c>
      <c r="B202" s="80">
        <v>194</v>
      </c>
      <c r="C202" s="80">
        <v>16</v>
      </c>
      <c r="D202" s="80">
        <v>14</v>
      </c>
      <c r="E202" s="80">
        <v>2021</v>
      </c>
      <c r="F202" s="80" t="s">
        <v>75</v>
      </c>
      <c r="G202" s="182" t="s">
        <v>2315</v>
      </c>
      <c r="H202" s="80" t="s">
        <v>2316</v>
      </c>
      <c r="I202" s="173"/>
      <c r="J202" s="83"/>
      <c r="K202" s="81"/>
      <c r="L202" s="81"/>
      <c r="M202" s="81"/>
      <c r="N202" s="81"/>
      <c r="O202" s="81"/>
      <c r="P202" s="81"/>
      <c r="Q202" s="81"/>
      <c r="R202" s="81"/>
      <c r="S202" s="81"/>
      <c r="T202" s="81"/>
      <c r="U202" s="81"/>
      <c r="V202" s="81"/>
      <c r="W202" s="81"/>
      <c r="X202" s="81"/>
      <c r="Y202" s="81"/>
      <c r="Z202" s="81"/>
      <c r="AA202" s="81"/>
      <c r="AB202" s="81"/>
      <c r="AC202" s="82"/>
      <c r="AD202" s="81">
        <v>1547304.9080520757</v>
      </c>
      <c r="AE202" s="81">
        <v>216051.67903753056</v>
      </c>
      <c r="AF202" s="81">
        <v>200926.57768393934</v>
      </c>
      <c r="AG202" s="81">
        <v>2238360.5240899413</v>
      </c>
      <c r="AH202" s="81">
        <v>2257753.1759679518</v>
      </c>
      <c r="AI202" s="81">
        <v>0</v>
      </c>
      <c r="AJ202" s="81">
        <v>0</v>
      </c>
      <c r="AK202" s="81">
        <v>210284.74826810029</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2298</v>
      </c>
      <c r="B203" s="80">
        <v>195</v>
      </c>
      <c r="C203" s="80">
        <v>16</v>
      </c>
      <c r="D203" s="80">
        <v>15</v>
      </c>
      <c r="E203" s="80">
        <v>2021</v>
      </c>
      <c r="F203" s="80" t="s">
        <v>75</v>
      </c>
      <c r="G203" s="182" t="s">
        <v>2296</v>
      </c>
      <c r="H203" s="80" t="s">
        <v>2297</v>
      </c>
      <c r="I203" s="173"/>
      <c r="J203" s="83"/>
      <c r="K203" s="81"/>
      <c r="L203" s="81"/>
      <c r="M203" s="81"/>
      <c r="N203" s="81"/>
      <c r="O203" s="81"/>
      <c r="P203" s="81"/>
      <c r="Q203" s="81"/>
      <c r="R203" s="81"/>
      <c r="S203" s="81"/>
      <c r="T203" s="81"/>
      <c r="U203" s="81"/>
      <c r="V203" s="81"/>
      <c r="W203" s="81"/>
      <c r="X203" s="81"/>
      <c r="Y203" s="81"/>
      <c r="Z203" s="81"/>
      <c r="AA203" s="81"/>
      <c r="AB203" s="81"/>
      <c r="AC203" s="82"/>
      <c r="AD203" s="81">
        <v>19499685.900429577</v>
      </c>
      <c r="AE203" s="81">
        <v>182355.54560965882</v>
      </c>
      <c r="AF203" s="81">
        <v>143518.98405995665</v>
      </c>
      <c r="AG203" s="81">
        <v>6446209.4372440055</v>
      </c>
      <c r="AH203" s="81">
        <v>4784546.1828886075</v>
      </c>
      <c r="AI203" s="81">
        <v>0</v>
      </c>
      <c r="AJ203" s="81">
        <v>0</v>
      </c>
      <c r="AK203" s="81">
        <v>410462.17717499973</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2309</v>
      </c>
      <c r="B204" s="80">
        <v>196</v>
      </c>
      <c r="C204" s="80">
        <v>16</v>
      </c>
      <c r="D204" s="80">
        <v>16</v>
      </c>
      <c r="E204" s="80">
        <v>2021</v>
      </c>
      <c r="F204" s="80" t="s">
        <v>75</v>
      </c>
      <c r="G204" s="182" t="s">
        <v>2308</v>
      </c>
      <c r="H204" s="80" t="s">
        <v>1637</v>
      </c>
      <c r="I204" s="173"/>
      <c r="J204" s="83"/>
      <c r="K204" s="81"/>
      <c r="L204" s="81"/>
      <c r="M204" s="81"/>
      <c r="N204" s="81"/>
      <c r="O204" s="81"/>
      <c r="P204" s="81"/>
      <c r="Q204" s="81"/>
      <c r="R204" s="81"/>
      <c r="S204" s="81"/>
      <c r="T204" s="81"/>
      <c r="U204" s="81"/>
      <c r="V204" s="81"/>
      <c r="W204" s="81"/>
      <c r="X204" s="81"/>
      <c r="Y204" s="81"/>
      <c r="Z204" s="81"/>
      <c r="AA204" s="81"/>
      <c r="AB204" s="81"/>
      <c r="AC204" s="82"/>
      <c r="AD204" s="81">
        <v>20345591.039507445</v>
      </c>
      <c r="AE204" s="81">
        <v>705636.67648954934</v>
      </c>
      <c r="AF204" s="81">
        <v>390371.63664308214</v>
      </c>
      <c r="AG204" s="81">
        <v>10996870.322555989</v>
      </c>
      <c r="AH204" s="81">
        <v>11150610.290972156</v>
      </c>
      <c r="AI204" s="81">
        <v>0</v>
      </c>
      <c r="AJ204" s="81">
        <v>0</v>
      </c>
      <c r="AK204" s="81">
        <v>950350.54772849311</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2302</v>
      </c>
      <c r="B205" s="80">
        <v>197</v>
      </c>
      <c r="C205" s="80">
        <v>16</v>
      </c>
      <c r="D205" s="80">
        <v>17</v>
      </c>
      <c r="E205" s="80">
        <v>2021</v>
      </c>
      <c r="F205" s="80" t="s">
        <v>75</v>
      </c>
      <c r="G205" s="182" t="s">
        <v>2300</v>
      </c>
      <c r="H205" s="80" t="s">
        <v>2301</v>
      </c>
      <c r="I205" s="173"/>
      <c r="J205" s="83"/>
      <c r="K205" s="81"/>
      <c r="L205" s="81"/>
      <c r="M205" s="81"/>
      <c r="N205" s="81"/>
      <c r="O205" s="81"/>
      <c r="P205" s="81"/>
      <c r="Q205" s="81"/>
      <c r="R205" s="81"/>
      <c r="S205" s="81"/>
      <c r="T205" s="81"/>
      <c r="U205" s="81"/>
      <c r="V205" s="81"/>
      <c r="W205" s="81"/>
      <c r="X205" s="81"/>
      <c r="Y205" s="81"/>
      <c r="Z205" s="81"/>
      <c r="AA205" s="81"/>
      <c r="AB205" s="81"/>
      <c r="AC205" s="82"/>
      <c r="AD205" s="81">
        <v>3145971.1050181282</v>
      </c>
      <c r="AE205" s="81">
        <v>105052.65127512952</v>
      </c>
      <c r="AF205" s="81">
        <v>114815.18724796532</v>
      </c>
      <c r="AG205" s="81">
        <v>4604435.3123171469</v>
      </c>
      <c r="AH205" s="81">
        <v>5678921.8371367808</v>
      </c>
      <c r="AI205" s="81">
        <v>0</v>
      </c>
      <c r="AJ205" s="81">
        <v>0</v>
      </c>
      <c r="AK205" s="81">
        <v>542119.85664622614</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2306</v>
      </c>
      <c r="B206" s="80">
        <v>198</v>
      </c>
      <c r="C206" s="80">
        <v>16</v>
      </c>
      <c r="D206" s="80">
        <v>18</v>
      </c>
      <c r="E206" s="80">
        <v>2021</v>
      </c>
      <c r="F206" s="80" t="s">
        <v>75</v>
      </c>
      <c r="G206" s="182" t="s">
        <v>2304</v>
      </c>
      <c r="H206" s="80" t="s">
        <v>2305</v>
      </c>
      <c r="I206" s="173"/>
      <c r="J206" s="83"/>
      <c r="K206" s="81"/>
      <c r="L206" s="81"/>
      <c r="M206" s="81"/>
      <c r="N206" s="81"/>
      <c r="O206" s="81"/>
      <c r="P206" s="81"/>
      <c r="Q206" s="81"/>
      <c r="R206" s="81"/>
      <c r="S206" s="81"/>
      <c r="T206" s="81"/>
      <c r="U206" s="81"/>
      <c r="V206" s="81"/>
      <c r="W206" s="81"/>
      <c r="X206" s="81"/>
      <c r="Y206" s="81"/>
      <c r="Z206" s="81"/>
      <c r="AA206" s="81"/>
      <c r="AB206" s="81"/>
      <c r="AC206" s="82"/>
      <c r="AD206" s="81">
        <v>168653406.75280139</v>
      </c>
      <c r="AE206" s="81">
        <v>2148624.0374007626</v>
      </c>
      <c r="AF206" s="81">
        <v>757780.2358365712</v>
      </c>
      <c r="AG206" s="81">
        <v>60771824.319210693</v>
      </c>
      <c r="AH206" s="81">
        <v>46038532.153433464</v>
      </c>
      <c r="AI206" s="81">
        <v>0</v>
      </c>
      <c r="AJ206" s="81">
        <v>0</v>
      </c>
      <c r="AK206" s="81">
        <v>3743908.608054155</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2313</v>
      </c>
      <c r="B207" s="80">
        <v>199</v>
      </c>
      <c r="C207" s="80">
        <v>16</v>
      </c>
      <c r="D207" s="80">
        <v>19</v>
      </c>
      <c r="E207" s="80">
        <v>2021</v>
      </c>
      <c r="F207" s="80" t="s">
        <v>75</v>
      </c>
      <c r="G207" s="182" t="s">
        <v>2311</v>
      </c>
      <c r="H207" s="80" t="s">
        <v>2312</v>
      </c>
      <c r="I207" s="173"/>
      <c r="J207" s="83"/>
      <c r="K207" s="81"/>
      <c r="L207" s="81"/>
      <c r="M207" s="81"/>
      <c r="N207" s="81"/>
      <c r="O207" s="81"/>
      <c r="P207" s="81"/>
      <c r="Q207" s="81"/>
      <c r="R207" s="81"/>
      <c r="S207" s="81"/>
      <c r="T207" s="81"/>
      <c r="U207" s="81"/>
      <c r="V207" s="81"/>
      <c r="W207" s="81"/>
      <c r="X207" s="81"/>
      <c r="Y207" s="81"/>
      <c r="Z207" s="81"/>
      <c r="AA207" s="81"/>
      <c r="AB207" s="81"/>
      <c r="AC207" s="82"/>
      <c r="AD207" s="81">
        <v>0</v>
      </c>
      <c r="AE207" s="81">
        <v>507424.1269138332</v>
      </c>
      <c r="AF207" s="81">
        <v>80370.631073575729</v>
      </c>
      <c r="AG207" s="81">
        <v>2829879.2211467428</v>
      </c>
      <c r="AH207" s="81">
        <v>2035977.0991015348</v>
      </c>
      <c r="AI207" s="81">
        <v>0</v>
      </c>
      <c r="AJ207" s="81">
        <v>0</v>
      </c>
      <c r="AK207" s="81">
        <v>124831.95730522058</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2365</v>
      </c>
      <c r="B208" s="80">
        <v>200</v>
      </c>
      <c r="C208" s="80">
        <v>16</v>
      </c>
      <c r="D208" s="80">
        <v>20</v>
      </c>
      <c r="E208" s="80">
        <v>2021</v>
      </c>
      <c r="F208" s="80" t="s">
        <v>75</v>
      </c>
      <c r="G208" s="182" t="s">
        <v>2363</v>
      </c>
      <c r="H208" s="80" t="s">
        <v>2364</v>
      </c>
      <c r="I208" s="173"/>
      <c r="J208" s="83"/>
      <c r="K208" s="81"/>
      <c r="L208" s="81"/>
      <c r="M208" s="81"/>
      <c r="N208" s="81"/>
      <c r="O208" s="81"/>
      <c r="P208" s="81"/>
      <c r="Q208" s="81"/>
      <c r="R208" s="81"/>
      <c r="S208" s="81"/>
      <c r="T208" s="81"/>
      <c r="U208" s="81"/>
      <c r="V208" s="81"/>
      <c r="W208" s="81"/>
      <c r="X208" s="81"/>
      <c r="Y208" s="81"/>
      <c r="Z208" s="81"/>
      <c r="AA208" s="81"/>
      <c r="AB208" s="81"/>
      <c r="AC208" s="82"/>
      <c r="AD208" s="81">
        <v>78752374.882644936</v>
      </c>
      <c r="AE208" s="81">
        <v>3270507.0679993154</v>
      </c>
      <c r="AF208" s="81">
        <v>1733709.3274442763</v>
      </c>
      <c r="AG208" s="81">
        <v>154171282.2238045</v>
      </c>
      <c r="AH208" s="81">
        <v>109004759.61653969</v>
      </c>
      <c r="AI208" s="81">
        <v>0</v>
      </c>
      <c r="AJ208" s="81">
        <v>0</v>
      </c>
      <c r="AK208" s="81">
        <v>8960598.0373118594</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1681</v>
      </c>
      <c r="B209" s="80">
        <v>201</v>
      </c>
      <c r="C209" s="80">
        <v>16</v>
      </c>
      <c r="D209" s="80">
        <v>21</v>
      </c>
      <c r="E209" s="80">
        <v>2021</v>
      </c>
      <c r="F209" s="80" t="s">
        <v>75</v>
      </c>
      <c r="G209" s="182" t="s">
        <v>1679</v>
      </c>
      <c r="H209" s="80" t="s">
        <v>1680</v>
      </c>
      <c r="I209" s="173"/>
      <c r="J209" s="83"/>
      <c r="K209" s="81"/>
      <c r="L209" s="81"/>
      <c r="M209" s="81"/>
      <c r="N209" s="81"/>
      <c r="O209" s="81"/>
      <c r="P209" s="81"/>
      <c r="Q209" s="81"/>
      <c r="R209" s="81"/>
      <c r="S209" s="81"/>
      <c r="T209" s="81"/>
      <c r="U209" s="81"/>
      <c r="V209" s="81"/>
      <c r="W209" s="81"/>
      <c r="X209" s="81"/>
      <c r="Y209" s="81"/>
      <c r="Z209" s="81"/>
      <c r="AA209" s="81"/>
      <c r="AB209" s="81"/>
      <c r="AC209" s="82"/>
      <c r="AD209" s="81">
        <v>55265641.267339535</v>
      </c>
      <c r="AE209" s="81">
        <v>1442987.3609112131</v>
      </c>
      <c r="AF209" s="81">
        <v>235371.13385832892</v>
      </c>
      <c r="AG209" s="81">
        <v>77596498.168451294</v>
      </c>
      <c r="AH209" s="81">
        <v>40435959.45751299</v>
      </c>
      <c r="AI209" s="81">
        <v>0</v>
      </c>
      <c r="AJ209" s="81">
        <v>0</v>
      </c>
      <c r="AK209" s="81">
        <v>3506846.0266732625</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2341</v>
      </c>
      <c r="B210" s="80">
        <v>202</v>
      </c>
      <c r="C210" s="80">
        <v>16</v>
      </c>
      <c r="D210" s="80">
        <v>22</v>
      </c>
      <c r="E210" s="80">
        <v>2021</v>
      </c>
      <c r="F210" s="80" t="s">
        <v>75</v>
      </c>
      <c r="G210" s="182" t="s">
        <v>2339</v>
      </c>
      <c r="H210" s="80" t="s">
        <v>2340</v>
      </c>
      <c r="I210" s="173"/>
      <c r="J210" s="83"/>
      <c r="K210" s="81"/>
      <c r="L210" s="81"/>
      <c r="M210" s="81"/>
      <c r="N210" s="81"/>
      <c r="O210" s="81"/>
      <c r="P210" s="81"/>
      <c r="Q210" s="81"/>
      <c r="R210" s="81"/>
      <c r="S210" s="81"/>
      <c r="T210" s="81"/>
      <c r="U210" s="81"/>
      <c r="V210" s="81"/>
      <c r="W210" s="81"/>
      <c r="X210" s="81"/>
      <c r="Y210" s="81"/>
      <c r="Z210" s="81"/>
      <c r="AA210" s="81"/>
      <c r="AB210" s="81"/>
      <c r="AC210" s="82"/>
      <c r="AD210" s="81">
        <v>19068587.076336455</v>
      </c>
      <c r="AE210" s="81">
        <v>1036651.6342809952</v>
      </c>
      <c r="AF210" s="81">
        <v>264074.93067032029</v>
      </c>
      <c r="AG210" s="81">
        <v>25731063.321970858</v>
      </c>
      <c r="AH210" s="81">
        <v>22821121.876893453</v>
      </c>
      <c r="AI210" s="81">
        <v>0</v>
      </c>
      <c r="AJ210" s="81">
        <v>0</v>
      </c>
      <c r="AK210" s="81">
        <v>1900044.7760179474</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1685</v>
      </c>
      <c r="B211" s="80">
        <v>203</v>
      </c>
      <c r="C211" s="80">
        <v>16</v>
      </c>
      <c r="D211" s="80">
        <v>23</v>
      </c>
      <c r="E211" s="80">
        <v>2021</v>
      </c>
      <c r="F211" s="80" t="s">
        <v>75</v>
      </c>
      <c r="G211" s="182" t="s">
        <v>1683</v>
      </c>
      <c r="H211" s="80" t="s">
        <v>1684</v>
      </c>
      <c r="I211" s="173"/>
      <c r="J211" s="83"/>
      <c r="K211" s="81"/>
      <c r="L211" s="81"/>
      <c r="M211" s="81"/>
      <c r="N211" s="81"/>
      <c r="O211" s="81"/>
      <c r="P211" s="81"/>
      <c r="Q211" s="81"/>
      <c r="R211" s="81"/>
      <c r="S211" s="81"/>
      <c r="T211" s="81"/>
      <c r="U211" s="81"/>
      <c r="V211" s="81"/>
      <c r="W211" s="81"/>
      <c r="X211" s="81"/>
      <c r="Y211" s="81"/>
      <c r="Z211" s="81"/>
      <c r="AA211" s="81"/>
      <c r="AB211" s="81"/>
      <c r="AC211" s="82"/>
      <c r="AD211" s="81">
        <v>65439026.000608847</v>
      </c>
      <c r="AE211" s="81">
        <v>4194177.549022153</v>
      </c>
      <c r="AF211" s="81">
        <v>620002.01113901276</v>
      </c>
      <c r="AG211" s="81">
        <v>126114474.9338603</v>
      </c>
      <c r="AH211" s="81">
        <v>73327896.628176525</v>
      </c>
      <c r="AI211" s="81">
        <v>0</v>
      </c>
      <c r="AJ211" s="81">
        <v>0</v>
      </c>
      <c r="AK211" s="81">
        <v>6267063.0594957424</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1689</v>
      </c>
      <c r="B212" s="80">
        <v>204</v>
      </c>
      <c r="C212" s="80">
        <v>16</v>
      </c>
      <c r="D212" s="80">
        <v>24</v>
      </c>
      <c r="E212" s="80">
        <v>2021</v>
      </c>
      <c r="F212" s="80" t="s">
        <v>75</v>
      </c>
      <c r="G212" s="182" t="s">
        <v>1687</v>
      </c>
      <c r="H212" s="80" t="s">
        <v>1688</v>
      </c>
      <c r="I212" s="173"/>
      <c r="J212" s="83"/>
      <c r="K212" s="81"/>
      <c r="L212" s="81"/>
      <c r="M212" s="81"/>
      <c r="N212" s="81"/>
      <c r="O212" s="81"/>
      <c r="P212" s="81"/>
      <c r="Q212" s="81"/>
      <c r="R212" s="81"/>
      <c r="S212" s="81"/>
      <c r="T212" s="81"/>
      <c r="U212" s="81"/>
      <c r="V212" s="81"/>
      <c r="W212" s="81"/>
      <c r="X212" s="81"/>
      <c r="Y212" s="81"/>
      <c r="Z212" s="81"/>
      <c r="AA212" s="81"/>
      <c r="AB212" s="81"/>
      <c r="AC212" s="82"/>
      <c r="AD212" s="81">
        <v>168468067.37526247</v>
      </c>
      <c r="AE212" s="81">
        <v>2247730.3121886207</v>
      </c>
      <c r="AF212" s="81">
        <v>6934837.3097771052</v>
      </c>
      <c r="AG212" s="81">
        <v>95799141.709699243</v>
      </c>
      <c r="AH212" s="81">
        <v>79290400.98983103</v>
      </c>
      <c r="AI212" s="81">
        <v>0</v>
      </c>
      <c r="AJ212" s="81">
        <v>0</v>
      </c>
      <c r="AK212" s="81">
        <v>6087756.5887502842</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1962</v>
      </c>
      <c r="B213" s="80">
        <v>205</v>
      </c>
      <c r="C213" s="80">
        <v>16</v>
      </c>
      <c r="D213" s="80">
        <v>25</v>
      </c>
      <c r="E213" s="80">
        <v>2021</v>
      </c>
      <c r="F213" s="80" t="s">
        <v>75</v>
      </c>
      <c r="G213" s="182" t="s">
        <v>1944</v>
      </c>
      <c r="H213" s="80" t="s">
        <v>1945</v>
      </c>
      <c r="I213" s="173"/>
      <c r="J213" s="83"/>
      <c r="K213" s="81"/>
      <c r="L213" s="81"/>
      <c r="M213" s="81"/>
      <c r="N213" s="81"/>
      <c r="O213" s="81"/>
      <c r="P213" s="81"/>
      <c r="Q213" s="81"/>
      <c r="R213" s="81"/>
      <c r="S213" s="81"/>
      <c r="T213" s="81"/>
      <c r="U213" s="81"/>
      <c r="V213" s="81"/>
      <c r="W213" s="81"/>
      <c r="X213" s="81"/>
      <c r="Y213" s="81"/>
      <c r="Z213" s="81"/>
      <c r="AA213" s="81"/>
      <c r="AB213" s="81"/>
      <c r="AC213" s="82"/>
      <c r="AD213" s="81">
        <v>159801769.95059559</v>
      </c>
      <c r="AE213" s="81">
        <v>3450880.4881132171</v>
      </c>
      <c r="AF213" s="81">
        <v>1004632.8884196965</v>
      </c>
      <c r="AG213" s="81">
        <v>106412869.23984341</v>
      </c>
      <c r="AH213" s="81">
        <v>105110953.414508</v>
      </c>
      <c r="AI213" s="81">
        <v>0</v>
      </c>
      <c r="AJ213" s="81">
        <v>0</v>
      </c>
      <c r="AK213" s="81">
        <v>9384842.9227066785</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2329</v>
      </c>
      <c r="B214" s="80">
        <v>206</v>
      </c>
      <c r="C214" s="80">
        <v>16</v>
      </c>
      <c r="D214" s="80">
        <v>26</v>
      </c>
      <c r="E214" s="80">
        <v>2021</v>
      </c>
      <c r="F214" s="80" t="s">
        <v>75</v>
      </c>
      <c r="G214" s="182" t="s">
        <v>2327</v>
      </c>
      <c r="H214" s="80" t="s">
        <v>2328</v>
      </c>
      <c r="I214" s="173"/>
      <c r="J214" s="83"/>
      <c r="K214" s="81"/>
      <c r="L214" s="81"/>
      <c r="M214" s="81"/>
      <c r="N214" s="81"/>
      <c r="O214" s="81"/>
      <c r="P214" s="81"/>
      <c r="Q214" s="81"/>
      <c r="R214" s="81"/>
      <c r="S214" s="81"/>
      <c r="T214" s="81"/>
      <c r="U214" s="81"/>
      <c r="V214" s="81"/>
      <c r="W214" s="81"/>
      <c r="X214" s="81"/>
      <c r="Y214" s="81"/>
      <c r="Z214" s="81"/>
      <c r="AA214" s="81"/>
      <c r="AB214" s="81"/>
      <c r="AC214" s="82"/>
      <c r="AD214" s="81">
        <v>17764648.501482964</v>
      </c>
      <c r="AE214" s="81">
        <v>969259.36742525175</v>
      </c>
      <c r="AF214" s="81">
        <v>465001.5083542596</v>
      </c>
      <c r="AG214" s="81">
        <v>24185048.5455724</v>
      </c>
      <c r="AH214" s="81">
        <v>18865509.227210473</v>
      </c>
      <c r="AI214" s="81">
        <v>0</v>
      </c>
      <c r="AJ214" s="81">
        <v>0</v>
      </c>
      <c r="AK214" s="81">
        <v>1407148.8772996473</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2333</v>
      </c>
      <c r="B215" s="80">
        <v>207</v>
      </c>
      <c r="C215" s="80">
        <v>16</v>
      </c>
      <c r="D215" s="80">
        <v>27</v>
      </c>
      <c r="E215" s="80">
        <v>2021</v>
      </c>
      <c r="F215" s="80" t="s">
        <v>75</v>
      </c>
      <c r="G215" s="182" t="s">
        <v>2331</v>
      </c>
      <c r="H215" s="80" t="s">
        <v>2332</v>
      </c>
      <c r="I215" s="173"/>
      <c r="J215" s="83"/>
      <c r="K215" s="81"/>
      <c r="L215" s="81"/>
      <c r="M215" s="81"/>
      <c r="N215" s="81"/>
      <c r="O215" s="81"/>
      <c r="P215" s="81"/>
      <c r="Q215" s="81"/>
      <c r="R215" s="81"/>
      <c r="S215" s="81"/>
      <c r="T215" s="81"/>
      <c r="U215" s="81"/>
      <c r="V215" s="81"/>
      <c r="W215" s="81"/>
      <c r="X215" s="81"/>
      <c r="Y215" s="81"/>
      <c r="Z215" s="81"/>
      <c r="AA215" s="81"/>
      <c r="AB215" s="81"/>
      <c r="AC215" s="82"/>
      <c r="AD215" s="81">
        <v>6118260.1952830283</v>
      </c>
      <c r="AE215" s="81">
        <v>398407.22464718937</v>
      </c>
      <c r="AF215" s="81">
        <v>80370.631073575729</v>
      </c>
      <c r="AG215" s="81">
        <v>20797259.644247085</v>
      </c>
      <c r="AH215" s="81">
        <v>9052826.7442193236</v>
      </c>
      <c r="AI215" s="81">
        <v>0</v>
      </c>
      <c r="AJ215" s="81">
        <v>0</v>
      </c>
      <c r="AK215" s="81">
        <v>762774.45205114281</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2361</v>
      </c>
      <c r="B216" s="80">
        <v>208</v>
      </c>
      <c r="C216" s="80">
        <v>16</v>
      </c>
      <c r="D216" s="80">
        <v>28</v>
      </c>
      <c r="E216" s="80">
        <v>2021</v>
      </c>
      <c r="F216" s="80" t="s">
        <v>75</v>
      </c>
      <c r="G216" s="182" t="s">
        <v>2359</v>
      </c>
      <c r="H216" s="80" t="s">
        <v>2360</v>
      </c>
      <c r="I216" s="173"/>
      <c r="J216" s="83"/>
      <c r="K216" s="81"/>
      <c r="L216" s="81"/>
      <c r="M216" s="81"/>
      <c r="N216" s="81"/>
      <c r="O216" s="81"/>
      <c r="P216" s="81"/>
      <c r="Q216" s="81"/>
      <c r="R216" s="81"/>
      <c r="S216" s="81"/>
      <c r="T216" s="81"/>
      <c r="U216" s="81"/>
      <c r="V216" s="81"/>
      <c r="W216" s="81"/>
      <c r="X216" s="81"/>
      <c r="Y216" s="81"/>
      <c r="Z216" s="81"/>
      <c r="AA216" s="81"/>
      <c r="AB216" s="81"/>
      <c r="AC216" s="82"/>
      <c r="AD216" s="81">
        <v>28821382.137344807</v>
      </c>
      <c r="AE216" s="81">
        <v>1613450.1535463291</v>
      </c>
      <c r="AF216" s="81">
        <v>1297411.6159020083</v>
      </c>
      <c r="AG216" s="81">
        <v>65046891.266121209</v>
      </c>
      <c r="AH216" s="81">
        <v>53589825.787065402</v>
      </c>
      <c r="AI216" s="81">
        <v>0</v>
      </c>
      <c r="AJ216" s="81">
        <v>0</v>
      </c>
      <c r="AK216" s="81">
        <v>4442232.4911916666</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1598</v>
      </c>
      <c r="B217" s="80">
        <v>209</v>
      </c>
      <c r="C217" s="80">
        <v>16</v>
      </c>
      <c r="D217" s="80">
        <v>29</v>
      </c>
      <c r="E217" s="80">
        <v>2021</v>
      </c>
      <c r="F217" s="80" t="s">
        <v>75</v>
      </c>
      <c r="G217" s="182" t="s">
        <v>564</v>
      </c>
      <c r="H217" s="80" t="s">
        <v>564</v>
      </c>
      <c r="I217" s="173"/>
      <c r="J217" s="83"/>
      <c r="K217" s="81"/>
      <c r="L217" s="81"/>
      <c r="M217" s="81"/>
      <c r="N217" s="81"/>
      <c r="O217" s="81"/>
      <c r="P217" s="81"/>
      <c r="Q217" s="81"/>
      <c r="R217" s="81"/>
      <c r="S217" s="81"/>
      <c r="T217" s="81"/>
      <c r="U217" s="81"/>
      <c r="V217" s="81"/>
      <c r="W217" s="81"/>
      <c r="X217" s="81"/>
      <c r="Y217" s="81"/>
      <c r="Z217" s="81"/>
      <c r="AA217" s="81"/>
      <c r="AB217" s="81"/>
      <c r="AC217" s="82"/>
      <c r="AD217" s="81"/>
      <c r="AE217" s="81"/>
      <c r="AF217" s="81"/>
      <c r="AG217" s="81"/>
      <c r="AH217" s="81"/>
      <c r="AI217" s="81"/>
      <c r="AJ217" s="81"/>
      <c r="AK217" s="81"/>
      <c r="AL217" s="81"/>
      <c r="AM217" s="81"/>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1598</v>
      </c>
      <c r="B218" s="80">
        <v>210</v>
      </c>
      <c r="C218" s="80">
        <v>16</v>
      </c>
      <c r="D218" s="80">
        <v>30</v>
      </c>
      <c r="E218" s="80">
        <v>2021</v>
      </c>
      <c r="F218" s="80" t="s">
        <v>75</v>
      </c>
      <c r="G218" s="182" t="s">
        <v>564</v>
      </c>
      <c r="H218" s="80" t="s">
        <v>564</v>
      </c>
      <c r="I218" s="173"/>
      <c r="J218" s="83"/>
      <c r="K218" s="81"/>
      <c r="L218" s="81"/>
      <c r="M218" s="81"/>
      <c r="N218" s="81"/>
      <c r="O218" s="81"/>
      <c r="P218" s="81"/>
      <c r="Q218" s="81"/>
      <c r="R218" s="81"/>
      <c r="S218" s="81"/>
      <c r="T218" s="81"/>
      <c r="U218" s="81"/>
      <c r="V218" s="81"/>
      <c r="W218" s="81"/>
      <c r="X218" s="81"/>
      <c r="Y218" s="81"/>
      <c r="Z218" s="81"/>
      <c r="AA218" s="81"/>
      <c r="AB218" s="81"/>
      <c r="AC218" s="82"/>
      <c r="AD218" s="81"/>
      <c r="AE218" s="81"/>
      <c r="AF218" s="81"/>
      <c r="AG218" s="81"/>
      <c r="AH218" s="81"/>
      <c r="AI218" s="81"/>
      <c r="AJ218" s="81"/>
      <c r="AK218" s="81"/>
      <c r="AL218" s="81"/>
      <c r="AM218" s="81"/>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1598</v>
      </c>
      <c r="B219" s="80">
        <v>211</v>
      </c>
      <c r="C219" s="80">
        <v>16</v>
      </c>
      <c r="D219" s="80">
        <v>31</v>
      </c>
      <c r="E219" s="80">
        <v>2021</v>
      </c>
      <c r="F219" s="80" t="s">
        <v>75</v>
      </c>
      <c r="G219" s="182" t="s">
        <v>564</v>
      </c>
      <c r="H219" s="80" t="s">
        <v>564</v>
      </c>
      <c r="I219" s="173"/>
      <c r="J219" s="83"/>
      <c r="K219" s="81"/>
      <c r="L219" s="81"/>
      <c r="M219" s="81"/>
      <c r="N219" s="81"/>
      <c r="O219" s="81"/>
      <c r="P219" s="81"/>
      <c r="Q219" s="81"/>
      <c r="R219" s="81"/>
      <c r="S219" s="81"/>
      <c r="T219" s="81"/>
      <c r="U219" s="81"/>
      <c r="V219" s="81"/>
      <c r="W219" s="81"/>
      <c r="X219" s="81"/>
      <c r="Y219" s="81"/>
      <c r="Z219" s="81"/>
      <c r="AA219" s="81"/>
      <c r="AB219" s="81"/>
      <c r="AC219" s="82"/>
      <c r="AD219" s="81"/>
      <c r="AE219" s="81"/>
      <c r="AF219" s="81"/>
      <c r="AG219" s="81"/>
      <c r="AH219" s="81"/>
      <c r="AI219" s="81"/>
      <c r="AJ219" s="81"/>
      <c r="AK219" s="81"/>
      <c r="AL219" s="81"/>
      <c r="AM219" s="81"/>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1598</v>
      </c>
      <c r="B220" s="80">
        <v>212</v>
      </c>
      <c r="C220" s="80">
        <v>16</v>
      </c>
      <c r="D220" s="80">
        <v>32</v>
      </c>
      <c r="E220" s="80">
        <v>2021</v>
      </c>
      <c r="F220" s="80" t="s">
        <v>75</v>
      </c>
      <c r="G220" s="182" t="s">
        <v>564</v>
      </c>
      <c r="H220" s="80" t="s">
        <v>564</v>
      </c>
      <c r="I220" s="173"/>
      <c r="J220" s="83"/>
      <c r="K220" s="81"/>
      <c r="L220" s="81"/>
      <c r="M220" s="81"/>
      <c r="N220" s="81"/>
      <c r="O220" s="81"/>
      <c r="P220" s="81"/>
      <c r="Q220" s="81"/>
      <c r="R220" s="81"/>
      <c r="S220" s="81"/>
      <c r="T220" s="81"/>
      <c r="U220" s="81"/>
      <c r="V220" s="81"/>
      <c r="W220" s="81"/>
      <c r="X220" s="81"/>
      <c r="Y220" s="81"/>
      <c r="Z220" s="81"/>
      <c r="AA220" s="81"/>
      <c r="AB220" s="81"/>
      <c r="AC220" s="82"/>
      <c r="AD220" s="81"/>
      <c r="AE220" s="81"/>
      <c r="AF220" s="81"/>
      <c r="AG220" s="81"/>
      <c r="AH220" s="81"/>
      <c r="AI220" s="81"/>
      <c r="AJ220" s="81"/>
      <c r="AK220" s="81"/>
      <c r="AL220" s="81"/>
      <c r="AM220" s="81"/>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1598</v>
      </c>
      <c r="B221" s="80">
        <v>213</v>
      </c>
      <c r="C221" s="80">
        <v>16</v>
      </c>
      <c r="D221" s="80">
        <v>33</v>
      </c>
      <c r="E221" s="80">
        <v>2021</v>
      </c>
      <c r="F221" s="80" t="s">
        <v>75</v>
      </c>
      <c r="G221" s="182" t="s">
        <v>564</v>
      </c>
      <c r="H221" s="80" t="s">
        <v>564</v>
      </c>
      <c r="I221" s="173"/>
      <c r="J221" s="83"/>
      <c r="K221" s="81"/>
      <c r="L221" s="81"/>
      <c r="M221" s="81"/>
      <c r="N221" s="81"/>
      <c r="O221" s="81"/>
      <c r="P221" s="81"/>
      <c r="Q221" s="81"/>
      <c r="R221" s="81"/>
      <c r="S221" s="81"/>
      <c r="T221" s="81"/>
      <c r="U221" s="81"/>
      <c r="V221" s="81"/>
      <c r="W221" s="81"/>
      <c r="X221" s="81"/>
      <c r="Y221" s="81"/>
      <c r="Z221" s="81"/>
      <c r="AA221" s="81"/>
      <c r="AB221" s="81"/>
      <c r="AC221" s="82"/>
      <c r="AD221" s="81"/>
      <c r="AE221" s="81"/>
      <c r="AF221" s="81"/>
      <c r="AG221" s="81"/>
      <c r="AH221" s="81"/>
      <c r="AI221" s="81"/>
      <c r="AJ221" s="81"/>
      <c r="AK221" s="81"/>
      <c r="AL221" s="81"/>
      <c r="AM221" s="8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1598</v>
      </c>
      <c r="B222" s="80">
        <v>214</v>
      </c>
      <c r="C222" s="80">
        <v>16</v>
      </c>
      <c r="D222" s="80">
        <v>34</v>
      </c>
      <c r="E222" s="80">
        <v>2021</v>
      </c>
      <c r="F222" s="80" t="s">
        <v>75</v>
      </c>
      <c r="G222" s="182" t="s">
        <v>564</v>
      </c>
      <c r="H222" s="80" t="s">
        <v>564</v>
      </c>
      <c r="I222" s="173"/>
      <c r="J222" s="83"/>
      <c r="K222" s="81"/>
      <c r="L222" s="81"/>
      <c r="M222" s="81"/>
      <c r="N222" s="81"/>
      <c r="O222" s="81"/>
      <c r="P222" s="81"/>
      <c r="Q222" s="81"/>
      <c r="R222" s="81"/>
      <c r="S222" s="81"/>
      <c r="T222" s="81"/>
      <c r="U222" s="81"/>
      <c r="V222" s="81"/>
      <c r="W222" s="81"/>
      <c r="X222" s="81"/>
      <c r="Y222" s="81"/>
      <c r="Z222" s="81"/>
      <c r="AA222" s="81"/>
      <c r="AB222" s="81"/>
      <c r="AC222" s="82"/>
      <c r="AD222" s="81"/>
      <c r="AE222" s="81"/>
      <c r="AF222" s="81"/>
      <c r="AG222" s="81"/>
      <c r="AH222" s="81"/>
      <c r="AI222" s="81"/>
      <c r="AJ222" s="81"/>
      <c r="AK222" s="81"/>
      <c r="AL222" s="81"/>
      <c r="AM222" s="81"/>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1598</v>
      </c>
      <c r="B223" s="80">
        <v>215</v>
      </c>
      <c r="C223" s="80">
        <v>16</v>
      </c>
      <c r="D223" s="80">
        <v>35</v>
      </c>
      <c r="E223" s="80">
        <v>2021</v>
      </c>
      <c r="F223" s="80" t="s">
        <v>75</v>
      </c>
      <c r="G223" s="182" t="s">
        <v>564</v>
      </c>
      <c r="H223" s="80" t="s">
        <v>564</v>
      </c>
      <c r="I223" s="173"/>
      <c r="J223" s="83"/>
      <c r="K223" s="81"/>
      <c r="L223" s="81"/>
      <c r="M223" s="81"/>
      <c r="N223" s="81"/>
      <c r="O223" s="81"/>
      <c r="P223" s="81"/>
      <c r="Q223" s="81"/>
      <c r="R223" s="81"/>
      <c r="S223" s="81"/>
      <c r="T223" s="81"/>
      <c r="U223" s="81"/>
      <c r="V223" s="81"/>
      <c r="W223" s="81"/>
      <c r="X223" s="81"/>
      <c r="Y223" s="81"/>
      <c r="Z223" s="81"/>
      <c r="AA223" s="81"/>
      <c r="AB223" s="81"/>
      <c r="AC223" s="82"/>
      <c r="AD223" s="81"/>
      <c r="AE223" s="81"/>
      <c r="AF223" s="81"/>
      <c r="AG223" s="81"/>
      <c r="AH223" s="81"/>
      <c r="AI223" s="81"/>
      <c r="AJ223" s="81"/>
      <c r="AK223" s="81"/>
      <c r="AL223" s="81"/>
      <c r="AM223" s="81"/>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1944</v>
      </c>
      <c r="H6" s="87" t="s">
        <v>1945</v>
      </c>
      <c r="I6" s="87" t="s">
        <v>2368</v>
      </c>
      <c r="J6" s="87" t="s">
        <v>2369</v>
      </c>
      <c r="K6" s="87">
        <v>14</v>
      </c>
      <c r="L6" s="87">
        <v>22</v>
      </c>
      <c r="M6" s="18"/>
      <c r="N6" s="87">
        <v>1</v>
      </c>
      <c r="O6" s="87" t="s">
        <v>1692</v>
      </c>
      <c r="P6" s="87" t="s">
        <v>1693</v>
      </c>
      <c r="Q6" s="87" t="s">
        <v>1247</v>
      </c>
      <c r="R6" s="18"/>
      <c r="S6" s="87">
        <v>1</v>
      </c>
      <c r="T6" s="87" t="s">
        <v>1944</v>
      </c>
      <c r="U6" s="87" t="s">
        <v>1945</v>
      </c>
      <c r="V6" s="87" t="s">
        <v>1247</v>
      </c>
      <c r="W6" s="18"/>
      <c r="X6" s="87">
        <v>1</v>
      </c>
      <c r="Y6" s="769" t="s">
        <v>1692</v>
      </c>
      <c r="Z6" s="87" t="s">
        <v>1693</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1713</v>
      </c>
      <c r="P7" s="87" t="s">
        <v>1714</v>
      </c>
      <c r="Q7" s="87" t="s">
        <v>1247</v>
      </c>
      <c r="R7" s="18"/>
      <c r="S7" s="87">
        <v>2</v>
      </c>
      <c r="T7" s="86" t="s">
        <v>570</v>
      </c>
      <c r="U7" s="87" t="s">
        <v>1592</v>
      </c>
      <c r="V7" s="87" t="s">
        <v>1592</v>
      </c>
      <c r="W7" s="18"/>
      <c r="X7" s="87">
        <v>2</v>
      </c>
      <c r="Y7" s="769" t="s">
        <v>1713</v>
      </c>
      <c r="Z7" s="87" t="s">
        <v>1714</v>
      </c>
      <c r="AA7" s="87" t="s">
        <v>1247</v>
      </c>
      <c r="AB7" s="18"/>
      <c r="AC7" s="87">
        <v>2</v>
      </c>
      <c r="AD7" s="87" t="s">
        <v>2335</v>
      </c>
      <c r="AE7" s="87" t="s">
        <v>2336</v>
      </c>
      <c r="AF7" s="87" t="s">
        <v>1247</v>
      </c>
    </row>
    <row r="8" spans="1:32" ht="12">
      <c r="A8" s="18"/>
      <c r="B8" s="18"/>
      <c r="C8" s="18"/>
      <c r="D8" s="18"/>
      <c r="F8" s="18"/>
      <c r="G8" s="18"/>
      <c r="H8" s="18"/>
      <c r="I8" s="18"/>
      <c r="J8" s="18"/>
      <c r="K8" s="18"/>
      <c r="L8" s="18"/>
      <c r="M8" s="18"/>
      <c r="N8" s="87">
        <v>3</v>
      </c>
      <c r="O8" s="87" t="s">
        <v>1734</v>
      </c>
      <c r="P8" s="87" t="s">
        <v>1735</v>
      </c>
      <c r="Q8" s="87" t="s">
        <v>1247</v>
      </c>
      <c r="R8" s="18"/>
      <c r="S8" s="18"/>
      <c r="T8" s="18"/>
      <c r="U8" s="18"/>
      <c r="V8" s="18"/>
      <c r="W8" s="18"/>
      <c r="X8" s="87">
        <v>3</v>
      </c>
      <c r="Y8" s="769" t="s">
        <v>1734</v>
      </c>
      <c r="Z8" s="87" t="s">
        <v>1735</v>
      </c>
      <c r="AA8" s="87" t="s">
        <v>1247</v>
      </c>
      <c r="AB8" s="18"/>
      <c r="AC8" s="87">
        <v>3</v>
      </c>
      <c r="AD8" s="87" t="s">
        <v>2347</v>
      </c>
      <c r="AE8" s="87" t="s">
        <v>2348</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1755</v>
      </c>
      <c r="P9" s="87" t="s">
        <v>1756</v>
      </c>
      <c r="Q9" s="87" t="s">
        <v>1247</v>
      </c>
      <c r="R9" s="18"/>
      <c r="S9" s="18"/>
      <c r="T9" s="18"/>
      <c r="U9" s="18"/>
      <c r="V9" s="18"/>
      <c r="W9" s="18"/>
      <c r="X9" s="87">
        <v>4</v>
      </c>
      <c r="Y9" s="769" t="s">
        <v>1755</v>
      </c>
      <c r="Z9" s="87" t="s">
        <v>1756</v>
      </c>
      <c r="AA9" s="87" t="s">
        <v>1247</v>
      </c>
      <c r="AB9" s="18"/>
      <c r="AC9" s="87">
        <v>4</v>
      </c>
      <c r="AD9" s="87" t="s">
        <v>2343</v>
      </c>
      <c r="AE9" s="87" t="s">
        <v>2344</v>
      </c>
      <c r="AF9" s="87" t="s">
        <v>1247</v>
      </c>
    </row>
    <row r="10" spans="1:32" ht="12">
      <c r="A10" s="18"/>
      <c r="B10" s="18"/>
      <c r="C10" s="18"/>
      <c r="D10" s="18"/>
      <c r="F10" s="85" t="s">
        <v>1247</v>
      </c>
      <c r="G10" s="86" t="s">
        <v>1944</v>
      </c>
      <c r="H10" s="87" t="s">
        <v>1945</v>
      </c>
      <c r="I10" s="87" t="s">
        <v>2368</v>
      </c>
      <c r="J10" s="87" t="s">
        <v>2369</v>
      </c>
      <c r="K10" s="85">
        <v>14</v>
      </c>
      <c r="L10" s="85">
        <v>22</v>
      </c>
      <c r="M10" s="18"/>
      <c r="N10" s="87">
        <v>5</v>
      </c>
      <c r="O10" s="87" t="s">
        <v>1776</v>
      </c>
      <c r="P10" s="87" t="s">
        <v>1777</v>
      </c>
      <c r="Q10" s="87" t="s">
        <v>1247</v>
      </c>
      <c r="R10" s="18"/>
      <c r="S10" s="18"/>
      <c r="T10" s="18"/>
      <c r="U10" s="18"/>
      <c r="V10" s="18"/>
      <c r="W10" s="18"/>
      <c r="X10" s="87">
        <v>5</v>
      </c>
      <c r="Y10" s="769" t="s">
        <v>1776</v>
      </c>
      <c r="Z10" s="87" t="s">
        <v>1777</v>
      </c>
      <c r="AA10" s="87" t="s">
        <v>1247</v>
      </c>
      <c r="AB10" s="18"/>
      <c r="AC10" s="87">
        <v>5</v>
      </c>
      <c r="AD10" s="87" t="s">
        <v>1671</v>
      </c>
      <c r="AE10" s="87" t="s">
        <v>1672</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1797</v>
      </c>
      <c r="P11" s="87" t="s">
        <v>1798</v>
      </c>
      <c r="Q11" s="87" t="s">
        <v>1247</v>
      </c>
      <c r="R11" s="18"/>
      <c r="S11" s="18"/>
      <c r="T11" s="18"/>
      <c r="U11" s="18"/>
      <c r="V11" s="18"/>
      <c r="W11" s="18"/>
      <c r="X11" s="87">
        <v>6</v>
      </c>
      <c r="Y11" s="769" t="s">
        <v>1797</v>
      </c>
      <c r="Z11" s="87" t="s">
        <v>1798</v>
      </c>
      <c r="AA11" s="87" t="s">
        <v>1247</v>
      </c>
      <c r="AB11" s="18"/>
      <c r="AC11" s="87">
        <v>6</v>
      </c>
      <c r="AD11" s="87" t="s">
        <v>1659</v>
      </c>
      <c r="AE11" s="87" t="s">
        <v>1660</v>
      </c>
      <c r="AF11" s="87" t="s">
        <v>1247</v>
      </c>
    </row>
    <row r="12" spans="1:32" ht="12">
      <c r="A12" s="18"/>
      <c r="B12" s="18"/>
      <c r="C12" s="18"/>
      <c r="D12" s="18"/>
      <c r="F12" s="85" t="s">
        <v>1636</v>
      </c>
      <c r="G12" s="86" t="s">
        <v>1944</v>
      </c>
      <c r="H12" s="87"/>
      <c r="I12" s="87" t="s">
        <v>1944</v>
      </c>
      <c r="J12" s="87"/>
      <c r="K12" s="85" t="s">
        <v>1244</v>
      </c>
      <c r="L12" s="85"/>
      <c r="M12" s="18"/>
      <c r="N12" s="87">
        <v>7</v>
      </c>
      <c r="O12" s="87" t="s">
        <v>1818</v>
      </c>
      <c r="P12" s="87" t="s">
        <v>1819</v>
      </c>
      <c r="Q12" s="87" t="s">
        <v>1247</v>
      </c>
      <c r="R12" s="18"/>
      <c r="S12" s="18"/>
      <c r="T12" s="18"/>
      <c r="U12" s="18"/>
      <c r="V12" s="18"/>
      <c r="W12" s="18"/>
      <c r="X12" s="87">
        <v>7</v>
      </c>
      <c r="Y12" s="769" t="s">
        <v>1818</v>
      </c>
      <c r="Z12" s="87" t="s">
        <v>1819</v>
      </c>
      <c r="AA12" s="87" t="s">
        <v>1247</v>
      </c>
      <c r="AB12" s="18"/>
      <c r="AC12" s="87">
        <v>7</v>
      </c>
      <c r="AD12" s="87" t="s">
        <v>2351</v>
      </c>
      <c r="AE12" s="87" t="s">
        <v>2352</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1839</v>
      </c>
      <c r="P13" s="87" t="s">
        <v>1840</v>
      </c>
      <c r="Q13" s="87" t="s">
        <v>1247</v>
      </c>
      <c r="R13" s="18"/>
      <c r="S13" s="18"/>
      <c r="T13" s="18"/>
      <c r="U13" s="18"/>
      <c r="V13" s="18"/>
      <c r="W13" s="18"/>
      <c r="X13" s="87">
        <v>8</v>
      </c>
      <c r="Y13" s="769" t="s">
        <v>1839</v>
      </c>
      <c r="Z13" s="87" t="s">
        <v>1840</v>
      </c>
      <c r="AA13" s="87" t="s">
        <v>1247</v>
      </c>
      <c r="AB13" s="18"/>
      <c r="AC13" s="87">
        <v>8</v>
      </c>
      <c r="AD13" s="87" t="s">
        <v>1663</v>
      </c>
      <c r="AE13" s="87" t="s">
        <v>1664</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1860</v>
      </c>
      <c r="P14" s="87" t="s">
        <v>1861</v>
      </c>
      <c r="Q14" s="87" t="s">
        <v>1247</v>
      </c>
      <c r="R14" s="18"/>
      <c r="S14" s="18"/>
      <c r="T14" s="18"/>
      <c r="U14" s="18"/>
      <c r="V14" s="18"/>
      <c r="W14" s="18"/>
      <c r="X14" s="87">
        <v>9</v>
      </c>
      <c r="Y14" s="769" t="s">
        <v>1860</v>
      </c>
      <c r="Z14" s="87" t="s">
        <v>1861</v>
      </c>
      <c r="AA14" s="87" t="s">
        <v>1247</v>
      </c>
      <c r="AB14" s="18"/>
      <c r="AC14" s="87">
        <v>9</v>
      </c>
      <c r="AD14" s="87" t="s">
        <v>2319</v>
      </c>
      <c r="AE14" s="87" t="s">
        <v>2320</v>
      </c>
      <c r="AF14" s="87" t="s">
        <v>1247</v>
      </c>
    </row>
    <row r="15" spans="1:32" ht="12">
      <c r="A15" s="18"/>
      <c r="B15" s="18"/>
      <c r="C15" s="18"/>
      <c r="D15" s="18"/>
      <c r="E15" s="18"/>
      <c r="F15" s="18"/>
      <c r="G15" s="18"/>
      <c r="H15" s="18"/>
      <c r="I15" s="18"/>
      <c r="J15" s="18"/>
      <c r="K15" s="18"/>
      <c r="L15" s="18"/>
      <c r="M15" s="18"/>
      <c r="N15" s="87">
        <v>10</v>
      </c>
      <c r="O15" s="87" t="s">
        <v>1881</v>
      </c>
      <c r="P15" s="87" t="s">
        <v>1882</v>
      </c>
      <c r="Q15" s="87" t="s">
        <v>1247</v>
      </c>
      <c r="R15" s="18"/>
      <c r="S15" s="18"/>
      <c r="T15" s="18"/>
      <c r="U15" s="18"/>
      <c r="V15" s="18"/>
      <c r="W15" s="18"/>
      <c r="X15" s="87">
        <v>10</v>
      </c>
      <c r="Y15" s="769" t="s">
        <v>1881</v>
      </c>
      <c r="Z15" s="87" t="s">
        <v>1882</v>
      </c>
      <c r="AA15" s="87" t="s">
        <v>1247</v>
      </c>
      <c r="AB15" s="18"/>
      <c r="AC15" s="87">
        <v>10</v>
      </c>
      <c r="AD15" s="87" t="s">
        <v>1675</v>
      </c>
      <c r="AE15" s="87" t="s">
        <v>1676</v>
      </c>
      <c r="AF15" s="87" t="s">
        <v>1247</v>
      </c>
    </row>
    <row r="16" spans="1:32" ht="12">
      <c r="A16" s="18"/>
      <c r="B16" s="18"/>
      <c r="C16" s="18"/>
      <c r="D16" s="18"/>
      <c r="E16" s="18"/>
      <c r="F16" s="18"/>
      <c r="G16" s="18"/>
      <c r="H16" s="18"/>
      <c r="I16" s="18"/>
      <c r="J16" s="18"/>
      <c r="K16" s="18"/>
      <c r="L16" s="18"/>
      <c r="M16" s="18"/>
      <c r="N16" s="87">
        <v>11</v>
      </c>
      <c r="O16" s="87" t="s">
        <v>1902</v>
      </c>
      <c r="P16" s="87" t="s">
        <v>1903</v>
      </c>
      <c r="Q16" s="87" t="s">
        <v>1247</v>
      </c>
      <c r="R16" s="18"/>
      <c r="S16" s="18"/>
      <c r="T16" s="18"/>
      <c r="U16" s="18"/>
      <c r="V16" s="18"/>
      <c r="W16" s="18"/>
      <c r="X16" s="87">
        <v>11</v>
      </c>
      <c r="Y16" s="769" t="s">
        <v>1902</v>
      </c>
      <c r="Z16" s="87" t="s">
        <v>1903</v>
      </c>
      <c r="AA16" s="87" t="s">
        <v>1247</v>
      </c>
      <c r="AB16" s="18"/>
      <c r="AC16" s="87">
        <v>11</v>
      </c>
      <c r="AD16" s="87" t="s">
        <v>2323</v>
      </c>
      <c r="AE16" s="87" t="s">
        <v>2324</v>
      </c>
      <c r="AF16" s="87" t="s">
        <v>1247</v>
      </c>
    </row>
    <row r="17" spans="1:32" ht="12">
      <c r="A17" s="18"/>
      <c r="B17" s="18"/>
      <c r="C17" s="18"/>
      <c r="D17" s="18"/>
      <c r="E17" s="18"/>
      <c r="F17" s="18"/>
      <c r="G17" s="18"/>
      <c r="H17" s="18"/>
      <c r="I17" s="18"/>
      <c r="J17" s="18"/>
      <c r="K17" s="18"/>
      <c r="L17" s="18"/>
      <c r="M17" s="18"/>
      <c r="N17" s="87">
        <v>12</v>
      </c>
      <c r="O17" s="87" t="s">
        <v>1923</v>
      </c>
      <c r="P17" s="87" t="s">
        <v>1924</v>
      </c>
      <c r="Q17" s="87" t="s">
        <v>1247</v>
      </c>
      <c r="R17" s="18"/>
      <c r="S17" s="18"/>
      <c r="T17" s="18"/>
      <c r="U17" s="18"/>
      <c r="V17" s="18"/>
      <c r="W17" s="18"/>
      <c r="X17" s="87">
        <v>12</v>
      </c>
      <c r="Y17" s="769" t="s">
        <v>1923</v>
      </c>
      <c r="Z17" s="87" t="s">
        <v>1924</v>
      </c>
      <c r="AA17" s="87" t="s">
        <v>1247</v>
      </c>
      <c r="AB17" s="18"/>
      <c r="AC17" s="87">
        <v>12</v>
      </c>
      <c r="AD17" s="87" t="s">
        <v>1667</v>
      </c>
      <c r="AE17" s="87" t="s">
        <v>1668</v>
      </c>
      <c r="AF17" s="87" t="s">
        <v>1247</v>
      </c>
    </row>
    <row r="18" spans="1:32" ht="12">
      <c r="A18" s="18"/>
      <c r="B18" s="18"/>
      <c r="C18" s="18"/>
      <c r="D18" s="18"/>
      <c r="E18" s="18"/>
      <c r="F18" s="18"/>
      <c r="G18" s="18"/>
      <c r="H18" s="18"/>
      <c r="I18" s="18"/>
      <c r="J18" s="18"/>
      <c r="K18" s="18"/>
      <c r="L18" s="18"/>
      <c r="M18" s="18"/>
      <c r="N18" s="87">
        <v>13</v>
      </c>
      <c r="O18" s="87" t="s">
        <v>1944</v>
      </c>
      <c r="P18" s="87" t="s">
        <v>1945</v>
      </c>
      <c r="Q18" s="87" t="s">
        <v>1247</v>
      </c>
      <c r="R18" s="18"/>
      <c r="S18" s="18"/>
      <c r="T18" s="18"/>
      <c r="U18" s="18"/>
      <c r="V18" s="18"/>
      <c r="W18" s="18"/>
      <c r="X18" s="87">
        <v>13</v>
      </c>
      <c r="Y18" s="769" t="s">
        <v>1944</v>
      </c>
      <c r="Z18" s="87" t="s">
        <v>1945</v>
      </c>
      <c r="AA18" s="87" t="s">
        <v>1247</v>
      </c>
      <c r="AB18" s="18"/>
      <c r="AC18" s="87">
        <v>13</v>
      </c>
      <c r="AD18" s="87" t="s">
        <v>2355</v>
      </c>
      <c r="AE18" s="87" t="s">
        <v>2356</v>
      </c>
      <c r="AF18" s="87" t="s">
        <v>1247</v>
      </c>
    </row>
    <row r="19" spans="1:32" ht="12">
      <c r="A19" s="18"/>
      <c r="B19" s="18"/>
      <c r="C19" s="18"/>
      <c r="D19" s="18"/>
      <c r="E19" s="18"/>
      <c r="F19" s="18"/>
      <c r="G19" s="18"/>
      <c r="H19" s="18"/>
      <c r="I19" s="18"/>
      <c r="J19" s="18"/>
      <c r="K19" s="18"/>
      <c r="L19" s="18"/>
      <c r="M19" s="18"/>
      <c r="N19" s="87">
        <v>14</v>
      </c>
      <c r="O19" s="87" t="s">
        <v>1965</v>
      </c>
      <c r="P19" s="87" t="s">
        <v>1966</v>
      </c>
      <c r="Q19" s="87" t="s">
        <v>1247</v>
      </c>
      <c r="R19" s="18"/>
      <c r="S19" s="18"/>
      <c r="T19" s="18"/>
      <c r="U19" s="18"/>
      <c r="V19" s="18"/>
      <c r="W19" s="18"/>
      <c r="X19" s="87">
        <v>14</v>
      </c>
      <c r="Y19" s="769" t="s">
        <v>1965</v>
      </c>
      <c r="Z19" s="87" t="s">
        <v>1966</v>
      </c>
      <c r="AA19" s="87" t="s">
        <v>1247</v>
      </c>
      <c r="AB19" s="18"/>
      <c r="AC19" s="87">
        <v>14</v>
      </c>
      <c r="AD19" s="87" t="s">
        <v>2315</v>
      </c>
      <c r="AE19" s="87" t="s">
        <v>2316</v>
      </c>
      <c r="AF19" s="87" t="s">
        <v>1247</v>
      </c>
    </row>
    <row r="20" spans="1:32" ht="12">
      <c r="A20" s="18"/>
      <c r="B20" s="18"/>
      <c r="C20" s="18"/>
      <c r="D20" s="18"/>
      <c r="E20" s="18"/>
      <c r="F20" s="18"/>
      <c r="G20" s="18"/>
      <c r="H20" s="18"/>
      <c r="I20" s="18"/>
      <c r="J20" s="18"/>
      <c r="K20" s="18"/>
      <c r="L20" s="18"/>
      <c r="M20" s="18"/>
      <c r="N20" s="87">
        <v>15</v>
      </c>
      <c r="O20" s="87" t="s">
        <v>1986</v>
      </c>
      <c r="P20" s="87" t="s">
        <v>1987</v>
      </c>
      <c r="Q20" s="87" t="s">
        <v>1247</v>
      </c>
      <c r="R20" s="18"/>
      <c r="S20" s="18"/>
      <c r="T20" s="18"/>
      <c r="U20" s="18"/>
      <c r="V20" s="18"/>
      <c r="W20" s="18"/>
      <c r="X20" s="87">
        <v>15</v>
      </c>
      <c r="Y20" s="769" t="s">
        <v>1986</v>
      </c>
      <c r="Z20" s="87" t="s">
        <v>1987</v>
      </c>
      <c r="AA20" s="87" t="s">
        <v>1247</v>
      </c>
      <c r="AB20" s="18"/>
      <c r="AC20" s="87">
        <v>15</v>
      </c>
      <c r="AD20" s="87" t="s">
        <v>2296</v>
      </c>
      <c r="AE20" s="87" t="s">
        <v>2297</v>
      </c>
      <c r="AF20" s="87" t="s">
        <v>1247</v>
      </c>
    </row>
    <row r="21" spans="1:32" ht="12">
      <c r="A21" s="18"/>
      <c r="B21" s="18"/>
      <c r="C21" s="18"/>
      <c r="D21" s="18"/>
      <c r="E21" s="18"/>
      <c r="F21" s="18"/>
      <c r="G21" s="18"/>
      <c r="H21" s="18"/>
      <c r="I21" s="18"/>
      <c r="J21" s="18"/>
      <c r="K21" s="18"/>
      <c r="L21" s="18"/>
      <c r="M21" s="18"/>
      <c r="N21" s="87">
        <v>16</v>
      </c>
      <c r="O21" s="87" t="s">
        <v>2007</v>
      </c>
      <c r="P21" s="87" t="s">
        <v>2008</v>
      </c>
      <c r="Q21" s="87" t="s">
        <v>1247</v>
      </c>
      <c r="R21" s="18"/>
      <c r="S21" s="18"/>
      <c r="T21" s="18"/>
      <c r="U21" s="18"/>
      <c r="V21" s="18"/>
      <c r="W21" s="18"/>
      <c r="X21" s="87">
        <v>16</v>
      </c>
      <c r="Y21" s="769" t="s">
        <v>2007</v>
      </c>
      <c r="Z21" s="87" t="s">
        <v>2008</v>
      </c>
      <c r="AA21" s="87" t="s">
        <v>1247</v>
      </c>
      <c r="AB21" s="18"/>
      <c r="AC21" s="87">
        <v>16</v>
      </c>
      <c r="AD21" s="87" t="s">
        <v>2308</v>
      </c>
      <c r="AE21" s="87" t="s">
        <v>1637</v>
      </c>
      <c r="AF21" s="87" t="s">
        <v>1247</v>
      </c>
    </row>
    <row r="22" spans="1:32" ht="12">
      <c r="A22" s="18"/>
      <c r="B22" s="18"/>
      <c r="C22" s="18"/>
      <c r="D22" s="18"/>
      <c r="E22" s="18"/>
      <c r="F22" s="18"/>
      <c r="G22" s="18"/>
      <c r="H22" s="18"/>
      <c r="I22" s="18"/>
      <c r="J22" s="18"/>
      <c r="K22" s="18"/>
      <c r="L22" s="18"/>
      <c r="M22" s="18"/>
      <c r="N22" s="87">
        <v>17</v>
      </c>
      <c r="O22" s="87" t="s">
        <v>2028</v>
      </c>
      <c r="P22" s="87" t="s">
        <v>2029</v>
      </c>
      <c r="Q22" s="87" t="s">
        <v>1247</v>
      </c>
      <c r="R22" s="18"/>
      <c r="S22" s="18"/>
      <c r="T22" s="18"/>
      <c r="U22" s="18"/>
      <c r="V22" s="18"/>
      <c r="W22" s="18"/>
      <c r="X22" s="87">
        <v>17</v>
      </c>
      <c r="Y22" s="769" t="s">
        <v>2028</v>
      </c>
      <c r="Z22" s="87" t="s">
        <v>2029</v>
      </c>
      <c r="AA22" s="87" t="s">
        <v>1247</v>
      </c>
      <c r="AB22" s="18"/>
      <c r="AC22" s="87">
        <v>17</v>
      </c>
      <c r="AD22" s="87" t="s">
        <v>2300</v>
      </c>
      <c r="AE22" s="87" t="s">
        <v>2301</v>
      </c>
      <c r="AF22" s="87" t="s">
        <v>1247</v>
      </c>
    </row>
    <row r="23" spans="1:32" ht="12">
      <c r="A23" s="18"/>
      <c r="B23" s="18"/>
      <c r="C23" s="18"/>
      <c r="D23" s="18"/>
      <c r="E23" s="18"/>
      <c r="F23" s="18"/>
      <c r="G23" s="18"/>
      <c r="H23" s="18"/>
      <c r="I23" s="18"/>
      <c r="J23" s="18"/>
      <c r="K23" s="18"/>
      <c r="L23" s="18"/>
      <c r="M23" s="18"/>
      <c r="N23" s="87">
        <v>18</v>
      </c>
      <c r="O23" s="87" t="s">
        <v>2049</v>
      </c>
      <c r="P23" s="87" t="s">
        <v>2050</v>
      </c>
      <c r="Q23" s="87" t="s">
        <v>1247</v>
      </c>
      <c r="R23" s="18"/>
      <c r="S23" s="18"/>
      <c r="T23" s="18"/>
      <c r="U23" s="18"/>
      <c r="V23" s="18"/>
      <c r="W23" s="18"/>
      <c r="X23" s="87">
        <v>18</v>
      </c>
      <c r="Y23" s="769" t="s">
        <v>2049</v>
      </c>
      <c r="Z23" s="87" t="s">
        <v>2050</v>
      </c>
      <c r="AA23" s="87" t="s">
        <v>1247</v>
      </c>
      <c r="AB23" s="18"/>
      <c r="AC23" s="87">
        <v>18</v>
      </c>
      <c r="AD23" s="87" t="s">
        <v>2304</v>
      </c>
      <c r="AE23" s="87" t="s">
        <v>2305</v>
      </c>
      <c r="AF23" s="87" t="s">
        <v>1247</v>
      </c>
    </row>
    <row r="24" spans="1:32" ht="12">
      <c r="A24" s="18"/>
      <c r="B24" s="18"/>
      <c r="C24" s="18"/>
      <c r="D24" s="18"/>
      <c r="E24" s="18"/>
      <c r="F24" s="18"/>
      <c r="G24" s="18"/>
      <c r="H24" s="18"/>
      <c r="I24" s="18"/>
      <c r="J24" s="18"/>
      <c r="K24" s="18"/>
      <c r="L24" s="18"/>
      <c r="M24" s="18"/>
      <c r="N24" s="87">
        <v>19</v>
      </c>
      <c r="O24" s="87" t="s">
        <v>2070</v>
      </c>
      <c r="P24" s="87" t="s">
        <v>2071</v>
      </c>
      <c r="Q24" s="87" t="s">
        <v>1247</v>
      </c>
      <c r="R24" s="18"/>
      <c r="S24" s="18"/>
      <c r="T24" s="18"/>
      <c r="U24" s="18"/>
      <c r="V24" s="18"/>
      <c r="W24" s="18"/>
      <c r="X24" s="87">
        <v>19</v>
      </c>
      <c r="Y24" s="769" t="s">
        <v>2070</v>
      </c>
      <c r="Z24" s="87" t="s">
        <v>2071</v>
      </c>
      <c r="AA24" s="87" t="s">
        <v>1247</v>
      </c>
      <c r="AB24" s="18"/>
      <c r="AC24" s="87">
        <v>19</v>
      </c>
      <c r="AD24" s="87" t="s">
        <v>2311</v>
      </c>
      <c r="AE24" s="87" t="s">
        <v>2312</v>
      </c>
      <c r="AF24" s="87" t="s">
        <v>1247</v>
      </c>
    </row>
    <row r="25" spans="1:32" ht="12">
      <c r="A25" s="18"/>
      <c r="B25" s="18"/>
      <c r="C25" s="18"/>
      <c r="D25" s="18"/>
      <c r="E25" s="18"/>
      <c r="F25" s="18"/>
      <c r="G25" s="18"/>
      <c r="H25" s="18"/>
      <c r="I25" s="18"/>
      <c r="J25" s="18"/>
      <c r="K25" s="18"/>
      <c r="L25" s="18"/>
      <c r="M25" s="18"/>
      <c r="N25" s="87">
        <v>20</v>
      </c>
      <c r="O25" s="87" t="s">
        <v>1656</v>
      </c>
      <c r="P25" s="87" t="s">
        <v>1657</v>
      </c>
      <c r="Q25" s="87" t="s">
        <v>1247</v>
      </c>
      <c r="R25" s="18"/>
      <c r="S25" s="18"/>
      <c r="T25" s="18"/>
      <c r="U25" s="18"/>
      <c r="V25" s="18"/>
      <c r="W25" s="18"/>
      <c r="X25" s="87">
        <v>20</v>
      </c>
      <c r="Y25" s="769" t="s">
        <v>1656</v>
      </c>
      <c r="Z25" s="87" t="s">
        <v>1657</v>
      </c>
      <c r="AA25" s="87" t="s">
        <v>1247</v>
      </c>
      <c r="AB25" s="18"/>
      <c r="AC25" s="87">
        <v>20</v>
      </c>
      <c r="AD25" s="87" t="s">
        <v>2363</v>
      </c>
      <c r="AE25" s="87" t="s">
        <v>2364</v>
      </c>
      <c r="AF25" s="87" t="s">
        <v>1247</v>
      </c>
    </row>
    <row r="26" spans="1:32" ht="12">
      <c r="A26" s="18"/>
      <c r="B26" s="18"/>
      <c r="C26" s="18"/>
      <c r="D26" s="18"/>
      <c r="E26" s="18"/>
      <c r="F26" s="18"/>
      <c r="G26" s="18"/>
      <c r="H26" s="18"/>
      <c r="I26" s="18"/>
      <c r="J26" s="18"/>
      <c r="K26" s="18"/>
      <c r="L26" s="18"/>
      <c r="M26" s="18"/>
      <c r="N26" s="87">
        <v>21</v>
      </c>
      <c r="O26" s="87" t="s">
        <v>2108</v>
      </c>
      <c r="P26" s="87" t="s">
        <v>2109</v>
      </c>
      <c r="Q26" s="87" t="s">
        <v>1247</v>
      </c>
      <c r="R26" s="18"/>
      <c r="S26" s="18"/>
      <c r="T26" s="18"/>
      <c r="U26" s="18"/>
      <c r="V26" s="18"/>
      <c r="W26" s="18"/>
      <c r="X26" s="87">
        <v>21</v>
      </c>
      <c r="Y26" s="769" t="s">
        <v>2108</v>
      </c>
      <c r="Z26" s="87" t="s">
        <v>2109</v>
      </c>
      <c r="AA26" s="87" t="s">
        <v>1247</v>
      </c>
      <c r="AB26" s="18"/>
      <c r="AC26" s="87">
        <v>21</v>
      </c>
      <c r="AD26" s="87" t="s">
        <v>1679</v>
      </c>
      <c r="AE26" s="87" t="s">
        <v>1680</v>
      </c>
      <c r="AF26" s="87" t="s">
        <v>1247</v>
      </c>
    </row>
    <row r="27" spans="1:32" ht="12">
      <c r="A27" s="18"/>
      <c r="B27" s="18"/>
      <c r="C27" s="18"/>
      <c r="D27" s="18"/>
      <c r="E27" s="18"/>
      <c r="F27" s="18"/>
      <c r="G27" s="18"/>
      <c r="H27" s="18"/>
      <c r="I27" s="18"/>
      <c r="J27" s="18"/>
      <c r="K27" s="18"/>
      <c r="L27" s="18"/>
      <c r="M27" s="18"/>
      <c r="N27" s="87">
        <v>22</v>
      </c>
      <c r="O27" s="87" t="s">
        <v>2129</v>
      </c>
      <c r="P27" s="87" t="s">
        <v>2130</v>
      </c>
      <c r="Q27" s="87" t="s">
        <v>1247</v>
      </c>
      <c r="R27" s="18"/>
      <c r="S27" s="18"/>
      <c r="T27" s="18"/>
      <c r="U27" s="18"/>
      <c r="V27" s="18"/>
      <c r="W27" s="18"/>
      <c r="X27" s="87">
        <v>22</v>
      </c>
      <c r="Y27" s="769" t="s">
        <v>2129</v>
      </c>
      <c r="Z27" s="87" t="s">
        <v>2130</v>
      </c>
      <c r="AA27" s="87" t="s">
        <v>1247</v>
      </c>
      <c r="AB27" s="18"/>
      <c r="AC27" s="87">
        <v>22</v>
      </c>
      <c r="AD27" s="87" t="s">
        <v>2339</v>
      </c>
      <c r="AE27" s="87" t="s">
        <v>2340</v>
      </c>
      <c r="AF27" s="87" t="s">
        <v>1247</v>
      </c>
    </row>
    <row r="28" spans="1:32" ht="12">
      <c r="A28" s="18"/>
      <c r="B28" s="18"/>
      <c r="C28" s="18"/>
      <c r="D28" s="18"/>
      <c r="E28" s="18"/>
      <c r="F28" s="18"/>
      <c r="G28" s="18"/>
      <c r="H28" s="18"/>
      <c r="I28" s="18"/>
      <c r="J28" s="18"/>
      <c r="K28" s="18"/>
      <c r="L28" s="18"/>
      <c r="M28" s="18"/>
      <c r="N28" s="87">
        <v>23</v>
      </c>
      <c r="O28" s="87" t="s">
        <v>2150</v>
      </c>
      <c r="P28" s="87" t="s">
        <v>2151</v>
      </c>
      <c r="Q28" s="87" t="s">
        <v>1247</v>
      </c>
      <c r="R28" s="18"/>
      <c r="S28" s="18"/>
      <c r="T28" s="18"/>
      <c r="U28" s="18"/>
      <c r="V28" s="18"/>
      <c r="W28" s="18"/>
      <c r="X28" s="87">
        <v>23</v>
      </c>
      <c r="Y28" s="769" t="s">
        <v>2150</v>
      </c>
      <c r="Z28" s="87" t="s">
        <v>2151</v>
      </c>
      <c r="AA28" s="87" t="s">
        <v>1247</v>
      </c>
      <c r="AB28" s="18"/>
      <c r="AC28" s="87">
        <v>23</v>
      </c>
      <c r="AD28" s="87" t="s">
        <v>1683</v>
      </c>
      <c r="AE28" s="87" t="s">
        <v>1684</v>
      </c>
      <c r="AF28" s="87" t="s">
        <v>1247</v>
      </c>
    </row>
    <row r="29" spans="1:32" ht="12">
      <c r="A29" s="18"/>
      <c r="B29" s="18"/>
      <c r="C29" s="18"/>
      <c r="D29" s="18"/>
      <c r="E29" s="18"/>
      <c r="F29" s="18"/>
      <c r="G29" s="18"/>
      <c r="H29" s="18"/>
      <c r="I29" s="18"/>
      <c r="J29" s="18"/>
      <c r="K29" s="18"/>
      <c r="L29" s="18"/>
      <c r="M29" s="18"/>
      <c r="N29" s="87">
        <v>24</v>
      </c>
      <c r="O29" s="87" t="s">
        <v>2171</v>
      </c>
      <c r="P29" s="87" t="s">
        <v>2172</v>
      </c>
      <c r="Q29" s="87" t="s">
        <v>1247</v>
      </c>
      <c r="R29" s="18"/>
      <c r="S29" s="18"/>
      <c r="T29" s="18"/>
      <c r="U29" s="18"/>
      <c r="V29" s="18"/>
      <c r="W29" s="18"/>
      <c r="X29" s="87">
        <v>24</v>
      </c>
      <c r="Y29" s="769" t="s">
        <v>2171</v>
      </c>
      <c r="Z29" s="87" t="s">
        <v>2172</v>
      </c>
      <c r="AA29" s="87" t="s">
        <v>1247</v>
      </c>
      <c r="AB29" s="18"/>
      <c r="AC29" s="87">
        <v>24</v>
      </c>
      <c r="AD29" s="87" t="s">
        <v>1687</v>
      </c>
      <c r="AE29" s="87" t="s">
        <v>1688</v>
      </c>
      <c r="AF29" s="87" t="s">
        <v>1247</v>
      </c>
    </row>
    <row r="30" spans="1:32" ht="12">
      <c r="A30" s="18"/>
      <c r="B30" s="18"/>
      <c r="C30" s="18"/>
      <c r="D30" s="18"/>
      <c r="E30" s="18"/>
      <c r="F30" s="18"/>
      <c r="G30" s="18"/>
      <c r="H30" s="18"/>
      <c r="I30" s="18"/>
      <c r="J30" s="18"/>
      <c r="K30" s="18"/>
      <c r="L30" s="18"/>
      <c r="M30" s="18"/>
      <c r="N30" s="87">
        <v>25</v>
      </c>
      <c r="O30" s="87" t="s">
        <v>2192</v>
      </c>
      <c r="P30" s="87" t="s">
        <v>2193</v>
      </c>
      <c r="Q30" s="87" t="s">
        <v>1247</v>
      </c>
      <c r="R30" s="18"/>
      <c r="S30" s="18"/>
      <c r="T30" s="18"/>
      <c r="U30" s="18"/>
      <c r="V30" s="18"/>
      <c r="W30" s="18"/>
      <c r="X30" s="87">
        <v>25</v>
      </c>
      <c r="Y30" s="769" t="s">
        <v>2192</v>
      </c>
      <c r="Z30" s="87" t="s">
        <v>2193</v>
      </c>
      <c r="AA30" s="87" t="s">
        <v>1247</v>
      </c>
      <c r="AB30" s="18"/>
      <c r="AC30" s="87">
        <v>25</v>
      </c>
      <c r="AD30" s="87" t="s">
        <v>1944</v>
      </c>
      <c r="AE30" s="87" t="s">
        <v>1945</v>
      </c>
      <c r="AF30" s="87" t="s">
        <v>1247</v>
      </c>
    </row>
    <row r="31" spans="1:32" ht="12">
      <c r="A31" s="18"/>
      <c r="B31" s="18"/>
      <c r="C31" s="18"/>
      <c r="D31" s="18"/>
      <c r="E31" s="18"/>
      <c r="F31" s="18"/>
      <c r="G31" s="18"/>
      <c r="H31" s="18"/>
      <c r="I31" s="18"/>
      <c r="J31" s="18"/>
      <c r="K31" s="18"/>
      <c r="L31" s="18"/>
      <c r="M31" s="18"/>
      <c r="N31" s="87">
        <v>26</v>
      </c>
      <c r="O31" s="87" t="s">
        <v>2213</v>
      </c>
      <c r="P31" s="87" t="s">
        <v>2214</v>
      </c>
      <c r="Q31" s="87" t="s">
        <v>1247</v>
      </c>
      <c r="R31" s="18"/>
      <c r="S31" s="18"/>
      <c r="T31" s="18"/>
      <c r="U31" s="18"/>
      <c r="V31" s="18"/>
      <c r="W31" s="18"/>
      <c r="X31" s="87">
        <v>26</v>
      </c>
      <c r="Y31" s="769" t="s">
        <v>2213</v>
      </c>
      <c r="Z31" s="87" t="s">
        <v>2214</v>
      </c>
      <c r="AA31" s="87" t="s">
        <v>1247</v>
      </c>
      <c r="AB31" s="18"/>
      <c r="AC31" s="87">
        <v>26</v>
      </c>
      <c r="AD31" s="87" t="s">
        <v>2327</v>
      </c>
      <c r="AE31" s="87" t="s">
        <v>2328</v>
      </c>
      <c r="AF31" s="87" t="s">
        <v>1247</v>
      </c>
    </row>
    <row r="32" spans="1:32" ht="12">
      <c r="A32" s="18"/>
      <c r="B32" s="18"/>
      <c r="C32" s="18"/>
      <c r="D32" s="18"/>
      <c r="E32" s="18"/>
      <c r="F32" s="18"/>
      <c r="G32" s="18"/>
      <c r="H32" s="18"/>
      <c r="I32" s="18"/>
      <c r="J32" s="18"/>
      <c r="K32" s="18"/>
      <c r="L32" s="18"/>
      <c r="M32" s="18"/>
      <c r="N32" s="87">
        <v>27</v>
      </c>
      <c r="O32" s="87" t="s">
        <v>2234</v>
      </c>
      <c r="P32" s="87" t="s">
        <v>2235</v>
      </c>
      <c r="Q32" s="87" t="s">
        <v>1247</v>
      </c>
      <c r="R32" s="18"/>
      <c r="S32" s="18"/>
      <c r="T32" s="18"/>
      <c r="U32" s="18"/>
      <c r="V32" s="18"/>
      <c r="W32" s="18"/>
      <c r="X32" s="87">
        <v>27</v>
      </c>
      <c r="Y32" s="769" t="s">
        <v>2234</v>
      </c>
      <c r="Z32" s="87" t="s">
        <v>2235</v>
      </c>
      <c r="AA32" s="87" t="s">
        <v>1247</v>
      </c>
      <c r="AB32" s="18"/>
      <c r="AC32" s="87">
        <v>27</v>
      </c>
      <c r="AD32" s="87" t="s">
        <v>2331</v>
      </c>
      <c r="AE32" s="87" t="s">
        <v>2332</v>
      </c>
      <c r="AF32" s="87" t="s">
        <v>1247</v>
      </c>
    </row>
    <row r="33" spans="1:32" ht="12">
      <c r="A33" s="18"/>
      <c r="B33" s="18"/>
      <c r="C33" s="18"/>
      <c r="D33" s="18"/>
      <c r="E33" s="18"/>
      <c r="F33" s="18"/>
      <c r="G33" s="18"/>
      <c r="H33" s="18"/>
      <c r="I33" s="18"/>
      <c r="J33" s="18"/>
      <c r="K33" s="18"/>
      <c r="L33" s="18"/>
      <c r="M33" s="18"/>
      <c r="N33" s="87">
        <v>28</v>
      </c>
      <c r="O33" s="87" t="s">
        <v>2255</v>
      </c>
      <c r="P33" s="87" t="s">
        <v>2256</v>
      </c>
      <c r="Q33" s="87" t="s">
        <v>1247</v>
      </c>
      <c r="R33" s="18"/>
      <c r="S33" s="18"/>
      <c r="T33" s="18"/>
      <c r="U33" s="18"/>
      <c r="V33" s="18"/>
      <c r="W33" s="18"/>
      <c r="X33" s="87">
        <v>28</v>
      </c>
      <c r="Y33" s="769" t="s">
        <v>2255</v>
      </c>
      <c r="Z33" s="87" t="s">
        <v>2256</v>
      </c>
      <c r="AA33" s="87" t="s">
        <v>1247</v>
      </c>
      <c r="AB33" s="18"/>
      <c r="AC33" s="87">
        <v>28</v>
      </c>
      <c r="AD33" s="87" t="s">
        <v>2359</v>
      </c>
      <c r="AE33" s="87" t="s">
        <v>2360</v>
      </c>
      <c r="AF33" s="87" t="s">
        <v>1247</v>
      </c>
    </row>
    <row r="34" spans="1:32" ht="12">
      <c r="A34" s="18"/>
      <c r="B34" s="18"/>
      <c r="C34" s="18"/>
      <c r="D34" s="18"/>
      <c r="E34" s="18"/>
      <c r="F34" s="18"/>
      <c r="G34" s="18"/>
      <c r="H34" s="18"/>
      <c r="I34" s="18"/>
      <c r="J34" s="18"/>
      <c r="K34" s="18"/>
      <c r="L34" s="18"/>
      <c r="M34" s="18"/>
      <c r="N34" s="87">
        <v>29</v>
      </c>
      <c r="O34" s="87" t="s">
        <v>2276</v>
      </c>
      <c r="P34" s="87" t="s">
        <v>2277</v>
      </c>
      <c r="Q34" s="87" t="s">
        <v>1247</v>
      </c>
      <c r="R34" s="18"/>
      <c r="S34" s="18"/>
      <c r="T34" s="18"/>
      <c r="U34" s="18"/>
      <c r="V34" s="18"/>
      <c r="W34" s="18"/>
      <c r="X34" s="87">
        <v>29</v>
      </c>
      <c r="Y34" s="769" t="s">
        <v>2276</v>
      </c>
      <c r="Z34" s="87" t="s">
        <v>2277</v>
      </c>
      <c r="AA34" s="87" t="s">
        <v>1247</v>
      </c>
      <c r="AB34" s="18"/>
      <c r="AC34" s="87">
        <v>29</v>
      </c>
      <c r="AD34" s="87"/>
      <c r="AE34" s="87"/>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c r="AE35" s="87"/>
      <c r="AF35" s="87" t="s">
        <v>1247</v>
      </c>
    </row>
    <row r="36" spans="1:32" ht="12">
      <c r="A36" s="18"/>
      <c r="B36" s="18"/>
      <c r="C36" s="18"/>
      <c r="D36" s="18"/>
      <c r="E36" s="18"/>
      <c r="F36" s="18"/>
      <c r="G36" s="18"/>
      <c r="H36" s="18"/>
      <c r="I36" s="18"/>
      <c r="J36" s="18"/>
      <c r="K36" s="18"/>
      <c r="L36" s="18"/>
      <c r="M36" s="18"/>
      <c r="N36" s="87">
        <v>31</v>
      </c>
      <c r="O36" s="87" t="s">
        <v>2368</v>
      </c>
      <c r="P36" s="87" t="s">
        <v>2369</v>
      </c>
      <c r="Q36" s="87" t="s">
        <v>1245</v>
      </c>
      <c r="R36" s="18"/>
      <c r="S36" s="18"/>
      <c r="T36" s="18"/>
      <c r="U36" s="18"/>
      <c r="V36" s="18"/>
      <c r="W36" s="18"/>
      <c r="X36" s="87">
        <v>31</v>
      </c>
      <c r="Y36" s="769">
        <v>0</v>
      </c>
      <c r="Z36" s="87">
        <v>0</v>
      </c>
      <c r="AA36" s="87">
        <v>0</v>
      </c>
      <c r="AB36" s="18"/>
      <c r="AC36" s="87">
        <v>31</v>
      </c>
      <c r="AD36" s="87"/>
      <c r="AE36" s="87"/>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c r="AE37" s="87"/>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c r="AE38" s="87"/>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c r="AE39" s="87"/>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c r="AE40" s="87"/>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19</v>
      </c>
      <c r="I4" s="80" t="str">
        <f>HLOOKUP(I3,比較地域マスタ!$E$5:$L$6,2,0)</f>
        <v>山梨県</v>
      </c>
      <c r="J4" s="80" t="str">
        <f>HLOOKUP(J3,比較地域マスタ!$E$5:$L$6,2,0)</f>
        <v>南アルプス市</v>
      </c>
      <c r="K4" s="80" t="str">
        <f>HLOOKUP(K3,比較地域マスタ!$E$5:$L$6,2,0)</f>
        <v>19208</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南アルプス市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115.61361166297286</v>
      </c>
      <c r="BB5" s="34"/>
      <c r="BC5" s="19"/>
      <c r="BD5" s="364">
        <f>AC35</f>
        <v>162.98256292916292</v>
      </c>
      <c r="BE5" s="34"/>
      <c r="BF5" s="19"/>
      <c r="BG5" s="364">
        <f>AK35</f>
        <v>108.20242672661684</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104.5907015459676</v>
      </c>
      <c r="BA6" s="19"/>
      <c r="BB6" s="34"/>
      <c r="BC6" s="364">
        <f>AC36</f>
        <v>154.22048343282512</v>
      </c>
      <c r="BD6" s="19"/>
      <c r="BE6" s="34"/>
      <c r="BF6" s="364">
        <f>AK36</f>
        <v>99.328642839280135</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5.5640247508355678</v>
      </c>
      <c r="BA7" s="19"/>
      <c r="BB7" s="34"/>
      <c r="BC7" s="364">
        <f>AC37</f>
        <v>5.7087315855546592</v>
      </c>
      <c r="BD7" s="19"/>
      <c r="BE7" s="34"/>
      <c r="BF7" s="364">
        <f t="shared" ref="BF7:BF8" si="0">AK37</f>
        <v>4.8761883980879484</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5.4588853661696799</v>
      </c>
      <c r="BA8" s="19"/>
      <c r="BB8" s="34"/>
      <c r="BC8" s="364">
        <f>AC38</f>
        <v>3.0533479107831423</v>
      </c>
      <c r="BD8" s="19"/>
      <c r="BE8" s="34"/>
      <c r="BF8" s="364">
        <f t="shared" si="0"/>
        <v>3.9975954892487584</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454.87817179613</v>
      </c>
      <c r="P9" s="500">
        <f>P10+P14+P15+P16+P22</f>
        <v>0.99999999999999989</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53.214967123440076</v>
      </c>
      <c r="BA9" s="364">
        <f>AZ9</f>
        <v>53.214967123440076</v>
      </c>
      <c r="BB9" s="34"/>
      <c r="BC9" s="364">
        <f>AC39</f>
        <v>95.633878268099494</v>
      </c>
      <c r="BD9" s="364">
        <f>AC39</f>
        <v>95.633878268099494</v>
      </c>
      <c r="BE9" s="34"/>
      <c r="BF9" s="364">
        <f>AK39</f>
        <v>65.635579831093708</v>
      </c>
      <c r="BG9" s="364">
        <f>AK39</f>
        <v>65.635579831093708</v>
      </c>
      <c r="BH9" s="34"/>
    </row>
    <row r="10" spans="1:62" ht="17.100000000000001" customHeight="1" thickBot="1">
      <c r="B10" s="366"/>
      <c r="C10" s="367"/>
      <c r="D10" s="369"/>
      <c r="E10" s="369"/>
      <c r="F10" s="369"/>
      <c r="G10" s="368"/>
      <c r="H10" s="368"/>
      <c r="I10" s="369"/>
      <c r="J10" s="370"/>
      <c r="K10" s="377"/>
      <c r="L10" s="286" t="s">
        <v>31</v>
      </c>
      <c r="M10" s="286"/>
      <c r="N10" s="622"/>
      <c r="O10" s="1025">
        <f>SUM(O11:O13)</f>
        <v>115.61361166297286</v>
      </c>
      <c r="P10" s="501">
        <f t="shared" ref="P10:P22" si="1">O10/$O$9</f>
        <v>0.25416390328527183</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88.629053304801459</v>
      </c>
      <c r="BA10" s="364">
        <f>AZ10</f>
        <v>88.629053304801459</v>
      </c>
      <c r="BB10" s="34"/>
      <c r="BC10" s="364">
        <f>AC40</f>
        <v>104.91832709623517</v>
      </c>
      <c r="BD10" s="364">
        <f>AC40</f>
        <v>104.91832709623517</v>
      </c>
      <c r="BE10" s="34"/>
      <c r="BF10" s="364">
        <f>AK40</f>
        <v>77.649521394137835</v>
      </c>
      <c r="BG10" s="364">
        <f>AK40</f>
        <v>77.649521394137835</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104.5907015459676</v>
      </c>
      <c r="P11" s="502">
        <f t="shared" si="1"/>
        <v>0.22993123880396638</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189.48308342275655</v>
      </c>
      <c r="BB11" s="34"/>
      <c r="BC11" s="364"/>
      <c r="BD11" s="364">
        <f>AC41</f>
        <v>181.5004477036062</v>
      </c>
      <c r="BE11" s="34"/>
      <c r="BF11" s="19"/>
      <c r="BG11" s="364">
        <f>AK41</f>
        <v>156.17750645651529</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5.5640247508355678</v>
      </c>
      <c r="P12" s="502">
        <f t="shared" si="1"/>
        <v>1.2231900970023432E-2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185.19549972737443</v>
      </c>
      <c r="BA12" s="19"/>
      <c r="BB12" s="34"/>
      <c r="BC12" s="364">
        <f>AC42</f>
        <v>175.84338765452344</v>
      </c>
      <c r="BD12" s="19"/>
      <c r="BE12" s="34"/>
      <c r="BF12" s="364">
        <f>AK42</f>
        <v>151.91128458999128</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5.4588853661696799</v>
      </c>
      <c r="P13" s="502">
        <f t="shared" si="1"/>
        <v>1.2000763511282039E-2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4.2875836953821214</v>
      </c>
      <c r="BA13" s="19"/>
      <c r="BB13" s="34"/>
      <c r="BC13" s="364">
        <f>AC45</f>
        <v>5.6570600490827552</v>
      </c>
      <c r="BD13" s="19"/>
      <c r="BE13" s="34"/>
      <c r="BF13" s="364">
        <f>AK45</f>
        <v>4.2662218665239919</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53.214967123440076</v>
      </c>
      <c r="P14" s="501">
        <f t="shared" si="1"/>
        <v>0.11698729555062114</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88.629053304801459</v>
      </c>
      <c r="P15" s="501">
        <f t="shared" si="1"/>
        <v>0.19484129773658113</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7.9374562821590304</v>
      </c>
      <c r="BA15" s="364">
        <f>AZ15</f>
        <v>7.9374562821590304</v>
      </c>
      <c r="BB15" s="34"/>
      <c r="BC15" s="364">
        <f>AC47</f>
        <v>7.5920554931580231</v>
      </c>
      <c r="BD15" s="364">
        <f>AC47</f>
        <v>7.5920554931580231</v>
      </c>
      <c r="BE15" s="34"/>
      <c r="BF15" s="364">
        <f>AK47</f>
        <v>7.2871349591554093</v>
      </c>
      <c r="BG15" s="364">
        <f>AK47</f>
        <v>7.2871349591554093</v>
      </c>
      <c r="BH15" s="34"/>
    </row>
    <row r="16" spans="1:62" ht="17.100000000000001" customHeight="1" thickBot="1">
      <c r="B16" s="366"/>
      <c r="C16" s="367"/>
      <c r="D16" s="369"/>
      <c r="E16" s="369"/>
      <c r="F16" s="369"/>
      <c r="G16" s="368"/>
      <c r="H16" s="368"/>
      <c r="I16" s="369"/>
      <c r="J16" s="370"/>
      <c r="K16" s="378"/>
      <c r="L16" s="286" t="s">
        <v>44</v>
      </c>
      <c r="M16" s="387"/>
      <c r="N16" s="388"/>
      <c r="O16" s="1025">
        <f>SUM(O18:O21)</f>
        <v>189.48308342275655</v>
      </c>
      <c r="P16" s="501">
        <f t="shared" si="1"/>
        <v>0.41655787235198483</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185.19549972737443</v>
      </c>
      <c r="P17" s="502">
        <f t="shared" si="1"/>
        <v>0.40713208768869313</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93.181014857364246</v>
      </c>
      <c r="P18" s="502">
        <f t="shared" si="1"/>
        <v>0.20484828825579846</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92.014484870010179</v>
      </c>
      <c r="P19" s="502">
        <f t="shared" si="1"/>
        <v>0.20228379943289471</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4.2875836953821214</v>
      </c>
      <c r="P20" s="502">
        <f t="shared" si="1"/>
        <v>9.4257846632916833E-3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7.9374562821590304</v>
      </c>
      <c r="P22" s="679">
        <f t="shared" si="1"/>
        <v>1.7449631075541004E-2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134.44857334584503</v>
      </c>
      <c r="AZ22" s="364">
        <f t="shared" si="3"/>
        <v>145.72359985127454</v>
      </c>
      <c r="BA22" s="364">
        <f t="shared" si="3"/>
        <v>141.38559981158821</v>
      </c>
      <c r="BB22" s="364">
        <f t="shared" si="3"/>
        <v>100.13876428245773</v>
      </c>
      <c r="BC22" s="364">
        <f t="shared" si="3"/>
        <v>141.79868405198002</v>
      </c>
      <c r="BD22" s="364">
        <f t="shared" si="3"/>
        <v>162.98256292916292</v>
      </c>
      <c r="BE22" s="364">
        <f t="shared" si="3"/>
        <v>132.9089751918589</v>
      </c>
      <c r="BF22" s="364">
        <f t="shared" si="3"/>
        <v>112.72240674171539</v>
      </c>
      <c r="BG22" s="364">
        <f t="shared" si="3"/>
        <v>131.95123851262429</v>
      </c>
      <c r="BH22" s="364">
        <f t="shared" si="3"/>
        <v>123.57227448563528</v>
      </c>
      <c r="BI22" s="364">
        <f t="shared" si="3"/>
        <v>118.89844283256352</v>
      </c>
      <c r="BJ22" s="364">
        <f t="shared" si="3"/>
        <v>123.91253662483064</v>
      </c>
      <c r="BK22" s="364">
        <f t="shared" si="3"/>
        <v>108.5574885192113</v>
      </c>
      <c r="BL22" s="364">
        <f t="shared" si="3"/>
        <v>108.20242672661684</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70.742962387180953</v>
      </c>
      <c r="AZ23" s="399">
        <f t="shared" ref="AZ23:BL23" si="4">Y39</f>
        <v>79.755960747513186</v>
      </c>
      <c r="BA23" s="399">
        <f t="shared" si="4"/>
        <v>82.586006524349827</v>
      </c>
      <c r="BB23" s="399">
        <f t="shared" si="4"/>
        <v>93.994299864094387</v>
      </c>
      <c r="BC23" s="399">
        <f t="shared" si="4"/>
        <v>92.485969831152417</v>
      </c>
      <c r="BD23" s="399">
        <f t="shared" si="4"/>
        <v>95.633878268099494</v>
      </c>
      <c r="BE23" s="399">
        <f t="shared" si="4"/>
        <v>88.336970532865521</v>
      </c>
      <c r="BF23" s="399">
        <f t="shared" si="4"/>
        <v>79.412741160068421</v>
      </c>
      <c r="BG23" s="399">
        <f t="shared" si="4"/>
        <v>67.444680295395926</v>
      </c>
      <c r="BH23" s="399">
        <f t="shared" si="4"/>
        <v>68.166942789090143</v>
      </c>
      <c r="BI23" s="399">
        <f t="shared" si="4"/>
        <v>63.361275974442762</v>
      </c>
      <c r="BJ23" s="399">
        <f t="shared" si="4"/>
        <v>61.584837535467074</v>
      </c>
      <c r="BK23" s="399">
        <f t="shared" si="4"/>
        <v>58.889583416467552</v>
      </c>
      <c r="BL23" s="399">
        <f t="shared" si="4"/>
        <v>65.635579831093708</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93.097721840679867</v>
      </c>
      <c r="AZ24" s="364">
        <f t="shared" ref="AZ24:BL24" si="5">Y40</f>
        <v>84.90062112325684</v>
      </c>
      <c r="BA24" s="364">
        <f t="shared" si="5"/>
        <v>83.489662182006981</v>
      </c>
      <c r="BB24" s="364">
        <f t="shared" si="5"/>
        <v>97.326338357029869</v>
      </c>
      <c r="BC24" s="364">
        <f t="shared" si="5"/>
        <v>113.52411615411766</v>
      </c>
      <c r="BD24" s="364">
        <f t="shared" si="5"/>
        <v>104.91832709623517</v>
      </c>
      <c r="BE24" s="364">
        <f t="shared" si="5"/>
        <v>90.169897041344186</v>
      </c>
      <c r="BF24" s="364">
        <f t="shared" si="5"/>
        <v>95.992178459497879</v>
      </c>
      <c r="BG24" s="364">
        <f t="shared" si="5"/>
        <v>90.209744170834554</v>
      </c>
      <c r="BH24" s="364">
        <f t="shared" si="5"/>
        <v>98.446263446740417</v>
      </c>
      <c r="BI24" s="364">
        <f t="shared" si="5"/>
        <v>91.738428738967585</v>
      </c>
      <c r="BJ24" s="364">
        <f t="shared" si="5"/>
        <v>81.127337651538426</v>
      </c>
      <c r="BK24" s="364">
        <f t="shared" si="5"/>
        <v>80.915242008695131</v>
      </c>
      <c r="BL24" s="364">
        <f t="shared" si="5"/>
        <v>77.649521394137835</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183.37943725404031</v>
      </c>
      <c r="AZ25" s="364">
        <f t="shared" ref="AZ25:BL25" si="6">Y41</f>
        <v>181.79965863753597</v>
      </c>
      <c r="BA25" s="364">
        <f t="shared" si="6"/>
        <v>184.50437885875553</v>
      </c>
      <c r="BB25" s="364">
        <f t="shared" si="6"/>
        <v>181.40231632377933</v>
      </c>
      <c r="BC25" s="364">
        <f t="shared" si="6"/>
        <v>183.32384697180905</v>
      </c>
      <c r="BD25" s="364">
        <f t="shared" si="6"/>
        <v>181.5004477036062</v>
      </c>
      <c r="BE25" s="364">
        <f t="shared" si="6"/>
        <v>178.02810810429887</v>
      </c>
      <c r="BF25" s="364">
        <f t="shared" si="6"/>
        <v>177.83186332496066</v>
      </c>
      <c r="BG25" s="364">
        <f t="shared" si="6"/>
        <v>175.28020340176471</v>
      </c>
      <c r="BH25" s="364">
        <f t="shared" si="6"/>
        <v>174.38784747892922</v>
      </c>
      <c r="BI25" s="364">
        <f t="shared" si="6"/>
        <v>172.21132252831063</v>
      </c>
      <c r="BJ25" s="364">
        <f t="shared" si="6"/>
        <v>169.40019645255799</v>
      </c>
      <c r="BK25" s="364">
        <f t="shared" si="6"/>
        <v>154.69270320504373</v>
      </c>
      <c r="BL25" s="364">
        <f t="shared" si="6"/>
        <v>156.17750645651529</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7.1440192088963537</v>
      </c>
      <c r="AZ26" s="364">
        <f t="shared" si="7"/>
        <v>7.5310117508431187</v>
      </c>
      <c r="BA26" s="364">
        <f t="shared" si="7"/>
        <v>7.0816428689826036</v>
      </c>
      <c r="BB26" s="364">
        <f t="shared" si="7"/>
        <v>8.7821840348083953</v>
      </c>
      <c r="BC26" s="364">
        <f t="shared" si="7"/>
        <v>7.3343890548670396</v>
      </c>
      <c r="BD26" s="364">
        <f t="shared" si="7"/>
        <v>7.5920554931580231</v>
      </c>
      <c r="BE26" s="364">
        <f t="shared" si="7"/>
        <v>8.9162255949532661</v>
      </c>
      <c r="BF26" s="364">
        <f t="shared" si="7"/>
        <v>7.7741523401563342</v>
      </c>
      <c r="BG26" s="364">
        <f t="shared" si="7"/>
        <v>9.9485513193729567</v>
      </c>
      <c r="BH26" s="364">
        <f t="shared" si="7"/>
        <v>8.4325991805447433</v>
      </c>
      <c r="BI26" s="364">
        <f t="shared" si="7"/>
        <v>9.9945232454374278</v>
      </c>
      <c r="BJ26" s="364">
        <f t="shared" si="7"/>
        <v>7.4703441258500085</v>
      </c>
      <c r="BK26" s="364">
        <f t="shared" si="7"/>
        <v>7.3655798056588537</v>
      </c>
      <c r="BL26" s="364">
        <f t="shared" si="7"/>
        <v>7.2871349591554093</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488.81271403664255</v>
      </c>
      <c r="AZ27" s="364">
        <f t="shared" si="8"/>
        <v>499.71085211042362</v>
      </c>
      <c r="BA27" s="364">
        <f t="shared" si="8"/>
        <v>499.04729024568314</v>
      </c>
      <c r="BB27" s="364">
        <f t="shared" si="8"/>
        <v>481.64390286216968</v>
      </c>
      <c r="BC27" s="364">
        <f t="shared" si="8"/>
        <v>538.46700606392619</v>
      </c>
      <c r="BD27" s="364">
        <f t="shared" si="8"/>
        <v>552.62727149026171</v>
      </c>
      <c r="BE27" s="364">
        <f t="shared" si="8"/>
        <v>498.36017646532082</v>
      </c>
      <c r="BF27" s="364">
        <f t="shared" si="8"/>
        <v>473.73334202639865</v>
      </c>
      <c r="BG27" s="364">
        <f t="shared" si="8"/>
        <v>474.8344176999924</v>
      </c>
      <c r="BH27" s="364">
        <f t="shared" si="8"/>
        <v>473.0059273809398</v>
      </c>
      <c r="BI27" s="364">
        <f t="shared" si="8"/>
        <v>456.20399331972192</v>
      </c>
      <c r="BJ27" s="364">
        <f t="shared" si="8"/>
        <v>443.49525239024422</v>
      </c>
      <c r="BK27" s="364">
        <f t="shared" si="8"/>
        <v>410.42059695507658</v>
      </c>
      <c r="BL27" s="364">
        <f t="shared" si="8"/>
        <v>414.9521693675191</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552.62727149026171</v>
      </c>
      <c r="P30" s="500">
        <f>P31+P35+P36+P37+P43</f>
        <v>1.0000000000000002</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162.98256292916292</v>
      </c>
      <c r="P31" s="501">
        <f t="shared" ref="P31:P43" si="9">O31/$O$30</f>
        <v>0.2949231269199768</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154.22048343282512</v>
      </c>
      <c r="P32" s="502">
        <f t="shared" si="9"/>
        <v>0.27906781186701307</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5.7087315855546592</v>
      </c>
      <c r="P33" s="502">
        <f t="shared" si="9"/>
        <v>1.033016624416672E-2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3.0533479107831423</v>
      </c>
      <c r="P34" s="502">
        <f t="shared" si="9"/>
        <v>5.5251488087969753E-3</v>
      </c>
      <c r="Q34" s="371"/>
      <c r="R34" s="15"/>
      <c r="S34" s="366"/>
      <c r="T34" s="622" t="s">
        <v>29</v>
      </c>
      <c r="U34" s="375"/>
      <c r="V34" s="375"/>
      <c r="W34" s="375"/>
      <c r="X34" s="1012">
        <f>X35+X39+X40+X41+X47</f>
        <v>488.81271403664255</v>
      </c>
      <c r="Y34" s="1013">
        <f t="shared" ref="Y34:AK34" si="10">Y35+Y39+Y40+Y41+Y47</f>
        <v>499.71085211042362</v>
      </c>
      <c r="Z34" s="1013">
        <f t="shared" si="10"/>
        <v>499.04729024568314</v>
      </c>
      <c r="AA34" s="1013">
        <f t="shared" si="10"/>
        <v>481.64390286216968</v>
      </c>
      <c r="AB34" s="1013">
        <f t="shared" si="10"/>
        <v>538.46700606392619</v>
      </c>
      <c r="AC34" s="1013">
        <f t="shared" si="10"/>
        <v>552.62727149026171</v>
      </c>
      <c r="AD34" s="1013">
        <f t="shared" si="10"/>
        <v>498.36017646532082</v>
      </c>
      <c r="AE34" s="1013">
        <f t="shared" si="10"/>
        <v>473.73334202639865</v>
      </c>
      <c r="AF34" s="1013">
        <f t="shared" si="10"/>
        <v>474.8344176999924</v>
      </c>
      <c r="AG34" s="1013">
        <f t="shared" si="10"/>
        <v>473.0059273809398</v>
      </c>
      <c r="AH34" s="1013">
        <f t="shared" si="10"/>
        <v>456.20399331972192</v>
      </c>
      <c r="AI34" s="1013">
        <f t="shared" si="10"/>
        <v>443.49525239024422</v>
      </c>
      <c r="AJ34" s="1013">
        <f t="shared" si="10"/>
        <v>410.42059695507658</v>
      </c>
      <c r="AK34" s="1014">
        <f t="shared" si="10"/>
        <v>414.9521693675191</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95.633878268099494</v>
      </c>
      <c r="P35" s="501">
        <f t="shared" si="9"/>
        <v>0.17305312857652688</v>
      </c>
      <c r="Q35" s="371"/>
      <c r="R35" s="15"/>
      <c r="S35" s="366"/>
      <c r="T35" s="377"/>
      <c r="U35" s="286" t="s">
        <v>31</v>
      </c>
      <c r="V35" s="387"/>
      <c r="W35" s="387"/>
      <c r="X35" s="1015">
        <f>SUM(X36:X38)</f>
        <v>134.44857334584503</v>
      </c>
      <c r="Y35" s="1016">
        <f t="shared" ref="Y35:AK35" si="11">SUM(Y36:Y38)</f>
        <v>145.72359985127454</v>
      </c>
      <c r="Z35" s="1016">
        <f t="shared" si="11"/>
        <v>141.38559981158821</v>
      </c>
      <c r="AA35" s="1016">
        <f t="shared" si="11"/>
        <v>100.13876428245773</v>
      </c>
      <c r="AB35" s="1016">
        <f t="shared" si="11"/>
        <v>141.79868405198002</v>
      </c>
      <c r="AC35" s="1016">
        <f t="shared" si="11"/>
        <v>162.98256292916292</v>
      </c>
      <c r="AD35" s="1016">
        <f t="shared" si="11"/>
        <v>132.9089751918589</v>
      </c>
      <c r="AE35" s="1016">
        <f t="shared" si="11"/>
        <v>112.72240674171539</v>
      </c>
      <c r="AF35" s="1016">
        <f t="shared" si="11"/>
        <v>131.95123851262429</v>
      </c>
      <c r="AG35" s="1016">
        <f t="shared" si="11"/>
        <v>123.57227448563528</v>
      </c>
      <c r="AH35" s="1016">
        <f t="shared" si="11"/>
        <v>118.89844283256352</v>
      </c>
      <c r="AI35" s="1016">
        <f t="shared" si="11"/>
        <v>123.91253662483064</v>
      </c>
      <c r="AJ35" s="1016">
        <f t="shared" si="11"/>
        <v>108.5574885192113</v>
      </c>
      <c r="AK35" s="1017">
        <f t="shared" si="11"/>
        <v>108.20242672661684</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104.91832709623517</v>
      </c>
      <c r="P36" s="501">
        <f t="shared" si="9"/>
        <v>0.18985369074042163</v>
      </c>
      <c r="Q36" s="371"/>
      <c r="R36" s="15"/>
      <c r="S36" s="401" t="s">
        <v>98</v>
      </c>
      <c r="T36" s="378"/>
      <c r="U36" s="389"/>
      <c r="V36" s="379" t="s">
        <v>98</v>
      </c>
      <c r="W36" s="402"/>
      <c r="X36" s="1018">
        <f>VLOOKUP(年度マスタ!$K$4&amp;"_"&amp;X$33,データシート1!$A:$BS,MATCH("aa_"&amp;$S36,データシート1!$A$1:$BS$1,0),0)</f>
        <v>119.40565929681878</v>
      </c>
      <c r="Y36" s="1019">
        <f>VLOOKUP(年度マスタ!$K$4&amp;"_"&amp;Y$33,データシート1!$A:$BS,MATCH("aa_"&amp;$S36,データシート1!$A$1:$BS$1,0),0)</f>
        <v>136.87447483721829</v>
      </c>
      <c r="Z36" s="1019">
        <f>VLOOKUP(年度マスタ!$K$4&amp;"_"&amp;Z$33,データシート1!$A:$BS,MATCH("aa_"&amp;$S36,データシート1!$A$1:$BS$1,0),0)</f>
        <v>132.51039195850149</v>
      </c>
      <c r="AA36" s="1019">
        <f>VLOOKUP(年度マスタ!$K$4&amp;"_"&amp;AA$33,データシート1!$A:$BS,MATCH("aa_"&amp;$S36,データシート1!$A$1:$BS$1,0),0)</f>
        <v>90.274148628770547</v>
      </c>
      <c r="AB36" s="1019">
        <f>VLOOKUP(年度マスタ!$K$4&amp;"_"&amp;AB$33,データシート1!$A:$BS,MATCH("aa_"&amp;$S36,データシート1!$A$1:$BS$1,0),0)</f>
        <v>132.24887418798204</v>
      </c>
      <c r="AC36" s="1019">
        <f>VLOOKUP(年度マスタ!$K$4&amp;"_"&amp;AC$33,データシート1!$A:$BS,MATCH("aa_"&amp;$S36,データシート1!$A$1:$BS$1,0),0)</f>
        <v>154.22048343282512</v>
      </c>
      <c r="AD36" s="1019">
        <f>VLOOKUP(年度マスタ!$K$4&amp;"_"&amp;AD$33,データシート1!$A:$BS,MATCH("aa_"&amp;$S36,データシート1!$A$1:$BS$1,0),0)</f>
        <v>124.76662532725963</v>
      </c>
      <c r="AE36" s="1019">
        <f>VLOOKUP(年度マスタ!$K$4&amp;"_"&amp;AE$33,データシート1!$A:$BS,MATCH("aa_"&amp;$S36,データシート1!$A$1:$BS$1,0),0)</f>
        <v>104.94880857071728</v>
      </c>
      <c r="AF36" s="1019">
        <f>VLOOKUP(年度マスタ!$K$4&amp;"_"&amp;AF$33,データシート1!$A:$BS,MATCH("aa_"&amp;$S36,データシート1!$A$1:$BS$1,0),0)</f>
        <v>123.26115182223009</v>
      </c>
      <c r="AG36" s="1019">
        <f>VLOOKUP(年度マスタ!$K$4&amp;"_"&amp;AG$33,データシート1!$A:$BS,MATCH("aa_"&amp;$S36,データシート1!$A$1:$BS$1,0),0)</f>
        <v>115.09238892160047</v>
      </c>
      <c r="AH36" s="1019">
        <f>VLOOKUP(年度マスタ!$K$4&amp;"_"&amp;AH$33,データシート1!$A:$BS,MATCH("aa_"&amp;$S36,データシート1!$A$1:$BS$1,0),0)</f>
        <v>111.00975097748241</v>
      </c>
      <c r="AI36" s="1019">
        <f>VLOOKUP(年度マスタ!$K$4&amp;"_"&amp;AI$33,データシート1!$A:$BS,MATCH("aa_"&amp;$S36,データシート1!$A$1:$BS$1,0),0)</f>
        <v>116.51709653709659</v>
      </c>
      <c r="AJ36" s="1019">
        <f>VLOOKUP(年度マスタ!$K$4&amp;"_"&amp;AJ$33,データシート1!$A:$BS,MATCH("aa_"&amp;$S36,データシート1!$A$1:$BS$1,0),0)</f>
        <v>99.490496969314947</v>
      </c>
      <c r="AK36" s="1020">
        <f>VLOOKUP(年度マスタ!$K$4&amp;"_"&amp;AK$33,データシート1!$A:$BS,MATCH("aa_"&amp;$S36,データシート1!$A$1:$BS$1,0),0)</f>
        <v>99.328642839280135</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181.5004477036062</v>
      </c>
      <c r="P37" s="501">
        <f t="shared" si="9"/>
        <v>0.32843194150400262</v>
      </c>
      <c r="Q37" s="371"/>
      <c r="R37" s="15"/>
      <c r="S37" s="401" t="s">
        <v>100</v>
      </c>
      <c r="T37" s="378"/>
      <c r="U37" s="389"/>
      <c r="V37" s="379" t="s">
        <v>107</v>
      </c>
      <c r="W37" s="402"/>
      <c r="X37" s="1018">
        <f>VLOOKUP(年度マスタ!$K$4&amp;"_"&amp;X$33,データシート1!$A:$BS,MATCH("aa_"&amp;$S37,データシート1!$A$1:$BS$1,0),0)</f>
        <v>4.6270878501265864</v>
      </c>
      <c r="Y37" s="1019">
        <f>VLOOKUP(年度マスタ!$K$4&amp;"_"&amp;Y$33,データシート1!$A:$BS,MATCH("aa_"&amp;$S37,データシート1!$A$1:$BS$1,0),0)</f>
        <v>5.0262328115952499</v>
      </c>
      <c r="Z37" s="1019">
        <f>VLOOKUP(年度マスタ!$K$4&amp;"_"&amp;Z$33,データシート1!$A:$BS,MATCH("aa_"&amp;$S37,データシート1!$A$1:$BS$1,0),0)</f>
        <v>5.2742152060739427</v>
      </c>
      <c r="AA37" s="1019">
        <f>VLOOKUP(年度マスタ!$K$4&amp;"_"&amp;AA$33,データシート1!$A:$BS,MATCH("aa_"&amp;$S37,データシート1!$A$1:$BS$1,0),0)</f>
        <v>6.0894556993712312</v>
      </c>
      <c r="AB37" s="1019">
        <f>VLOOKUP(年度マスタ!$K$4&amp;"_"&amp;AB$33,データシート1!$A:$BS,MATCH("aa_"&amp;$S37,データシート1!$A$1:$BS$1,0),0)</f>
        <v>5.8299823259540595</v>
      </c>
      <c r="AC37" s="1019">
        <f>VLOOKUP(年度マスタ!$K$4&amp;"_"&amp;AC$33,データシート1!$A:$BS,MATCH("aa_"&amp;$S37,データシート1!$A$1:$BS$1,0),0)</f>
        <v>5.7087315855546592</v>
      </c>
      <c r="AD37" s="1019">
        <f>VLOOKUP(年度マスタ!$K$4&amp;"_"&amp;AD$33,データシート1!$A:$BS,MATCH("aa_"&amp;$S37,データシート1!$A$1:$BS$1,0),0)</f>
        <v>5.4229805069169759</v>
      </c>
      <c r="AE37" s="1019">
        <f>VLOOKUP(年度マスタ!$K$4&amp;"_"&amp;AE$33,データシート1!$A:$BS,MATCH("aa_"&amp;$S37,データシート1!$A$1:$BS$1,0),0)</f>
        <v>5.0299171838234535</v>
      </c>
      <c r="AF37" s="1019">
        <f>VLOOKUP(年度マスタ!$K$4&amp;"_"&amp;AF$33,データシート1!$A:$BS,MATCH("aa_"&amp;$S37,データシート1!$A$1:$BS$1,0),0)</f>
        <v>5.5016113120211791</v>
      </c>
      <c r="AG37" s="1019">
        <f>VLOOKUP(年度マスタ!$K$4&amp;"_"&amp;AG$33,データシート1!$A:$BS,MATCH("aa_"&amp;$S37,データシート1!$A$1:$BS$1,0),0)</f>
        <v>5.5073995531438031</v>
      </c>
      <c r="AH37" s="1019">
        <f>VLOOKUP(年度マスタ!$K$4&amp;"_"&amp;AH$33,データシート1!$A:$BS,MATCH("aa_"&amp;$S37,データシート1!$A$1:$BS$1,0),0)</f>
        <v>5.2583127295947198</v>
      </c>
      <c r="AI37" s="1019">
        <f>VLOOKUP(年度マスタ!$K$4&amp;"_"&amp;AI$33,データシート1!$A:$BS,MATCH("aa_"&amp;$S37,データシート1!$A$1:$BS$1,0),0)</f>
        <v>4.7439805424212063</v>
      </c>
      <c r="AJ37" s="1019">
        <f>VLOOKUP(年度マスタ!$K$4&amp;"_"&amp;AJ$33,データシート1!$A:$BS,MATCH("aa_"&amp;$S37,データシート1!$A$1:$BS$1,0),0)</f>
        <v>4.6607562914829233</v>
      </c>
      <c r="AK37" s="1020">
        <f>VLOOKUP(年度マスタ!$K$4&amp;"_"&amp;AK$33,データシート1!$A:$BS,MATCH("aa_"&amp;$S37,データシート1!$A$1:$BS$1,0),0)</f>
        <v>4.8761883980879484</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175.84338765452344</v>
      </c>
      <c r="P38" s="502">
        <f t="shared" si="9"/>
        <v>0.31819527686414967</v>
      </c>
      <c r="Q38" s="371"/>
      <c r="R38" s="15"/>
      <c r="S38" s="401" t="s">
        <v>101</v>
      </c>
      <c r="T38" s="378"/>
      <c r="U38" s="391"/>
      <c r="V38" s="404" t="s">
        <v>110</v>
      </c>
      <c r="W38" s="404"/>
      <c r="X38" s="1018">
        <f>VLOOKUP(年度マスタ!$K$4&amp;"_"&amp;X$33,データシート1!$A:$BS,MATCH("aa_"&amp;$S38,データシート1!$A$1:$BS$1,0),0)</f>
        <v>10.415826198899671</v>
      </c>
      <c r="Y38" s="1019">
        <f>VLOOKUP(年度マスタ!$K$4&amp;"_"&amp;Y$33,データシート1!$A:$BS,MATCH("aa_"&amp;$S38,データシート1!$A$1:$BS$1,0),0)</f>
        <v>3.8228922024610279</v>
      </c>
      <c r="Z38" s="1019">
        <f>VLOOKUP(年度マスタ!$K$4&amp;"_"&amp;Z$33,データシート1!$A:$BS,MATCH("aa_"&amp;$S38,データシート1!$A$1:$BS$1,0),0)</f>
        <v>3.6009926470127938</v>
      </c>
      <c r="AA38" s="1019">
        <f>VLOOKUP(年度マスタ!$K$4&amp;"_"&amp;AA$33,データシート1!$A:$BS,MATCH("aa_"&amp;$S38,データシート1!$A$1:$BS$1,0),0)</f>
        <v>3.7751599543159515</v>
      </c>
      <c r="AB38" s="1019">
        <f>VLOOKUP(年度マスタ!$K$4&amp;"_"&amp;AB$33,データシート1!$A:$BS,MATCH("aa_"&amp;$S38,データシート1!$A$1:$BS$1,0),0)</f>
        <v>3.7198275380439174</v>
      </c>
      <c r="AC38" s="1019">
        <f>VLOOKUP(年度マスタ!$K$4&amp;"_"&amp;AC$33,データシート1!$A:$BS,MATCH("aa_"&amp;$S38,データシート1!$A$1:$BS$1,0),0)</f>
        <v>3.0533479107831423</v>
      </c>
      <c r="AD38" s="1019">
        <f>VLOOKUP(年度マスタ!$K$4&amp;"_"&amp;AD$33,データシート1!$A:$BS,MATCH("aa_"&amp;$S38,データシート1!$A$1:$BS$1,0),0)</f>
        <v>2.7193693576822988</v>
      </c>
      <c r="AE38" s="1019">
        <f>VLOOKUP(年度マスタ!$K$4&amp;"_"&amp;AE$33,データシート1!$A:$BS,MATCH("aa_"&amp;$S38,データシート1!$A$1:$BS$1,0),0)</f>
        <v>2.7436809871746539</v>
      </c>
      <c r="AF38" s="1019">
        <f>VLOOKUP(年度マスタ!$K$4&amp;"_"&amp;AF$33,データシート1!$A:$BS,MATCH("aa_"&amp;$S38,データシート1!$A$1:$BS$1,0),0)</f>
        <v>3.1884753783730169</v>
      </c>
      <c r="AG38" s="1019">
        <f>VLOOKUP(年度マスタ!$K$4&amp;"_"&amp;AG$33,データシート1!$A:$BS,MATCH("aa_"&amp;$S38,データシート1!$A$1:$BS$1,0),0)</f>
        <v>2.9724860108910023</v>
      </c>
      <c r="AH38" s="1019">
        <f>VLOOKUP(年度マスタ!$K$4&amp;"_"&amp;AH$33,データシート1!$A:$BS,MATCH("aa_"&amp;$S38,データシート1!$A$1:$BS$1,0),0)</f>
        <v>2.6303791254863889</v>
      </c>
      <c r="AI38" s="1019">
        <f>VLOOKUP(年度マスタ!$K$4&amp;"_"&amp;AI$33,データシート1!$A:$BS,MATCH("aa_"&amp;$S38,データシート1!$A$1:$BS$1,0),0)</f>
        <v>2.6514595453128313</v>
      </c>
      <c r="AJ38" s="1019">
        <f>VLOOKUP(年度マスタ!$K$4&amp;"_"&amp;AJ$33,データシート1!$A:$BS,MATCH("aa_"&amp;$S38,データシート1!$A$1:$BS$1,0),0)</f>
        <v>4.4062352584134272</v>
      </c>
      <c r="AK38" s="1020">
        <f>VLOOKUP(年度マスタ!$K$4&amp;"_"&amp;AK$33,データシート1!$A:$BS,MATCH("aa_"&amp;$S38,データシート1!$A$1:$BS$1,0),0)</f>
        <v>3.9975954892487584</v>
      </c>
      <c r="AL38" s="373"/>
      <c r="AW38" s="19" t="str">
        <f>年度マスタ!H4</f>
        <v>19</v>
      </c>
      <c r="AX38" s="19" t="s">
        <v>111</v>
      </c>
      <c r="AY38" s="19">
        <f>VLOOKUP($AW38&amp;"_"&amp;$AY$34,データシート1!$A:$BS,MATCH($AY$31&amp;"_"&amp;AY$36,データシート1!$A$1:$BS$1,0),0)</f>
        <v>1018.3745804392626</v>
      </c>
      <c r="AZ38" s="19">
        <f>VLOOKUP($AW38&amp;"_"&amp;$AY$34,データシート1!$A:$BS,MATCH($AY$31&amp;"_"&amp;AZ$36,データシート1!$A$1:$BS$1,0),0)</f>
        <v>69.896701701713297</v>
      </c>
      <c r="BA38" s="19">
        <f>VLOOKUP($AW38&amp;"_"&amp;$AY$34,データシート1!$A:$BS,MATCH($AY$31&amp;"_"&amp;BA$36,データシート1!$A$1:$BS$1,0),0)</f>
        <v>86.416592776160314</v>
      </c>
      <c r="BB38" s="19">
        <f>VLOOKUP($AW38&amp;"_"&amp;$AY$34,データシート1!$A:$BS,MATCH($AY$31&amp;"_"&amp;BB$36,データシート1!$A$1:$BS$1,0),0)</f>
        <v>1221.9470136099164</v>
      </c>
      <c r="BC38" s="19">
        <f>VLOOKUP($AW38&amp;"_"&amp;$AY$34,データシート1!$A:$BS,MATCH($AY$31&amp;"_"&amp;BC$36,データシート1!$A$1:$BS$1,0),0)</f>
        <v>987.28851189362888</v>
      </c>
      <c r="BD38" s="19">
        <f>VLOOKUP($AW38&amp;"_"&amp;$AY$34,データシート1!$A:$BS,MATCH($AY$31&amp;"_"&amp;BD$36,データシート1!$A$1:$BS$1,0),0)</f>
        <v>786.13508714055195</v>
      </c>
      <c r="BE38" s="19">
        <f>VLOOKUP($AW38&amp;"_"&amp;$AY$34,データシート1!$A:$BS,MATCH($AY$31&amp;"_"&amp;BE$36,データシート1!$A$1:$BS$1,0),0)</f>
        <v>773.13597302623566</v>
      </c>
      <c r="BF38" s="19">
        <f>VLOOKUP($AW38&amp;"_"&amp;$AY$34,データシート1!$A:$BS,MATCH($AY$31&amp;"_"&amp;BF$36,データシート1!$A$1:$BS$1,0),0)</f>
        <v>48.711642029179188</v>
      </c>
      <c r="BG38" s="19">
        <f>VLOOKUP($AW38&amp;"_"&amp;$AY$34,データシート1!$A:$BS,MATCH($AY$31&amp;"_"&amp;BG$36,データシート1!$A$1:$BS$1,0),0)</f>
        <v>0</v>
      </c>
      <c r="BH38" s="19">
        <f>VLOOKUP($AW38&amp;"_"&amp;$AY$34,データシート1!$A:$BS,MATCH($AY$31&amp;"_"&amp;BH$36,データシート1!$A$1:$BS$1,0),0)</f>
        <v>110.29263832651002</v>
      </c>
    </row>
    <row r="39" spans="2:64" ht="17.100000000000001" customHeight="1" thickBot="1">
      <c r="B39" s="366"/>
      <c r="C39" s="367"/>
      <c r="D39" s="369"/>
      <c r="E39" s="993"/>
      <c r="F39" s="369"/>
      <c r="G39" s="368"/>
      <c r="H39" s="368"/>
      <c r="I39" s="369"/>
      <c r="J39" s="370"/>
      <c r="K39" s="378"/>
      <c r="L39" s="389"/>
      <c r="M39" s="389"/>
      <c r="N39" s="390" t="s">
        <v>1298</v>
      </c>
      <c r="O39" s="1026">
        <f>AC43</f>
        <v>90.342742733871631</v>
      </c>
      <c r="P39" s="502">
        <f t="shared" si="9"/>
        <v>0.1634786182199183</v>
      </c>
      <c r="Q39" s="371"/>
      <c r="R39" s="15"/>
      <c r="S39" s="401" t="s">
        <v>102</v>
      </c>
      <c r="T39" s="378"/>
      <c r="U39" s="386" t="s">
        <v>112</v>
      </c>
      <c r="V39" s="387"/>
      <c r="W39" s="387"/>
      <c r="X39" s="1015">
        <f>VLOOKUP(年度マスタ!$K$4&amp;"_"&amp;X$33,データシート1!$A:$BS,MATCH("aa_"&amp;$S39,データシート1!$A$1:$BS$1,0),0)</f>
        <v>70.742962387180953</v>
      </c>
      <c r="Y39" s="1016">
        <f>VLOOKUP(年度マスタ!$K$4&amp;"_"&amp;Y$33,データシート1!$A:$BS,MATCH("aa_"&amp;$S39,データシート1!$A$1:$BS$1,0),0)</f>
        <v>79.755960747513186</v>
      </c>
      <c r="Z39" s="1016">
        <f>VLOOKUP(年度マスタ!$K$4&amp;"_"&amp;Z$33,データシート1!$A:$BS,MATCH("aa_"&amp;$S39,データシート1!$A$1:$BS$1,0),0)</f>
        <v>82.586006524349827</v>
      </c>
      <c r="AA39" s="1016">
        <f>VLOOKUP(年度マスタ!$K$4&amp;"_"&amp;AA$33,データシート1!$A:$BS,MATCH("aa_"&amp;$S39,データシート1!$A$1:$BS$1,0),0)</f>
        <v>93.994299864094387</v>
      </c>
      <c r="AB39" s="1016">
        <f>VLOOKUP(年度マスタ!$K$4&amp;"_"&amp;AB$33,データシート1!$A:$BS,MATCH("aa_"&amp;$S39,データシート1!$A$1:$BS$1,0),0)</f>
        <v>92.485969831152417</v>
      </c>
      <c r="AC39" s="1016">
        <f>VLOOKUP(年度マスタ!$K$4&amp;"_"&amp;AC$33,データシート1!$A:$BS,MATCH("aa_"&amp;$S39,データシート1!$A$1:$BS$1,0),0)</f>
        <v>95.633878268099494</v>
      </c>
      <c r="AD39" s="1016">
        <f>VLOOKUP(年度マスタ!$K$4&amp;"_"&amp;AD$33,データシート1!$A:$BS,MATCH("aa_"&amp;$S39,データシート1!$A$1:$BS$1,0),0)</f>
        <v>88.336970532865521</v>
      </c>
      <c r="AE39" s="1016">
        <f>VLOOKUP(年度マスタ!$K$4&amp;"_"&amp;AE$33,データシート1!$A:$BS,MATCH("aa_"&amp;$S39,データシート1!$A$1:$BS$1,0),0)</f>
        <v>79.412741160068421</v>
      </c>
      <c r="AF39" s="1016">
        <f>VLOOKUP(年度マスタ!$K$4&amp;"_"&amp;AF$33,データシート1!$A:$BS,MATCH("aa_"&amp;$S39,データシート1!$A$1:$BS$1,0),0)</f>
        <v>67.444680295395926</v>
      </c>
      <c r="AG39" s="1016">
        <f>VLOOKUP(年度マスタ!$K$4&amp;"_"&amp;AG$33,データシート1!$A:$BS,MATCH("aa_"&amp;$S39,データシート1!$A$1:$BS$1,0),0)</f>
        <v>68.166942789090143</v>
      </c>
      <c r="AH39" s="1016">
        <f>VLOOKUP(年度マスタ!$K$4&amp;"_"&amp;AH$33,データシート1!$A:$BS,MATCH("aa_"&amp;$S39,データシート1!$A$1:$BS$1,0),0)</f>
        <v>63.361275974442762</v>
      </c>
      <c r="AI39" s="1016">
        <f>VLOOKUP(年度マスタ!$K$4&amp;"_"&amp;AI$33,データシート1!$A:$BS,MATCH("aa_"&amp;$S39,データシート1!$A$1:$BS$1,0),0)</f>
        <v>61.584837535467074</v>
      </c>
      <c r="AJ39" s="1016">
        <f>VLOOKUP(年度マスタ!$K$4&amp;"_"&amp;AJ$33,データシート1!$A:$BS,MATCH("aa_"&amp;$S39,データシート1!$A$1:$BS$1,0),0)</f>
        <v>58.889583416467552</v>
      </c>
      <c r="AK39" s="1017">
        <f>VLOOKUP(年度マスタ!$K$4&amp;"_"&amp;AK$33,データシート1!$A:$BS,MATCH("aa_"&amp;$S39,データシート1!$A$1:$BS$1,0),0)</f>
        <v>65.635579831093708</v>
      </c>
      <c r="AL39" s="373"/>
      <c r="AW39" s="19" t="str">
        <f>年度マスタ!K4</f>
        <v>19208</v>
      </c>
      <c r="AX39" s="19" t="s">
        <v>113</v>
      </c>
      <c r="AY39" s="19">
        <f>VLOOKUP($AW39&amp;"_"&amp;$AY$34,データシート1!$A:$BS,MATCH($AY$31&amp;"_"&amp;AY$36,データシート1!$A$1:$BS$1,0),0)</f>
        <v>99.328642839280135</v>
      </c>
      <c r="AZ39" s="19">
        <f>VLOOKUP($AW39&amp;"_"&amp;$AY$34,データシート1!$A:$BS,MATCH($AY$31&amp;"_"&amp;AZ$36,データシート1!$A$1:$BS$1,0),0)</f>
        <v>4.8761883980879484</v>
      </c>
      <c r="BA39" s="19">
        <f>VLOOKUP($AW39&amp;"_"&amp;$AY$34,データシート1!$A:$BS,MATCH($AY$31&amp;"_"&amp;BA$36,データシート1!$A$1:$BS$1,0),0)</f>
        <v>3.9975954892487584</v>
      </c>
      <c r="BB39" s="19">
        <f>VLOOKUP($AW39&amp;"_"&amp;$AY$34,データシート1!$A:$BS,MATCH($AY$31&amp;"_"&amp;BB$36,データシート1!$A$1:$BS$1,0),0)</f>
        <v>65.635579831093708</v>
      </c>
      <c r="BC39" s="19">
        <f>VLOOKUP($AW39&amp;"_"&amp;$AY$34,データシート1!$A:$BS,MATCH($AY$31&amp;"_"&amp;BC$36,データシート1!$A$1:$BS$1,0),0)</f>
        <v>77.649521394137835</v>
      </c>
      <c r="BD39" s="19">
        <f>VLOOKUP($AW39&amp;"_"&amp;$AY$34,データシート1!$A:$BS,MATCH($AY$31&amp;"_"&amp;BD$36,データシート1!$A$1:$BS$1,0),0)</f>
        <v>71.709608806622342</v>
      </c>
      <c r="BE39" s="19">
        <f>VLOOKUP($AW39&amp;"_"&amp;$AY$34,データシート1!$A:$BS,MATCH($AY$31&amp;"_"&amp;BE$36,データシート1!$A$1:$BS$1,0),0)</f>
        <v>80.201675783368955</v>
      </c>
      <c r="BF39" s="19">
        <f>VLOOKUP($AW39&amp;"_"&amp;$AY$34,データシート1!$A:$BS,MATCH($AY$31&amp;"_"&amp;BF$36,データシート1!$A$1:$BS$1,0),0)</f>
        <v>4.2662218665239919</v>
      </c>
      <c r="BG39" s="19">
        <f>VLOOKUP($AW39&amp;"_"&amp;$AY$34,データシート1!$A:$BS,MATCH($AY$31&amp;"_"&amp;BG$36,データシート1!$A$1:$BS$1,0),0)</f>
        <v>0</v>
      </c>
      <c r="BH39" s="19">
        <f>VLOOKUP($AW39&amp;"_"&amp;$AY$34,データシート1!$A:$BS,MATCH($AY$31&amp;"_"&amp;BH$36,データシート1!$A$1:$BS$1,0),0)</f>
        <v>7.2871349591554093</v>
      </c>
    </row>
    <row r="40" spans="2:64" ht="17.100000000000001" customHeight="1" thickBot="1">
      <c r="B40" s="366"/>
      <c r="C40" s="367"/>
      <c r="D40" s="369"/>
      <c r="E40" s="369"/>
      <c r="F40" s="369"/>
      <c r="G40" s="368"/>
      <c r="H40" s="368"/>
      <c r="I40" s="369"/>
      <c r="J40" s="370"/>
      <c r="K40" s="378"/>
      <c r="L40" s="389"/>
      <c r="M40" s="391"/>
      <c r="N40" s="382" t="s">
        <v>47</v>
      </c>
      <c r="O40" s="1026">
        <f>AC44</f>
        <v>85.500644920651808</v>
      </c>
      <c r="P40" s="502">
        <f t="shared" si="9"/>
        <v>0.1547166586442314</v>
      </c>
      <c r="Q40" s="371"/>
      <c r="R40" s="15"/>
      <c r="S40" s="401" t="s">
        <v>78</v>
      </c>
      <c r="T40" s="378"/>
      <c r="U40" s="386" t="s">
        <v>78</v>
      </c>
      <c r="V40" s="387"/>
      <c r="W40" s="387"/>
      <c r="X40" s="1015">
        <f>VLOOKUP(年度マスタ!$K$4&amp;"_"&amp;X$33,データシート1!$A:$BS,MATCH("aa_"&amp;$S40,データシート1!$A$1:$BS$1,0),0)</f>
        <v>93.097721840679867</v>
      </c>
      <c r="Y40" s="1016">
        <f>VLOOKUP(年度マスタ!$K$4&amp;"_"&amp;Y$33,データシート1!$A:$BS,MATCH("aa_"&amp;$S40,データシート1!$A$1:$BS$1,0),0)</f>
        <v>84.90062112325684</v>
      </c>
      <c r="Z40" s="1016">
        <f>VLOOKUP(年度マスタ!$K$4&amp;"_"&amp;Z$33,データシート1!$A:$BS,MATCH("aa_"&amp;$S40,データシート1!$A$1:$BS$1,0),0)</f>
        <v>83.489662182006981</v>
      </c>
      <c r="AA40" s="1016">
        <f>VLOOKUP(年度マスタ!$K$4&amp;"_"&amp;AA$33,データシート1!$A:$BS,MATCH("aa_"&amp;$S40,データシート1!$A$1:$BS$1,0),0)</f>
        <v>97.326338357029869</v>
      </c>
      <c r="AB40" s="1016">
        <f>VLOOKUP(年度マスタ!$K$4&amp;"_"&amp;AB$33,データシート1!$A:$BS,MATCH("aa_"&amp;$S40,データシート1!$A$1:$BS$1,0),0)</f>
        <v>113.52411615411766</v>
      </c>
      <c r="AC40" s="1016">
        <f>VLOOKUP(年度マスタ!$K$4&amp;"_"&amp;AC$33,データシート1!$A:$BS,MATCH("aa_"&amp;$S40,データシート1!$A$1:$BS$1,0),0)</f>
        <v>104.91832709623517</v>
      </c>
      <c r="AD40" s="1016">
        <f>VLOOKUP(年度マスタ!$K$4&amp;"_"&amp;AD$33,データシート1!$A:$BS,MATCH("aa_"&amp;$S40,データシート1!$A$1:$BS$1,0),0)</f>
        <v>90.169897041344186</v>
      </c>
      <c r="AE40" s="1016">
        <f>VLOOKUP(年度マスタ!$K$4&amp;"_"&amp;AE$33,データシート1!$A:$BS,MATCH("aa_"&amp;$S40,データシート1!$A$1:$BS$1,0),0)</f>
        <v>95.992178459497879</v>
      </c>
      <c r="AF40" s="1016">
        <f>VLOOKUP(年度マスタ!$K$4&amp;"_"&amp;AF$33,データシート1!$A:$BS,MATCH("aa_"&amp;$S40,データシート1!$A$1:$BS$1,0),0)</f>
        <v>90.209744170834554</v>
      </c>
      <c r="AG40" s="1016">
        <f>VLOOKUP(年度マスタ!$K$4&amp;"_"&amp;AG$33,データシート1!$A:$BS,MATCH("aa_"&amp;$S40,データシート1!$A$1:$BS$1,0),0)</f>
        <v>98.446263446740417</v>
      </c>
      <c r="AH40" s="1016">
        <f>VLOOKUP(年度マスタ!$K$4&amp;"_"&amp;AH$33,データシート1!$A:$BS,MATCH("aa_"&amp;$S40,データシート1!$A$1:$BS$1,0),0)</f>
        <v>91.738428738967585</v>
      </c>
      <c r="AI40" s="1016">
        <f>VLOOKUP(年度マスタ!$K$4&amp;"_"&amp;AI$33,データシート1!$A:$BS,MATCH("aa_"&amp;$S40,データシート1!$A$1:$BS$1,0),0)</f>
        <v>81.127337651538426</v>
      </c>
      <c r="AJ40" s="1016">
        <f>VLOOKUP(年度マスタ!$K$4&amp;"_"&amp;AJ$33,データシート1!$A:$BS,MATCH("aa_"&amp;$S40,データシート1!$A$1:$BS$1,0),0)</f>
        <v>80.915242008695131</v>
      </c>
      <c r="AK40" s="1017">
        <f>VLOOKUP(年度マスタ!$K$4&amp;"_"&amp;AK$33,データシート1!$A:$BS,MATCH("aa_"&amp;$S40,データシート1!$A$1:$BS$1,0),0)</f>
        <v>77.649521394137835</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5.6570600490827552</v>
      </c>
      <c r="P41" s="502">
        <f t="shared" si="9"/>
        <v>1.0236664639852908E-2</v>
      </c>
      <c r="Q41" s="371"/>
      <c r="R41" s="15"/>
      <c r="S41" s="401" t="s">
        <v>1276</v>
      </c>
      <c r="T41" s="378"/>
      <c r="U41" s="286" t="s">
        <v>44</v>
      </c>
      <c r="V41" s="387"/>
      <c r="W41" s="387"/>
      <c r="X41" s="1015">
        <f>X42+X45+X46</f>
        <v>183.37943725404031</v>
      </c>
      <c r="Y41" s="1016">
        <f t="shared" ref="Y41:AH41" si="12">Y42+Y45+Y46</f>
        <v>181.79965863753597</v>
      </c>
      <c r="Z41" s="1016">
        <f t="shared" si="12"/>
        <v>184.50437885875553</v>
      </c>
      <c r="AA41" s="1016">
        <f t="shared" si="12"/>
        <v>181.40231632377933</v>
      </c>
      <c r="AB41" s="1016">
        <f t="shared" si="12"/>
        <v>183.32384697180905</v>
      </c>
      <c r="AC41" s="1016">
        <f t="shared" si="12"/>
        <v>181.5004477036062</v>
      </c>
      <c r="AD41" s="1016">
        <f t="shared" si="12"/>
        <v>178.02810810429887</v>
      </c>
      <c r="AE41" s="1016">
        <f t="shared" si="12"/>
        <v>177.83186332496066</v>
      </c>
      <c r="AF41" s="1016">
        <f t="shared" si="12"/>
        <v>175.28020340176471</v>
      </c>
      <c r="AG41" s="1016">
        <f t="shared" si="12"/>
        <v>174.38784747892922</v>
      </c>
      <c r="AH41" s="1016">
        <f t="shared" si="12"/>
        <v>172.21132252831063</v>
      </c>
      <c r="AI41" s="1016">
        <f>AI42+AI45+AI46</f>
        <v>169.40019645255799</v>
      </c>
      <c r="AJ41" s="1016">
        <f>AJ42+AJ45+AJ46</f>
        <v>154.69270320504373</v>
      </c>
      <c r="AK41" s="1017">
        <f>AK42+AK45+AK46</f>
        <v>156.17750645651529</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178.91614198316711</v>
      </c>
      <c r="Y42" s="1019">
        <f t="shared" ref="Y42:AK42" si="13">SUM(Y43:Y44)</f>
        <v>177.53881680358441</v>
      </c>
      <c r="Z42" s="1019">
        <f t="shared" si="13"/>
        <v>180.06752898289736</v>
      </c>
      <c r="AA42" s="1019">
        <f t="shared" si="13"/>
        <v>176.30344061311479</v>
      </c>
      <c r="AB42" s="1019">
        <f t="shared" si="13"/>
        <v>177.73791091207568</v>
      </c>
      <c r="AC42" s="1019">
        <f t="shared" si="13"/>
        <v>175.84338765452344</v>
      </c>
      <c r="AD42" s="1019">
        <f t="shared" si="13"/>
        <v>172.61748498912908</v>
      </c>
      <c r="AE42" s="1019">
        <f t="shared" si="13"/>
        <v>172.56208782809651</v>
      </c>
      <c r="AF42" s="1019">
        <f t="shared" si="13"/>
        <v>170.17802823789776</v>
      </c>
      <c r="AG42" s="1019">
        <f t="shared" si="13"/>
        <v>169.46302847143596</v>
      </c>
      <c r="AH42" s="1019">
        <f t="shared" si="13"/>
        <v>167.65699377713503</v>
      </c>
      <c r="AI42" s="1019">
        <f t="shared" si="13"/>
        <v>164.98110658875027</v>
      </c>
      <c r="AJ42" s="1019">
        <f t="shared" si="13"/>
        <v>150.48155352849574</v>
      </c>
      <c r="AK42" s="1020">
        <f t="shared" si="13"/>
        <v>151.91128458999128</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7.5920554931580231</v>
      </c>
      <c r="P43" s="679">
        <f t="shared" si="9"/>
        <v>1.3738112259072269E-2</v>
      </c>
      <c r="Q43" s="371"/>
      <c r="R43" s="15"/>
      <c r="S43" s="401" t="s">
        <v>46</v>
      </c>
      <c r="T43" s="405"/>
      <c r="U43" s="389"/>
      <c r="V43" s="406"/>
      <c r="W43" s="390" t="s">
        <v>46</v>
      </c>
      <c r="X43" s="1018">
        <f>VLOOKUP(年度マスタ!$K$4&amp;"_"&amp;X$33,データシート1!$A:$BS,MATCH("aa_"&amp;$S43,データシート1!$A$1:$BS$1,0),0)</f>
        <v>89.536894869027478</v>
      </c>
      <c r="Y43" s="1019">
        <f>VLOOKUP(年度マスタ!$K$4&amp;"_"&amp;Y$33,データシート1!$A:$BS,MATCH("aa_"&amp;$S43,データシート1!$A$1:$BS$1,0),0)</f>
        <v>91.708724229587659</v>
      </c>
      <c r="Z43" s="1019">
        <f>VLOOKUP(年度マスタ!$K$4&amp;"_"&amp;Z$33,データシート1!$A:$BS,MATCH("aa_"&amp;$S43,データシート1!$A$1:$BS$1,0),0)</f>
        <v>92.288730333273449</v>
      </c>
      <c r="AA43" s="1019">
        <f>VLOOKUP(年度マスタ!$K$4&amp;"_"&amp;AA$33,データシート1!$A:$BS,MATCH("aa_"&amp;$S43,データシート1!$A$1:$BS$1,0),0)</f>
        <v>91.54626083612122</v>
      </c>
      <c r="AB43" s="1019">
        <f>VLOOKUP(年度マスタ!$K$4&amp;"_"&amp;AB$33,データシート1!$A:$BS,MATCH("aa_"&amp;$S43,データシート1!$A$1:$BS$1,0),0)</f>
        <v>92.458681680951059</v>
      </c>
      <c r="AC43" s="1019">
        <f>VLOOKUP(年度マスタ!$K$4&amp;"_"&amp;AC$33,データシート1!$A:$BS,MATCH("aa_"&amp;$S43,データシート1!$A$1:$BS$1,0),0)</f>
        <v>90.342742733871631</v>
      </c>
      <c r="AD43" s="1019">
        <f>VLOOKUP(年度マスタ!$K$4&amp;"_"&amp;AD$33,データシート1!$A:$BS,MATCH("aa_"&amp;$S43,データシート1!$A$1:$BS$1,0),0)</f>
        <v>86.777592202914292</v>
      </c>
      <c r="AE43" s="1019">
        <f>VLOOKUP(年度マスタ!$K$4&amp;"_"&amp;AE$33,データシート1!$A:$BS,MATCH("aa_"&amp;$S43,データシート1!$A$1:$BS$1,0),0)</f>
        <v>86.885818384120967</v>
      </c>
      <c r="AF43" s="1019">
        <f>VLOOKUP(年度マスタ!$K$4&amp;"_"&amp;AF$33,データシート1!$A:$BS,MATCH("aa_"&amp;$S43,データシート1!$A$1:$BS$1,0),0)</f>
        <v>86.54484758691062</v>
      </c>
      <c r="AG43" s="1019">
        <f>VLOOKUP(年度マスタ!$K$4&amp;"_"&amp;AG$33,データシート1!$A:$BS,MATCH("aa_"&amp;$S43,データシート1!$A$1:$BS$1,0),0)</f>
        <v>86.002366324289227</v>
      </c>
      <c r="AH43" s="1019">
        <f>VLOOKUP(年度マスタ!$K$4&amp;"_"&amp;AH$33,データシート1!$A:$BS,MATCH("aa_"&amp;$S43,データシート1!$A$1:$BS$1,0),0)</f>
        <v>85.098817148490838</v>
      </c>
      <c r="AI43" s="1019">
        <f>VLOOKUP(年度マスタ!$K$4&amp;"_"&amp;AI$33,データシート1!$A:$BS,MATCH("aa_"&amp;$S43,データシート1!$A$1:$BS$1,0),0)</f>
        <v>83.192171711689113</v>
      </c>
      <c r="AJ43" s="1019">
        <f>VLOOKUP(年度マスタ!$K$4&amp;"_"&amp;AJ$33,データシート1!$A:$BS,MATCH("aa_"&amp;$S43,データシート1!$A$1:$BS$1,0),0)</f>
        <v>73.505264579140899</v>
      </c>
      <c r="AK43" s="1020">
        <f>VLOOKUP(年度マスタ!$K$4&amp;"_"&amp;AK$33,データシート1!$A:$BS,MATCH("aa_"&amp;$S43,データシート1!$A$1:$BS$1,0),0)</f>
        <v>71.709608806622342</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89.379247114139631</v>
      </c>
      <c r="Y44" s="1019">
        <f>VLOOKUP(年度マスタ!$K$4&amp;"_"&amp;Y$33,データシート1!$A:$BS,MATCH("aa_"&amp;$S44,データシート1!$A$1:$BS$1,0),0)</f>
        <v>85.830092573996751</v>
      </c>
      <c r="Z44" s="1019">
        <f>VLOOKUP(年度マスタ!$K$4&amp;"_"&amp;Z$33,データシート1!$A:$BS,MATCH("aa_"&amp;$S44,データシート1!$A$1:$BS$1,0),0)</f>
        <v>87.778798649623909</v>
      </c>
      <c r="AA44" s="1019">
        <f>VLOOKUP(年度マスタ!$K$4&amp;"_"&amp;AA$33,データシート1!$A:$BS,MATCH("aa_"&amp;$S44,データシート1!$A$1:$BS$1,0),0)</f>
        <v>84.757179776993567</v>
      </c>
      <c r="AB44" s="1019">
        <f>VLOOKUP(年度マスタ!$K$4&amp;"_"&amp;AB$33,データシート1!$A:$BS,MATCH("aa_"&amp;$S44,データシート1!$A$1:$BS$1,0),0)</f>
        <v>85.279229231124603</v>
      </c>
      <c r="AC44" s="1019">
        <f>VLOOKUP(年度マスタ!$K$4&amp;"_"&amp;AC$33,データシート1!$A:$BS,MATCH("aa_"&amp;$S44,データシート1!$A$1:$BS$1,0),0)</f>
        <v>85.500644920651808</v>
      </c>
      <c r="AD44" s="1019">
        <f>VLOOKUP(年度マスタ!$K$4&amp;"_"&amp;AD$33,データシート1!$A:$BS,MATCH("aa_"&amp;$S44,データシート1!$A$1:$BS$1,0),0)</f>
        <v>85.839892786214776</v>
      </c>
      <c r="AE44" s="1019">
        <f>VLOOKUP(年度マスタ!$K$4&amp;"_"&amp;AE$33,データシート1!$A:$BS,MATCH("aa_"&amp;$S44,データシート1!$A$1:$BS$1,0),0)</f>
        <v>85.676269443975542</v>
      </c>
      <c r="AF44" s="1019">
        <f>VLOOKUP(年度マスタ!$K$4&amp;"_"&amp;AF$33,データシート1!$A:$BS,MATCH("aa_"&amp;$S44,データシート1!$A$1:$BS$1,0),0)</f>
        <v>83.633180650987143</v>
      </c>
      <c r="AG44" s="1019">
        <f>VLOOKUP(年度マスタ!$K$4&amp;"_"&amp;AG$33,データシート1!$A:$BS,MATCH("aa_"&amp;$S44,データシート1!$A$1:$BS$1,0),0)</f>
        <v>83.460662147146749</v>
      </c>
      <c r="AH44" s="1019">
        <f>VLOOKUP(年度マスタ!$K$4&amp;"_"&amp;AH$33,データシート1!$A:$BS,MATCH("aa_"&amp;$S44,データシート1!$A$1:$BS$1,0),0)</f>
        <v>82.558176628644205</v>
      </c>
      <c r="AI44" s="1019">
        <f>VLOOKUP(年度マスタ!$K$4&amp;"_"&amp;AI$33,データシート1!$A:$BS,MATCH("aa_"&amp;$S44,データシート1!$A$1:$BS$1,0),0)</f>
        <v>81.788934877061166</v>
      </c>
      <c r="AJ44" s="1019">
        <f>VLOOKUP(年度マスタ!$K$4&amp;"_"&amp;AJ$33,データシート1!$A:$BS,MATCH("aa_"&amp;$S44,データシート1!$A$1:$BS$1,0),0)</f>
        <v>76.976288949354853</v>
      </c>
      <c r="AK44" s="1020">
        <f>VLOOKUP(年度マスタ!$K$4&amp;"_"&amp;AK$33,データシート1!$A:$BS,MATCH("aa_"&amp;$S44,データシート1!$A$1:$BS$1,0),0)</f>
        <v>80.201675783368955</v>
      </c>
      <c r="AL44" s="373"/>
      <c r="AW44" s="19" t="str">
        <f>AW47</f>
        <v>山梨県</v>
      </c>
      <c r="AX44" s="407">
        <f t="shared" si="14"/>
        <v>0.23023169707026961</v>
      </c>
      <c r="AY44" s="407">
        <f t="shared" si="14"/>
        <v>0.2394942015496706</v>
      </c>
      <c r="AZ44" s="407">
        <f t="shared" si="14"/>
        <v>0.19350255880293782</v>
      </c>
      <c r="BA44" s="407">
        <f t="shared" si="14"/>
        <v>0.31515485457133052</v>
      </c>
      <c r="BB44" s="407">
        <f t="shared" si="14"/>
        <v>2.1616688005791411E-2</v>
      </c>
      <c r="BC44" s="407">
        <f>SUM(AX44:BB44)</f>
        <v>0.99999999999999989</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4.4632952708731901</v>
      </c>
      <c r="Y45" s="1019">
        <f>VLOOKUP(年度マスタ!$K$4&amp;"_"&amp;Y$33,データシート1!$A:$BS,MATCH("aa_"&amp;$S45,データシート1!$A$1:$BS$1,0),0)</f>
        <v>4.2608418339515595</v>
      </c>
      <c r="Z45" s="1019">
        <f>VLOOKUP(年度マスタ!$K$4&amp;"_"&amp;Z$33,データシート1!$A:$BS,MATCH("aa_"&amp;$S45,データシート1!$A$1:$BS$1,0),0)</f>
        <v>4.4368498758581794</v>
      </c>
      <c r="AA45" s="1019">
        <f>VLOOKUP(年度マスタ!$K$4&amp;"_"&amp;AA$33,データシート1!$A:$BS,MATCH("aa_"&amp;$S45,データシート1!$A$1:$BS$1,0),0)</f>
        <v>5.0988757106645339</v>
      </c>
      <c r="AB45" s="1019">
        <f>VLOOKUP(年度マスタ!$K$4&amp;"_"&amp;AB$33,データシート1!$A:$BS,MATCH("aa_"&amp;$S45,データシート1!$A$1:$BS$1,0),0)</f>
        <v>5.5859360597333625</v>
      </c>
      <c r="AC45" s="1019">
        <f>VLOOKUP(年度マスタ!$K$4&amp;"_"&amp;AC$33,データシート1!$A:$BS,MATCH("aa_"&amp;$S45,データシート1!$A$1:$BS$1,0),0)</f>
        <v>5.6570600490827552</v>
      </c>
      <c r="AD45" s="1019">
        <f>VLOOKUP(年度マスタ!$K$4&amp;"_"&amp;AD$33,データシート1!$A:$BS,MATCH("aa_"&amp;$S45,データシート1!$A$1:$BS$1,0),0)</f>
        <v>5.4106231151697735</v>
      </c>
      <c r="AE45" s="1019">
        <f>VLOOKUP(年度マスタ!$K$4&amp;"_"&amp;AE$33,データシート1!$A:$BS,MATCH("aa_"&amp;$S45,データシート1!$A$1:$BS$1,0),0)</f>
        <v>5.2697754968641641</v>
      </c>
      <c r="AF45" s="1019">
        <f>VLOOKUP(年度マスタ!$K$4&amp;"_"&amp;AF$33,データシート1!$A:$BS,MATCH("aa_"&amp;$S45,データシート1!$A$1:$BS$1,0),0)</f>
        <v>5.1021751638669457</v>
      </c>
      <c r="AG45" s="1019">
        <f>VLOOKUP(年度マスタ!$K$4&amp;"_"&amp;AG$33,データシート1!$A:$BS,MATCH("aa_"&amp;$S45,データシート1!$A$1:$BS$1,0),0)</f>
        <v>4.9248190074932507</v>
      </c>
      <c r="AH45" s="1019">
        <f>VLOOKUP(年度マスタ!$K$4&amp;"_"&amp;AH$33,データシート1!$A:$BS,MATCH("aa_"&amp;$S45,データシート1!$A$1:$BS$1,0),0)</f>
        <v>4.5543287511755919</v>
      </c>
      <c r="AI45" s="1019">
        <f>VLOOKUP(年度マスタ!$K$4&amp;"_"&amp;AI$33,データシート1!$A:$BS,MATCH("aa_"&amp;$S45,データシート1!$A$1:$BS$1,0),0)</f>
        <v>4.4190898638077316</v>
      </c>
      <c r="AJ45" s="1019">
        <f>VLOOKUP(年度マスタ!$K$4&amp;"_"&amp;AJ$33,データシート1!$A:$BS,MATCH("aa_"&amp;$S45,データシート1!$A$1:$BS$1,0),0)</f>
        <v>4.2111496765479846</v>
      </c>
      <c r="AK45" s="1020">
        <f>VLOOKUP(年度マスタ!$K$4&amp;"_"&amp;AK$33,データシート1!$A:$BS,MATCH("aa_"&amp;$S45,データシート1!$A$1:$BS$1,0),0)</f>
        <v>4.2662218665239919</v>
      </c>
      <c r="AL45" s="373"/>
      <c r="AW45" s="19" t="str">
        <f>AW48</f>
        <v>南アルプス市</v>
      </c>
      <c r="AX45" s="407">
        <f t="shared" ref="AX45:BB45" si="15">AX48/$BC48</f>
        <v>0.26075879273397168</v>
      </c>
      <c r="AY45" s="407">
        <f t="shared" si="15"/>
        <v>0.15817625422018439</v>
      </c>
      <c r="AZ45" s="407">
        <f t="shared" si="15"/>
        <v>0.18712884791635928</v>
      </c>
      <c r="BA45" s="407">
        <f t="shared" si="15"/>
        <v>0.37637471975279729</v>
      </c>
      <c r="BB45" s="407">
        <f t="shared" si="15"/>
        <v>1.756138537668727E-2</v>
      </c>
      <c r="BC45" s="407">
        <f t="shared" ref="BC45" si="16">SUM(AX45:BB45)</f>
        <v>0.99999999999999989</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7.1440192088963537</v>
      </c>
      <c r="Y47" s="1022">
        <f>VLOOKUP(年度マスタ!$K$4&amp;"_"&amp;Y$33,データシート1!$A:$BS,MATCH("aa_"&amp;$S47,データシート1!$A$1:$BS$1,0),0)</f>
        <v>7.5310117508431187</v>
      </c>
      <c r="Z47" s="1022">
        <f>VLOOKUP(年度マスタ!$K$4&amp;"_"&amp;Z$33,データシート1!$A:$BS,MATCH("aa_"&amp;$S47,データシート1!$A$1:$BS$1,0),0)</f>
        <v>7.0816428689826036</v>
      </c>
      <c r="AA47" s="1022">
        <f>VLOOKUP(年度マスタ!$K$4&amp;"_"&amp;AA$33,データシート1!$A:$BS,MATCH("aa_"&amp;$S47,データシート1!$A$1:$BS$1,0),0)</f>
        <v>8.7821840348083953</v>
      </c>
      <c r="AB47" s="1022">
        <f>VLOOKUP(年度マスタ!$K$4&amp;"_"&amp;AB$33,データシート1!$A:$BS,MATCH("aa_"&amp;$S47,データシート1!$A$1:$BS$1,0),0)</f>
        <v>7.3343890548670396</v>
      </c>
      <c r="AC47" s="1022">
        <f>VLOOKUP(年度マスタ!$K$4&amp;"_"&amp;AC$33,データシート1!$A:$BS,MATCH("aa_"&amp;$S47,データシート1!$A$1:$BS$1,0),0)</f>
        <v>7.5920554931580231</v>
      </c>
      <c r="AD47" s="1022">
        <f>VLOOKUP(年度マスタ!$K$4&amp;"_"&amp;AD$33,データシート1!$A:$BS,MATCH("aa_"&amp;$S47,データシート1!$A$1:$BS$1,0),0)</f>
        <v>8.9162255949532661</v>
      </c>
      <c r="AE47" s="1022">
        <f>VLOOKUP(年度マスタ!$K$4&amp;"_"&amp;AE$33,データシート1!$A:$BS,MATCH("aa_"&amp;$S47,データシート1!$A$1:$BS$1,0),0)</f>
        <v>7.7741523401563342</v>
      </c>
      <c r="AF47" s="1022">
        <f>VLOOKUP(年度マスタ!$K$4&amp;"_"&amp;AF$33,データシート1!$A:$BS,MATCH("aa_"&amp;$S47,データシート1!$A$1:$BS$1,0),0)</f>
        <v>9.9485513193729567</v>
      </c>
      <c r="AG47" s="1022">
        <f>VLOOKUP(年度マスタ!$K$4&amp;"_"&amp;AG$33,データシート1!$A:$BS,MATCH("aa_"&amp;$S47,データシート1!$A$1:$BS$1,0),0)</f>
        <v>8.4325991805447433</v>
      </c>
      <c r="AH47" s="1022">
        <f>VLOOKUP(年度マスタ!$K$4&amp;"_"&amp;AH$33,データシート1!$A:$BS,MATCH("aa_"&amp;$S47,データシート1!$A$1:$BS$1,0),0)</f>
        <v>9.9945232454374278</v>
      </c>
      <c r="AI47" s="1022">
        <f>VLOOKUP(年度マスタ!$K$4&amp;"_"&amp;AI$33,データシート1!$A:$BS,MATCH("aa_"&amp;$S47,データシート1!$A$1:$BS$1,0),0)</f>
        <v>7.4703441258500085</v>
      </c>
      <c r="AJ47" s="1022">
        <f>VLOOKUP(年度マスタ!$K$4&amp;"_"&amp;AJ$33,データシート1!$A:$BS,MATCH("aa_"&amp;$S47,データシート1!$A$1:$BS$1,0),0)</f>
        <v>7.3655798056588537</v>
      </c>
      <c r="AK47" s="1023">
        <f>VLOOKUP(年度マスタ!$K$4&amp;"_"&amp;AK$33,データシート1!$A:$BS,MATCH("aa_"&amp;$S47,データシート1!$A$1:$BS$1,0),0)</f>
        <v>7.2871349591554093</v>
      </c>
      <c r="AL47" s="373"/>
      <c r="AW47" s="19" t="str">
        <f>年度マスタ!I4</f>
        <v>山梨県</v>
      </c>
      <c r="AX47" s="408">
        <f>SUM(AY38:BA38)</f>
        <v>1174.6878749171362</v>
      </c>
      <c r="AY47" s="408">
        <f t="shared" si="17"/>
        <v>1221.9470136099164</v>
      </c>
      <c r="AZ47" s="408">
        <f t="shared" si="17"/>
        <v>987.28851189362888</v>
      </c>
      <c r="BA47" s="408">
        <f>SUM(BD38:BG38)</f>
        <v>1607.9827021959668</v>
      </c>
      <c r="BB47" s="408">
        <f>BH38</f>
        <v>110.29263832651002</v>
      </c>
      <c r="BC47" s="408">
        <f>SUM(AX47:BB47)</f>
        <v>5102.1987409431586</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1641</v>
      </c>
      <c r="AL48" s="411"/>
      <c r="AW48" s="19" t="str">
        <f>年度マスタ!J4</f>
        <v>南アルプス市</v>
      </c>
      <c r="AX48" s="408">
        <f>SUM(AY39:BA39)</f>
        <v>108.20242672661684</v>
      </c>
      <c r="AY48" s="408">
        <f>BB39</f>
        <v>65.635579831093708</v>
      </c>
      <c r="AZ48" s="408">
        <f>BC39</f>
        <v>77.649521394137835</v>
      </c>
      <c r="BA48" s="408">
        <f>SUM(BD39:BG39)</f>
        <v>156.17750645651529</v>
      </c>
      <c r="BB48" s="408">
        <f>BH39</f>
        <v>7.2871349591554093</v>
      </c>
      <c r="BC48" s="408">
        <f>SUM(AX48:BB48)</f>
        <v>414.9521693675191</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414.9521693675191</v>
      </c>
      <c r="P51" s="500">
        <f>P52+P56+P57+P58+P64</f>
        <v>0.99999999999999989</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108.20242672661684</v>
      </c>
      <c r="P52" s="501">
        <f t="shared" ref="P52:P64" si="18">O52/$O$51</f>
        <v>0.26075879273397168</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99.328642839280135</v>
      </c>
      <c r="P53" s="502">
        <f t="shared" si="18"/>
        <v>0.23937371623018489</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4.8761883980879484</v>
      </c>
      <c r="P54" s="502">
        <f t="shared" si="18"/>
        <v>1.1751205941447088E-2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3.9975954892487584</v>
      </c>
      <c r="P55" s="502">
        <f t="shared" si="18"/>
        <v>9.6338705623397452E-3</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65.635579831093708</v>
      </c>
      <c r="P56" s="501">
        <f t="shared" si="18"/>
        <v>0.15817625422018439</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77.649521394137835</v>
      </c>
      <c r="P57" s="501">
        <f t="shared" si="18"/>
        <v>0.18712884791635928</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156.17750645651529</v>
      </c>
      <c r="P58" s="501">
        <f t="shared" si="18"/>
        <v>0.37637471975279729</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151.91128458999128</v>
      </c>
      <c r="P59" s="502">
        <f t="shared" si="18"/>
        <v>0.36609348210310216</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71.709608806622342</v>
      </c>
      <c r="P60" s="502">
        <f t="shared" si="18"/>
        <v>0.17281415570359349</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80.201675783368955</v>
      </c>
      <c r="P61" s="502">
        <f t="shared" si="18"/>
        <v>0.19327932639950873</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4.2662218665239919</v>
      </c>
      <c r="P62" s="502">
        <f t="shared" si="18"/>
        <v>1.0281237649695091E-2</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7.2871349591554093</v>
      </c>
      <c r="P64" s="679">
        <f t="shared" si="18"/>
        <v>1.756138537668727E-2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南アルプス市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2646.4501</v>
      </c>
      <c r="AI7" s="88">
        <f>VLOOKUP(年度マスタ!$K$4&amp;"_"&amp;$AG7,データシート1!$A:$BS,MATCH("ab_"&amp;AI$2,データシート1!$A$1:$BS$1,0),0)</f>
        <v>2166</v>
      </c>
      <c r="AJ7" s="88">
        <f>VLOOKUP(年度マスタ!$K$4&amp;"_"&amp;$AG7,データシート1!$A:$BS,MATCH("ab_"&amp;AJ$2,データシート1!$A$1:$BS$1,0),0)</f>
        <v>177</v>
      </c>
      <c r="AK7" s="88">
        <f>VLOOKUP(年度マスタ!$K$4&amp;"_"&amp;$AG7,データシート1!$A:$BS,MATCH("ab_"&amp;AK$2,データシート1!$A$1:$BS$1,0),0)</f>
        <v>14398</v>
      </c>
      <c r="AL7" s="88">
        <f>VLOOKUP(年度マスタ!$K$4&amp;"_"&amp;$AG7,データシート1!$A:$BS,MATCH("ab_"&amp;AL$2,データシート1!$A$1:$BS$1,0),0)</f>
        <v>24893</v>
      </c>
      <c r="AM7" s="88">
        <f>VLOOKUP(年度マスタ!$K$4&amp;"_"&amp;$AG7,データシート1!$A:$BS,MATCH("ab_"&amp;AM$2,データシート1!$A$1:$BS$1,0),0)</f>
        <v>45857</v>
      </c>
      <c r="AN7" s="88">
        <f>VLOOKUP(年度マスタ!$K$4&amp;"_"&amp;$AG7,データシート1!$A:$BS,MATCH("ab_"&amp;AN$2,データシート1!$A$1:$BS$1,0),0)</f>
        <v>17523</v>
      </c>
      <c r="AO7" s="88">
        <f>VLOOKUP(年度マスタ!$K$4&amp;"_"&amp;$AG7,データシート1!$A:$BS,MATCH("ab_"&amp;AO$2,データシート1!$A$1:$BS$1,0),0)</f>
        <v>72931</v>
      </c>
      <c r="AP7" s="88">
        <f>VLOOKUP(年度マスタ!$K$4&amp;"_"&amp;$AG7,データシート1!$A:$BS,MATCH("ab_"&amp;AP$2,データシート1!$A$1:$BS$1,0),0)</f>
        <v>0</v>
      </c>
      <c r="AQ7" s="1073">
        <f>VLOOKUP(年度マスタ!$K$4&amp;"_"&amp;$AG7,データシート1!$A:$BS,MATCH("ab_"&amp;AQ$2,データシート1!$A$1:$BS$1,0),0)</f>
        <v>7.1440192088963537</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2269.8207000000002</v>
      </c>
      <c r="AI8" s="88">
        <f>VLOOKUP(年度マスタ!$K$4&amp;"_"&amp;$AG8,データシート1!$A:$BS,MATCH("ab_"&amp;AI$2,データシート1!$A$1:$BS$1,0),0)</f>
        <v>2337</v>
      </c>
      <c r="AJ8" s="88">
        <f>VLOOKUP(年度マスタ!$K$4&amp;"_"&amp;$AG8,データシート1!$A:$BS,MATCH("ab_"&amp;AJ$2,データシート1!$A$1:$BS$1,0),0)</f>
        <v>111</v>
      </c>
      <c r="AK8" s="88">
        <f>VLOOKUP(年度マスタ!$K$4&amp;"_"&amp;$AG8,データシート1!$A:$BS,MATCH("ab_"&amp;AK$2,データシート1!$A$1:$BS$1,0),0)</f>
        <v>16880</v>
      </c>
      <c r="AL8" s="88">
        <f>VLOOKUP(年度マスタ!$K$4&amp;"_"&amp;$AG8,データシート1!$A:$BS,MATCH("ab_"&amp;AL$2,データシート1!$A$1:$BS$1,0),0)</f>
        <v>25204</v>
      </c>
      <c r="AM8" s="88">
        <f>VLOOKUP(年度マスタ!$K$4&amp;"_"&amp;$AG8,データシート1!$A:$BS,MATCH("ab_"&amp;AM$2,データシート1!$A$1:$BS$1,0),0)</f>
        <v>46361</v>
      </c>
      <c r="AN8" s="88">
        <f>VLOOKUP(年度マスタ!$K$4&amp;"_"&amp;$AG8,データシート1!$A:$BS,MATCH("ab_"&amp;AN$2,データシート1!$A$1:$BS$1,0),0)</f>
        <v>17275</v>
      </c>
      <c r="AO8" s="88">
        <f>VLOOKUP(年度マスタ!$K$4&amp;"_"&amp;$AG8,データシート1!$A:$BS,MATCH("ab_"&amp;AO$2,データシート1!$A$1:$BS$1,0),0)</f>
        <v>73087</v>
      </c>
      <c r="AP8" s="88">
        <f>VLOOKUP(年度マスタ!$K$4&amp;"_"&amp;$AG8,データシート1!$A:$BS,MATCH("ab_"&amp;AP$2,データシート1!$A$1:$BS$1,0),0)</f>
        <v>0</v>
      </c>
      <c r="AQ8" s="1073">
        <f>VLOOKUP(年度マスタ!$K$4&amp;"_"&amp;$AG8,データシート1!$A:$BS,MATCH("ab_"&amp;AQ$2,データシート1!$A$1:$BS$1,0),0)</f>
        <v>7.5310117508431187</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2597.8816999999999</v>
      </c>
      <c r="AI9" s="88">
        <f>VLOOKUP(年度マスタ!$K$4&amp;"_"&amp;$AG9,データシート1!$A:$BS,MATCH("ab_"&amp;AI$2,データシート1!$A$1:$BS$1,0),0)</f>
        <v>2337</v>
      </c>
      <c r="AJ9" s="88">
        <f>VLOOKUP(年度マスタ!$K$4&amp;"_"&amp;$AG9,データシート1!$A:$BS,MATCH("ab_"&amp;AJ$2,データシート1!$A$1:$BS$1,0),0)</f>
        <v>111</v>
      </c>
      <c r="AK9" s="88">
        <f>VLOOKUP(年度マスタ!$K$4&amp;"_"&amp;$AG9,データシート1!$A:$BS,MATCH("ab_"&amp;AK$2,データシート1!$A$1:$BS$1,0),0)</f>
        <v>16880</v>
      </c>
      <c r="AL9" s="88">
        <f>VLOOKUP(年度マスタ!$K$4&amp;"_"&amp;$AG9,データシート1!$A:$BS,MATCH("ab_"&amp;AL$2,データシート1!$A$1:$BS$1,0),0)</f>
        <v>25470</v>
      </c>
      <c r="AM9" s="88">
        <f>VLOOKUP(年度マスタ!$K$4&amp;"_"&amp;$AG9,データシート1!$A:$BS,MATCH("ab_"&amp;AM$2,データシート1!$A$1:$BS$1,0),0)</f>
        <v>46871</v>
      </c>
      <c r="AN9" s="88">
        <f>VLOOKUP(年度マスタ!$K$4&amp;"_"&amp;$AG9,データシート1!$A:$BS,MATCH("ab_"&amp;AN$2,データシート1!$A$1:$BS$1,0),0)</f>
        <v>17226</v>
      </c>
      <c r="AO9" s="88">
        <f>VLOOKUP(年度マスタ!$K$4&amp;"_"&amp;$AG9,データシート1!$A:$BS,MATCH("ab_"&amp;AO$2,データシート1!$A$1:$BS$1,0),0)</f>
        <v>72925</v>
      </c>
      <c r="AP9" s="88">
        <f>VLOOKUP(年度マスタ!$K$4&amp;"_"&amp;$AG9,データシート1!$A:$BS,MATCH("ab_"&amp;AP$2,データシート1!$A$1:$BS$1,0),0)</f>
        <v>0</v>
      </c>
      <c r="AQ9" s="1073">
        <f>VLOOKUP(年度マスタ!$K$4&amp;"_"&amp;$AG9,データシート1!$A:$BS,MATCH("ab_"&amp;AQ$2,データシート1!$A$1:$BS$1,0),0)</f>
        <v>7.0816428689826036</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1916.9302</v>
      </c>
      <c r="AI10" s="88">
        <f>VLOOKUP(年度マスタ!$K$4&amp;"_"&amp;$AG10,データシート1!$A:$BS,MATCH("ab_"&amp;AI$2,データシート1!$A$1:$BS$1,0),0)</f>
        <v>2337</v>
      </c>
      <c r="AJ10" s="88">
        <f>VLOOKUP(年度マスタ!$K$4&amp;"_"&amp;$AG10,データシート1!$A:$BS,MATCH("ab_"&amp;AJ$2,データシート1!$A$1:$BS$1,0),0)</f>
        <v>111</v>
      </c>
      <c r="AK10" s="88">
        <f>VLOOKUP(年度マスタ!$K$4&amp;"_"&amp;$AG10,データシート1!$A:$BS,MATCH("ab_"&amp;AK$2,データシート1!$A$1:$BS$1,0),0)</f>
        <v>16880</v>
      </c>
      <c r="AL10" s="88">
        <f>VLOOKUP(年度マスタ!$K$4&amp;"_"&amp;$AG10,データシート1!$A:$BS,MATCH("ab_"&amp;AL$2,データシート1!$A$1:$BS$1,0),0)</f>
        <v>25652</v>
      </c>
      <c r="AM10" s="88">
        <f>VLOOKUP(年度マスタ!$K$4&amp;"_"&amp;$AG10,データシート1!$A:$BS,MATCH("ab_"&amp;AM$2,データシート1!$A$1:$BS$1,0),0)</f>
        <v>47504</v>
      </c>
      <c r="AN10" s="88">
        <f>VLOOKUP(年度マスタ!$K$4&amp;"_"&amp;$AG10,データシート1!$A:$BS,MATCH("ab_"&amp;AN$2,データシート1!$A$1:$BS$1,0),0)</f>
        <v>17128</v>
      </c>
      <c r="AO10" s="88">
        <f>VLOOKUP(年度マスタ!$K$4&amp;"_"&amp;$AG10,データシート1!$A:$BS,MATCH("ab_"&amp;AO$2,データシート1!$A$1:$BS$1,0),0)</f>
        <v>72656</v>
      </c>
      <c r="AP10" s="88">
        <f>VLOOKUP(年度マスタ!$K$4&amp;"_"&amp;$AG10,データシート1!$A:$BS,MATCH("ab_"&amp;AP$2,データシート1!$A$1:$BS$1,0),0)</f>
        <v>0</v>
      </c>
      <c r="AQ10" s="1073">
        <f>VLOOKUP(年度マスタ!$K$4&amp;"_"&amp;$AG10,データシート1!$A:$BS,MATCH("ab_"&amp;AQ$2,データシート1!$A$1:$BS$1,0),0)</f>
        <v>8.7821840348083953</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2210.0743000000002</v>
      </c>
      <c r="AI11" s="88">
        <f>VLOOKUP(年度マスタ!$K$4&amp;"_"&amp;$AG11,データシート1!$A:$BS,MATCH("ab_"&amp;AI$2,データシート1!$A$1:$BS$1,0),0)</f>
        <v>2337</v>
      </c>
      <c r="AJ11" s="88">
        <f>VLOOKUP(年度マスタ!$K$4&amp;"_"&amp;$AG11,データシート1!$A:$BS,MATCH("ab_"&amp;AJ$2,データシート1!$A$1:$BS$1,0),0)</f>
        <v>111</v>
      </c>
      <c r="AK11" s="88">
        <f>VLOOKUP(年度マスタ!$K$4&amp;"_"&amp;$AG11,データシート1!$A:$BS,MATCH("ab_"&amp;AK$2,データシート1!$A$1:$BS$1,0),0)</f>
        <v>16880</v>
      </c>
      <c r="AL11" s="88">
        <f>VLOOKUP(年度マスタ!$K$4&amp;"_"&amp;$AG11,データシート1!$A:$BS,MATCH("ab_"&amp;AL$2,データシート1!$A$1:$BS$1,0),0)</f>
        <v>26195</v>
      </c>
      <c r="AM11" s="88">
        <f>VLOOKUP(年度マスタ!$K$4&amp;"_"&amp;$AG11,データシート1!$A:$BS,MATCH("ab_"&amp;AM$2,データシート1!$A$1:$BS$1,0),0)</f>
        <v>48358</v>
      </c>
      <c r="AN11" s="88">
        <f>VLOOKUP(年度マスタ!$K$4&amp;"_"&amp;$AG11,データシート1!$A:$BS,MATCH("ab_"&amp;AN$2,データシート1!$A$1:$BS$1,0),0)</f>
        <v>17136</v>
      </c>
      <c r="AO11" s="88">
        <f>VLOOKUP(年度マスタ!$K$4&amp;"_"&amp;$AG11,データシート1!$A:$BS,MATCH("ab_"&amp;AO$2,データシート1!$A$1:$BS$1,0),0)</f>
        <v>73261</v>
      </c>
      <c r="AP11" s="88">
        <f>VLOOKUP(年度マスタ!$K$4&amp;"_"&amp;$AG11,データシート1!$A:$BS,MATCH("ab_"&amp;AP$2,データシート1!$A$1:$BS$1,0),0)</f>
        <v>0</v>
      </c>
      <c r="AQ11" s="1073">
        <f>VLOOKUP(年度マスタ!$K$4&amp;"_"&amp;$AG11,データシート1!$A:$BS,MATCH("ab_"&amp;AQ$2,データシート1!$A$1:$BS$1,0),0)</f>
        <v>7.3343890548670396</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2226.2550999999999</v>
      </c>
      <c r="AI12" s="88">
        <f>VLOOKUP(年度マスタ!$K$4&amp;"_"&amp;$AG12,データシート1!$A:$BS,MATCH("ab_"&amp;AI$2,データシート1!$A$1:$BS$1,0),0)</f>
        <v>2337</v>
      </c>
      <c r="AJ12" s="88">
        <f>VLOOKUP(年度マスタ!$K$4&amp;"_"&amp;$AG12,データシート1!$A:$BS,MATCH("ab_"&amp;AJ$2,データシート1!$A$1:$BS$1,0),0)</f>
        <v>111</v>
      </c>
      <c r="AK12" s="88">
        <f>VLOOKUP(年度マスタ!$K$4&amp;"_"&amp;$AG12,データシート1!$A:$BS,MATCH("ab_"&amp;AK$2,データシート1!$A$1:$BS$1,0),0)</f>
        <v>16880</v>
      </c>
      <c r="AL12" s="88">
        <f>VLOOKUP(年度マスタ!$K$4&amp;"_"&amp;$AG12,データシート1!$A:$BS,MATCH("ab_"&amp;AL$2,データシート1!$A$1:$BS$1,0),0)</f>
        <v>26433</v>
      </c>
      <c r="AM12" s="88">
        <f>VLOOKUP(年度マスタ!$K$4&amp;"_"&amp;$AG12,データシート1!$A:$BS,MATCH("ab_"&amp;AM$2,データシート1!$A$1:$BS$1,0),0)</f>
        <v>49361</v>
      </c>
      <c r="AN12" s="88">
        <f>VLOOKUP(年度マスタ!$K$4&amp;"_"&amp;$AG12,データシート1!$A:$BS,MATCH("ab_"&amp;AN$2,データシート1!$A$1:$BS$1,0),0)</f>
        <v>17116</v>
      </c>
      <c r="AO12" s="88">
        <f>VLOOKUP(年度マスタ!$K$4&amp;"_"&amp;$AG12,データシート1!$A:$BS,MATCH("ab_"&amp;AO$2,データシート1!$A$1:$BS$1,0),0)</f>
        <v>73130</v>
      </c>
      <c r="AP12" s="88">
        <f>VLOOKUP(年度マスタ!$K$4&amp;"_"&amp;$AG12,データシート1!$A:$BS,MATCH("ab_"&amp;AP$2,データシート1!$A$1:$BS$1,0),0)</f>
        <v>0</v>
      </c>
      <c r="AQ12" s="1073">
        <f>VLOOKUP(年度マスタ!$K$4&amp;"_"&amp;$AG12,データシート1!$A:$BS,MATCH("ab_"&amp;AQ$2,データシート1!$A$1:$BS$1,0),0)</f>
        <v>7.5920554931580231</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2235.1129000000001</v>
      </c>
      <c r="AI13" s="88">
        <f>VLOOKUP(年度マスタ!$K$4&amp;"_"&amp;$AG13,データシート1!$A:$BS,MATCH("ab_"&amp;AI$2,データシート1!$A$1:$BS$1,0),0)</f>
        <v>2047</v>
      </c>
      <c r="AJ13" s="88">
        <f>VLOOKUP(年度マスタ!$K$4&amp;"_"&amp;$AG13,データシート1!$A:$BS,MATCH("ab_"&amp;AJ$2,データシート1!$A$1:$BS$1,0),0)</f>
        <v>95</v>
      </c>
      <c r="AK13" s="88">
        <f>VLOOKUP(年度マスタ!$K$4&amp;"_"&amp;$AG13,データシート1!$A:$BS,MATCH("ab_"&amp;AK$2,データシート1!$A$1:$BS$1,0),0)</f>
        <v>16203</v>
      </c>
      <c r="AL13" s="88">
        <f>VLOOKUP(年度マスタ!$K$4&amp;"_"&amp;$AG13,データシート1!$A:$BS,MATCH("ab_"&amp;AL$2,データシート1!$A$1:$BS$1,0),0)</f>
        <v>26723</v>
      </c>
      <c r="AM13" s="88">
        <f>VLOOKUP(年度マスタ!$K$4&amp;"_"&amp;$AG13,データシート1!$A:$BS,MATCH("ab_"&amp;AM$2,データシート1!$A$1:$BS$1,0),0)</f>
        <v>49936</v>
      </c>
      <c r="AN13" s="88">
        <f>VLOOKUP(年度マスタ!$K$4&amp;"_"&amp;$AG13,データシート1!$A:$BS,MATCH("ab_"&amp;AN$2,データシート1!$A$1:$BS$1,0),0)</f>
        <v>17095</v>
      </c>
      <c r="AO13" s="88">
        <f>VLOOKUP(年度マスタ!$K$4&amp;"_"&amp;$AG13,データシート1!$A:$BS,MATCH("ab_"&amp;AO$2,データシート1!$A$1:$BS$1,0),0)</f>
        <v>72900</v>
      </c>
      <c r="AP13" s="88">
        <f>VLOOKUP(年度マスタ!$K$4&amp;"_"&amp;$AG13,データシート1!$A:$BS,MATCH("ab_"&amp;AP$2,データシート1!$A$1:$BS$1,0),0)</f>
        <v>0</v>
      </c>
      <c r="AQ13" s="1073">
        <f>VLOOKUP(年度マスタ!$K$4&amp;"_"&amp;$AG13,データシート1!$A:$BS,MATCH("ab_"&amp;AQ$2,データシート1!$A$1:$BS$1,0),0)</f>
        <v>8.9162255949532661</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2129.7453</v>
      </c>
      <c r="AI14" s="88">
        <f>VLOOKUP(年度マスタ!$K$4&amp;"_"&amp;$AG14,データシート1!$A:$BS,MATCH("ab_"&amp;AI$2,データシート1!$A$1:$BS$1,0),0)</f>
        <v>2047</v>
      </c>
      <c r="AJ14" s="88">
        <f>VLOOKUP(年度マスタ!$K$4&amp;"_"&amp;$AG14,データシート1!$A:$BS,MATCH("ab_"&amp;AJ$2,データシート1!$A$1:$BS$1,0),0)</f>
        <v>95</v>
      </c>
      <c r="AK14" s="88">
        <f>VLOOKUP(年度マスタ!$K$4&amp;"_"&amp;$AG14,データシート1!$A:$BS,MATCH("ab_"&amp;AK$2,データシート1!$A$1:$BS$1,0),0)</f>
        <v>16203</v>
      </c>
      <c r="AL14" s="88">
        <f>VLOOKUP(年度マスタ!$K$4&amp;"_"&amp;$AG14,データシート1!$A:$BS,MATCH("ab_"&amp;AL$2,データシート1!$A$1:$BS$1,0),0)</f>
        <v>26995</v>
      </c>
      <c r="AM14" s="88">
        <f>VLOOKUP(年度マスタ!$K$4&amp;"_"&amp;$AG14,データシート1!$A:$BS,MATCH("ab_"&amp;AM$2,データシート1!$A$1:$BS$1,0),0)</f>
        <v>50480</v>
      </c>
      <c r="AN14" s="88">
        <f>VLOOKUP(年度マスタ!$K$4&amp;"_"&amp;$AG14,データシート1!$A:$BS,MATCH("ab_"&amp;AN$2,データシート1!$A$1:$BS$1,0),0)</f>
        <v>17049</v>
      </c>
      <c r="AO14" s="88">
        <f>VLOOKUP(年度マスタ!$K$4&amp;"_"&amp;$AG14,データシート1!$A:$BS,MATCH("ab_"&amp;AO$2,データシート1!$A$1:$BS$1,0),0)</f>
        <v>72529</v>
      </c>
      <c r="AP14" s="88">
        <f>VLOOKUP(年度マスタ!$K$4&amp;"_"&amp;$AG14,データシート1!$A:$BS,MATCH("ab_"&amp;AP$2,データシート1!$A$1:$BS$1,0),0)</f>
        <v>0</v>
      </c>
      <c r="AQ14" s="1073">
        <f>VLOOKUP(年度マスタ!$K$4&amp;"_"&amp;$AG14,データシート1!$A:$BS,MATCH("ab_"&amp;AQ$2,データシート1!$A$1:$BS$1,0),0)</f>
        <v>7.7741523401563342</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2390.3667999999998</v>
      </c>
      <c r="AI15" s="88">
        <f>VLOOKUP(年度マスタ!$K$4&amp;"_"&amp;$AG15,データシート1!$A:$BS,MATCH("ab_"&amp;AI$2,データシート1!$A$1:$BS$1,0),0)</f>
        <v>2047</v>
      </c>
      <c r="AJ15" s="88">
        <f>VLOOKUP(年度マスタ!$K$4&amp;"_"&amp;$AG15,データシート1!$A:$BS,MATCH("ab_"&amp;AJ$2,データシート1!$A$1:$BS$1,0),0)</f>
        <v>95</v>
      </c>
      <c r="AK15" s="88">
        <f>VLOOKUP(年度マスタ!$K$4&amp;"_"&amp;$AG15,データシート1!$A:$BS,MATCH("ab_"&amp;AK$2,データシート1!$A$1:$BS$1,0),0)</f>
        <v>16203</v>
      </c>
      <c r="AL15" s="88">
        <f>VLOOKUP(年度マスタ!$K$4&amp;"_"&amp;$AG15,データシート1!$A:$BS,MATCH("ab_"&amp;AL$2,データシート1!$A$1:$BS$1,0),0)</f>
        <v>27248</v>
      </c>
      <c r="AM15" s="88">
        <f>VLOOKUP(年度マスタ!$K$4&amp;"_"&amp;$AG15,データシート1!$A:$BS,MATCH("ab_"&amp;AM$2,データシート1!$A$1:$BS$1,0),0)</f>
        <v>50900</v>
      </c>
      <c r="AN15" s="88">
        <f>VLOOKUP(年度マスタ!$K$4&amp;"_"&amp;$AG15,データシート1!$A:$BS,MATCH("ab_"&amp;AN$2,データシート1!$A$1:$BS$1,0),0)</f>
        <v>17213</v>
      </c>
      <c r="AO15" s="88">
        <f>VLOOKUP(年度マスタ!$K$4&amp;"_"&amp;$AG15,データシート1!$A:$BS,MATCH("ab_"&amp;AO$2,データシート1!$A$1:$BS$1,0),0)</f>
        <v>72236</v>
      </c>
      <c r="AP15" s="88">
        <f>VLOOKUP(年度マスタ!$K$4&amp;"_"&amp;$AG15,データシート1!$A:$BS,MATCH("ab_"&amp;AP$2,データシート1!$A$1:$BS$1,0),0)</f>
        <v>0</v>
      </c>
      <c r="AQ15" s="1073">
        <f>VLOOKUP(年度マスタ!$K$4&amp;"_"&amp;$AG15,データシート1!$A:$BS,MATCH("ab_"&amp;AQ$2,データシート1!$A$1:$BS$1,0),0)</f>
        <v>9.9485513193729567</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2657.9164999999998</v>
      </c>
      <c r="AI16" s="88">
        <f>VLOOKUP(年度マスタ!$K$4&amp;"_"&amp;$AG16,データシート1!$A:$BS,MATCH("ab_"&amp;AI$2,データシート1!$A$1:$BS$1,0),0)</f>
        <v>2047</v>
      </c>
      <c r="AJ16" s="88">
        <f>VLOOKUP(年度マスタ!$K$4&amp;"_"&amp;$AG16,データシート1!$A:$BS,MATCH("ab_"&amp;AJ$2,データシート1!$A$1:$BS$1,0),0)</f>
        <v>95</v>
      </c>
      <c r="AK16" s="88">
        <f>VLOOKUP(年度マスタ!$K$4&amp;"_"&amp;$AG16,データシート1!$A:$BS,MATCH("ab_"&amp;AK$2,データシート1!$A$1:$BS$1,0),0)</f>
        <v>16203</v>
      </c>
      <c r="AL16" s="88">
        <f>VLOOKUP(年度マスタ!$K$4&amp;"_"&amp;$AG16,データシート1!$A:$BS,MATCH("ab_"&amp;AL$2,データシート1!$A$1:$BS$1,0),0)</f>
        <v>27535</v>
      </c>
      <c r="AM16" s="88">
        <f>VLOOKUP(年度マスタ!$K$4&amp;"_"&amp;$AG16,データシート1!$A:$BS,MATCH("ab_"&amp;AM$2,データシート1!$A$1:$BS$1,0),0)</f>
        <v>51420</v>
      </c>
      <c r="AN16" s="88">
        <f>VLOOKUP(年度マスタ!$K$4&amp;"_"&amp;$AG16,データシート1!$A:$BS,MATCH("ab_"&amp;AN$2,データシート1!$A$1:$BS$1,0),0)</f>
        <v>17287</v>
      </c>
      <c r="AO16" s="88">
        <f>VLOOKUP(年度マスタ!$K$4&amp;"_"&amp;$AG16,データシート1!$A:$BS,MATCH("ab_"&amp;AO$2,データシート1!$A$1:$BS$1,0),0)</f>
        <v>72105</v>
      </c>
      <c r="AP16" s="88">
        <f>VLOOKUP(年度マスタ!$K$4&amp;"_"&amp;$AG16,データシート1!$A:$BS,MATCH("ab_"&amp;AP$2,データシート1!$A$1:$BS$1,0),0)</f>
        <v>0</v>
      </c>
      <c r="AQ16" s="1073">
        <f>VLOOKUP(年度マスタ!$K$4&amp;"_"&amp;$AG16,データシート1!$A:$BS,MATCH("ab_"&amp;AQ$2,データシート1!$A$1:$BS$1,0),0)</f>
        <v>8.4325991805447433</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2602.1637000000001</v>
      </c>
      <c r="AI17" s="187">
        <f>VLOOKUP(年度マスタ!$K$4&amp;"_"&amp;$AG17,データシート1!$A:$BS,MATCH("ab_"&amp;AI$2,データシート1!$A$1:$BS$1,0),0)</f>
        <v>2047</v>
      </c>
      <c r="AJ17" s="187">
        <f>VLOOKUP(年度マスタ!$K$4&amp;"_"&amp;$AG17,データシート1!$A:$BS,MATCH("ab_"&amp;AJ$2,データシート1!$A$1:$BS$1,0),0)</f>
        <v>95</v>
      </c>
      <c r="AK17" s="187">
        <f>VLOOKUP(年度マスタ!$K$4&amp;"_"&amp;$AG17,データシート1!$A:$BS,MATCH("ab_"&amp;AK$2,データシート1!$A$1:$BS$1,0),0)</f>
        <v>16203</v>
      </c>
      <c r="AL17" s="187">
        <f>VLOOKUP(年度マスタ!$K$4&amp;"_"&amp;$AG17,データシート1!$A:$BS,MATCH("ab_"&amp;AL$2,データシート1!$A$1:$BS$1,0),0)</f>
        <v>27826</v>
      </c>
      <c r="AM17" s="187">
        <f>VLOOKUP(年度マスタ!$K$4&amp;"_"&amp;$AG17,データシート1!$A:$BS,MATCH("ab_"&amp;AM$2,データシート1!$A$1:$BS$1,0),0)</f>
        <v>51854</v>
      </c>
      <c r="AN17" s="187">
        <f>VLOOKUP(年度マスタ!$K$4&amp;"_"&amp;$AG17,データシート1!$A:$BS,MATCH("ab_"&amp;AN$2,データシート1!$A$1:$BS$1,0),0)</f>
        <v>17272</v>
      </c>
      <c r="AO17" s="187">
        <f>VLOOKUP(年度マスタ!$K$4&amp;"_"&amp;$AG17,データシート1!$A:$BS,MATCH("ab_"&amp;AO$2,データシート1!$A$1:$BS$1,0),0)</f>
        <v>71858</v>
      </c>
      <c r="AP17" s="187">
        <f>VLOOKUP(年度マスタ!$K$4&amp;"_"&amp;$AG17,データシート1!$A:$BS,MATCH("ab_"&amp;AP$2,データシート1!$A$1:$BS$1,0),0)</f>
        <v>0</v>
      </c>
      <c r="AQ17" s="1074">
        <f>VLOOKUP(年度マスタ!$K$4&amp;"_"&amp;$AG17,データシート1!$A:$BS,MATCH("ab_"&amp;AQ$2,データシート1!$A$1:$BS$1,0),0)</f>
        <v>9.9945232454374278</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2735.1120000000001</v>
      </c>
      <c r="AI18" s="88">
        <f>VLOOKUP(年度マスタ!$K$4&amp;"_"&amp;$AG18,データシート1!$A:$BS,MATCH("ab_"&amp;AI$2,データシート1!$A$1:$BS$1,0),0)</f>
        <v>2047</v>
      </c>
      <c r="AJ18" s="88">
        <f>VLOOKUP(年度マスタ!$K$4&amp;"_"&amp;$AG18,データシート1!$A:$BS,MATCH("ab_"&amp;AJ$2,データシート1!$A$1:$BS$1,0),0)</f>
        <v>95</v>
      </c>
      <c r="AK18" s="88">
        <f>VLOOKUP(年度マスタ!$K$4&amp;"_"&amp;$AG18,データシート1!$A:$BS,MATCH("ab_"&amp;AK$2,データシート1!$A$1:$BS$1,0),0)</f>
        <v>16203</v>
      </c>
      <c r="AL18" s="88">
        <f>VLOOKUP(年度マスタ!$K$4&amp;"_"&amp;$AG18,データシート1!$A:$BS,MATCH("ab_"&amp;AL$2,データシート1!$A$1:$BS$1,0),0)</f>
        <v>28146</v>
      </c>
      <c r="AM18" s="88">
        <f>VLOOKUP(年度マスタ!$K$4&amp;"_"&amp;$AG18,データシート1!$A:$BS,MATCH("ab_"&amp;AM$2,データシート1!$A$1:$BS$1,0),0)</f>
        <v>52084</v>
      </c>
      <c r="AN18" s="88">
        <f>VLOOKUP(年度マスタ!$K$4&amp;"_"&amp;$AG18,データシート1!$A:$BS,MATCH("ab_"&amp;AN$2,データシート1!$A$1:$BS$1,0),0)</f>
        <v>16983</v>
      </c>
      <c r="AO18" s="88">
        <f>VLOOKUP(年度マスタ!$K$4&amp;"_"&amp;$AG18,データシート1!$A:$BS,MATCH("ab_"&amp;AO$2,データシート1!$A$1:$BS$1,0),0)</f>
        <v>71612</v>
      </c>
      <c r="AP18" s="88">
        <f>VLOOKUP(年度マスタ!$K$4&amp;"_"&amp;$AG18,データシート1!$A:$BS,MATCH("ab_"&amp;AP$2,データシート1!$A$1:$BS$1,0),0)</f>
        <v>0</v>
      </c>
      <c r="AQ18" s="1073">
        <f>VLOOKUP(年度マスタ!$K$4&amp;"_"&amp;$AG18,データシート1!$A:$BS,MATCH("ab_"&amp;AQ$2,データシート1!$A$1:$BS$1,0),0)</f>
        <v>7.4703441258500094</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2484.415</v>
      </c>
      <c r="AI19" s="88">
        <f>VLOOKUP(年度マスタ!$K$4&amp;"_"&amp;$AG19,データシート1!$A:$BS,MATCH("ab_"&amp;AI$2,データシート1!$A$1:$BS$1,0),0)</f>
        <v>1741</v>
      </c>
      <c r="AJ19" s="88">
        <f>VLOOKUP(年度マスタ!$K$4&amp;"_"&amp;$AG19,データシート1!$A:$BS,MATCH("ab_"&amp;AJ$2,データシート1!$A$1:$BS$1,0),0)</f>
        <v>175</v>
      </c>
      <c r="AK19" s="88">
        <f>VLOOKUP(年度マスタ!$K$4&amp;"_"&amp;$AG19,データシート1!$A:$BS,MATCH("ab_"&amp;AK$2,データシート1!$A$1:$BS$1,0),0)</f>
        <v>15831</v>
      </c>
      <c r="AL19" s="88">
        <f>VLOOKUP(年度マスタ!$K$4&amp;"_"&amp;$AG19,データシート1!$A:$BS,MATCH("ab_"&amp;AL$2,データシート1!$A$1:$BS$1,0),0)</f>
        <v>28535</v>
      </c>
      <c r="AM19" s="88">
        <f>VLOOKUP(年度マスタ!$K$4&amp;"_"&amp;$AG19,データシート1!$A:$BS,MATCH("ab_"&amp;AM$2,データシート1!$A$1:$BS$1,0),0)</f>
        <v>52525</v>
      </c>
      <c r="AN19" s="88">
        <f>VLOOKUP(年度マスタ!$K$4&amp;"_"&amp;$AG19,データシート1!$A:$BS,MATCH("ab_"&amp;AN$2,データシート1!$A$1:$BS$1,0),0)</f>
        <v>17366</v>
      </c>
      <c r="AO19" s="88">
        <f>VLOOKUP(年度マスタ!$K$4&amp;"_"&amp;$AG19,データシート1!$A:$BS,MATCH("ab_"&amp;AO$2,データシート1!$A$1:$BS$1,0),0)</f>
        <v>71420</v>
      </c>
      <c r="AP19" s="88">
        <f>VLOOKUP(年度マスタ!$K$4&amp;"_"&amp;$AG19,データシート1!$A:$BS,MATCH("ab_"&amp;AP$2,データシート1!$A$1:$BS$1,0),0)</f>
        <v>0</v>
      </c>
      <c r="AQ19" s="1073">
        <f>VLOOKUP(年度マスタ!$K$4&amp;"_"&amp;$AG19,データシート1!$A:$BS,MATCH("ab_"&amp;AQ$2,データシート1!$A$1:$BS$1,0),0)</f>
        <v>7.3655798056588537</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2644.3168999999998</v>
      </c>
      <c r="AI20" s="88">
        <f>VLOOKUP(年度マスタ!$K$4&amp;"_"&amp;$AG20,データシート1!$A:$BS,MATCH("ab_"&amp;AI$2,データシート1!$A$1:$BS$1,0),0)</f>
        <v>1741</v>
      </c>
      <c r="AJ20" s="88">
        <f>VLOOKUP(年度マスタ!$K$4&amp;"_"&amp;$AG20,データシート1!$A:$BS,MATCH("ab_"&amp;AJ$2,データシート1!$A$1:$BS$1,0),0)</f>
        <v>175</v>
      </c>
      <c r="AK20" s="88">
        <f>VLOOKUP(年度マスタ!$K$4&amp;"_"&amp;$AG20,データシート1!$A:$BS,MATCH("ab_"&amp;AK$2,データシート1!$A$1:$BS$1,0),0)</f>
        <v>15831</v>
      </c>
      <c r="AL20" s="88">
        <f>VLOOKUP(年度マスタ!$K$4&amp;"_"&amp;$AG20,データシート1!$A:$BS,MATCH("ab_"&amp;AL$2,データシート1!$A$1:$BS$1,0),0)</f>
        <v>28911</v>
      </c>
      <c r="AM20" s="88">
        <f>VLOOKUP(年度マスタ!$K$4&amp;"_"&amp;$AG20,データシート1!$A:$BS,MATCH("ab_"&amp;AM$2,データシート1!$A$1:$BS$1,0),0)</f>
        <v>52763</v>
      </c>
      <c r="AN20" s="88">
        <f>VLOOKUP(年度マスタ!$K$4&amp;"_"&amp;$AG20,データシート1!$A:$BS,MATCH("ab_"&amp;AN$2,データシート1!$A$1:$BS$1,0),0)</f>
        <v>17645</v>
      </c>
      <c r="AO20" s="88">
        <f>VLOOKUP(年度マスタ!$K$4&amp;"_"&amp;$AG20,データシート1!$A:$BS,MATCH("ab_"&amp;AO$2,データシート1!$A$1:$BS$1,0),0)</f>
        <v>71496</v>
      </c>
      <c r="AP20" s="88">
        <f>VLOOKUP(年度マスタ!$K$4&amp;"_"&amp;$AG20,データシート1!$A:$BS,MATCH("ab_"&amp;AP$2,データシート1!$A$1:$BS$1,0),0)</f>
        <v>0</v>
      </c>
      <c r="AQ20" s="1073">
        <f>VLOOKUP(年度マスタ!$K$4&amp;"_"&amp;$AG20,データシート1!$A:$BS,MATCH("ab_"&amp;AQ$2,データシート1!$A$1:$BS$1,0),0)</f>
        <v>7.2871349591554093</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南アルプス市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103.465</v>
      </c>
      <c r="BE13" s="80" t="str">
        <f>年度マスタ!K4</f>
        <v>19208</v>
      </c>
      <c r="BF13" s="80" t="str">
        <f>年度マスタ!K4</f>
        <v>19208</v>
      </c>
      <c r="BG13" s="80" t="str">
        <f>年度マスタ!K4</f>
        <v>19208</v>
      </c>
      <c r="BH13" s="318" t="s">
        <v>108</v>
      </c>
      <c r="BI13" s="318" t="s">
        <v>108</v>
      </c>
      <c r="BJ13" s="318" t="s">
        <v>108</v>
      </c>
      <c r="BK13" s="318" t="str">
        <f>年度マスタ!K4</f>
        <v>19208</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103.465</v>
      </c>
      <c r="AY14" s="80"/>
      <c r="BE14" s="80" t="str">
        <f>AP2</f>
        <v>南アルプス市</v>
      </c>
      <c r="BF14" s="80" t="str">
        <f>AP2</f>
        <v>南アルプス市</v>
      </c>
      <c r="BG14" s="80" t="str">
        <f>AP2</f>
        <v>南アルプス市</v>
      </c>
      <c r="BH14" s="80" t="s">
        <v>118</v>
      </c>
      <c r="BI14" s="80" t="s">
        <v>118</v>
      </c>
      <c r="BJ14" s="80" t="s">
        <v>118</v>
      </c>
      <c r="BK14" s="80" t="str">
        <f>AP2</f>
        <v>南アルプス市</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16：化学工業(N=1)</v>
      </c>
      <c r="BE17" s="961">
        <f>VLOOKUP(BE$13&amp;"_"&amp;$AV$8,データシート2!$A:$SI,MATCH($AV$5&amp;"_"&amp;$BA17&amp;$AV$6,データシート2!$A$1:$SI$1,0),0)</f>
        <v>1</v>
      </c>
      <c r="BF17" s="1071">
        <f>VLOOKUP(BF$13&amp;"_"&amp;$AW$8,データシート2!$A:$SI,MATCH($AW$5&amp;"_"&amp;$BA17&amp;$AW$6,データシート2!$A$1:$SI$1,0),0)</f>
        <v>1.1679999999999999</v>
      </c>
      <c r="BG17" s="1071">
        <f t="shared" ref="BG17:BG38" si="2">BF17/BE17</f>
        <v>1.1679999999999999</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f t="shared" ref="BK17:BK38" si="4">BG17/BJ17</f>
        <v>2.022203422259547E-2</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81.988</v>
      </c>
      <c r="G21" s="996">
        <f t="shared" ref="G21:O21" si="5">SUM(G22,G26,G27,G28)</f>
        <v>84.846999999999994</v>
      </c>
      <c r="H21" s="996">
        <f t="shared" si="5"/>
        <v>99.119</v>
      </c>
      <c r="I21" s="996">
        <f t="shared" si="5"/>
        <v>116.572</v>
      </c>
      <c r="J21" s="996">
        <f t="shared" si="5"/>
        <v>111.759</v>
      </c>
      <c r="K21" s="996">
        <f t="shared" si="5"/>
        <v>95.692999999999998</v>
      </c>
      <c r="L21" s="996">
        <f t="shared" si="5"/>
        <v>100.79300000000001</v>
      </c>
      <c r="M21" s="996">
        <f t="shared" si="5"/>
        <v>96.356999999999999</v>
      </c>
      <c r="N21" s="996">
        <f t="shared" si="5"/>
        <v>111.16</v>
      </c>
      <c r="O21" s="996">
        <f t="shared" si="5"/>
        <v>111.908</v>
      </c>
      <c r="P21" s="997">
        <f>SUM(P22,P26,P27,P28)</f>
        <v>103.465</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9：食料品製造業(N=1)</v>
      </c>
      <c r="BE21" s="961">
        <f>VLOOKUP(BE$13&amp;"_"&amp;$AV$8,データシート2!$A:$SI,MATCH($AV$5&amp;"_"&amp;$BA21&amp;$AV$6,データシート2!$A$1:$SI$1,0),0)</f>
        <v>1</v>
      </c>
      <c r="BF21" s="1071">
        <f>VLOOKUP(BF$13&amp;"_"&amp;$AW$8,データシート2!$A:$SI,MATCH($AW$5&amp;"_"&amp;$BA21&amp;$AW$6,データシート2!$A$1:$SI$1,0),0)</f>
        <v>6.2960000000000003</v>
      </c>
      <c r="BG21" s="1071">
        <f t="shared" si="2"/>
        <v>6.2960000000000003</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f t="shared" si="4"/>
        <v>0.71054684706676585</v>
      </c>
    </row>
    <row r="22" spans="2:63" ht="15.95" customHeight="1" thickBot="1">
      <c r="B22" s="325"/>
      <c r="C22" s="572"/>
      <c r="D22" s="456" t="s">
        <v>31</v>
      </c>
      <c r="E22" s="457"/>
      <c r="F22" s="998">
        <f>SUM(F23:F25)</f>
        <v>81.988</v>
      </c>
      <c r="G22" s="998">
        <f t="shared" ref="G22:P22" si="6">SUM(G23:G25)</f>
        <v>84.846999999999994</v>
      </c>
      <c r="H22" s="998">
        <f t="shared" si="6"/>
        <v>99.119</v>
      </c>
      <c r="I22" s="998">
        <f t="shared" si="6"/>
        <v>116.572</v>
      </c>
      <c r="J22" s="998">
        <f t="shared" si="6"/>
        <v>111.759</v>
      </c>
      <c r="K22" s="998">
        <f t="shared" si="6"/>
        <v>95.692999999999998</v>
      </c>
      <c r="L22" s="998">
        <f t="shared" si="6"/>
        <v>100.79300000000001</v>
      </c>
      <c r="M22" s="998">
        <f t="shared" si="6"/>
        <v>96.356999999999999</v>
      </c>
      <c r="N22" s="998">
        <f t="shared" si="6"/>
        <v>111.16</v>
      </c>
      <c r="O22" s="998">
        <f t="shared" si="6"/>
        <v>111.908</v>
      </c>
      <c r="P22" s="999">
        <f t="shared" si="6"/>
        <v>103.465</v>
      </c>
      <c r="Z22" s="313"/>
      <c r="AB22" s="312"/>
      <c r="AC22" s="571" t="s">
        <v>1377</v>
      </c>
      <c r="AP22" s="18" t="s">
        <v>1387</v>
      </c>
      <c r="AQ22" s="313"/>
      <c r="AV22" s="80" t="str">
        <f>AW22</f>
        <v>エネルギー起源CO2</v>
      </c>
      <c r="AW22" s="80" t="str">
        <f>D56</f>
        <v>エネルギー起源CO2</v>
      </c>
      <c r="AX22" s="201">
        <f>P56</f>
        <v>103.465</v>
      </c>
      <c r="AY22" s="201">
        <f>AX22</f>
        <v>103.465</v>
      </c>
      <c r="BA22" s="80">
        <v>10</v>
      </c>
      <c r="BB22" s="80"/>
      <c r="BC22" s="80" t="s">
        <v>163</v>
      </c>
      <c r="BD22" s="80" t="str">
        <f t="shared" si="1"/>
        <v>10：飲料・たばこ・飼料製造業(N=1)</v>
      </c>
      <c r="BE22" s="961">
        <f>VLOOKUP(BE$13&amp;"_"&amp;$AV$8,データシート2!$A:$SI,MATCH($AV$5&amp;"_"&amp;$BA22&amp;$AV$6,データシート2!$A$1:$SI$1,0),0)</f>
        <v>1</v>
      </c>
      <c r="BF22" s="1071">
        <f>VLOOKUP(BF$13&amp;"_"&amp;$AW$8,データシート2!$A:$SI,MATCH($AW$5&amp;"_"&amp;$BA22&amp;$AW$6,データシート2!$A$1:$SI$1,0),0)</f>
        <v>4.218</v>
      </c>
      <c r="BG22" s="1071">
        <f t="shared" si="2"/>
        <v>4.218</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f t="shared" si="4"/>
        <v>0.39645810344586763</v>
      </c>
    </row>
    <row r="23" spans="2:63" ht="15.95" customHeight="1" thickBot="1">
      <c r="B23" s="325"/>
      <c r="C23" s="572"/>
      <c r="D23" s="458"/>
      <c r="E23" s="457" t="s">
        <v>98</v>
      </c>
      <c r="F23" s="1000">
        <f>IFERROR(VLOOKUP(年度マスタ!$K$4&amp;"_"&amp;F$20,データシート1!$A:$BT,MATCH("ba_"&amp;$E23,データシート1!$A$1:$BT$1,0),0),0)</f>
        <v>81.988</v>
      </c>
      <c r="G23" s="1000">
        <f>IFERROR(VLOOKUP(年度マスタ!$K$4&amp;"_"&amp;G$20,データシート1!$A:$BT,MATCH("ba_"&amp;$E23,データシート1!$A$1:$BT$1,0),0),0)</f>
        <v>84.846999999999994</v>
      </c>
      <c r="H23" s="1000">
        <f>IFERROR(VLOOKUP(年度マスタ!$K$4&amp;"_"&amp;H$20,データシート1!$A:$BT,MATCH("ba_"&amp;$E23,データシート1!$A$1:$BT$1,0),0),0)</f>
        <v>99.119</v>
      </c>
      <c r="I23" s="1000">
        <f>IFERROR(VLOOKUP(年度マスタ!$K$4&amp;"_"&amp;I$20,データシート1!$A:$BT,MATCH("ba_"&amp;$E23,データシート1!$A$1:$BT$1,0),0),0)</f>
        <v>116.572</v>
      </c>
      <c r="J23" s="1000">
        <f>IFERROR(VLOOKUP(年度マスタ!$K$4&amp;"_"&amp;J$20,データシート1!$A:$BT,MATCH("ba_"&amp;$E23,データシート1!$A$1:$BT$1,0),0),0)</f>
        <v>111.759</v>
      </c>
      <c r="K23" s="1000">
        <f>IFERROR(VLOOKUP(年度マスタ!$K$4&amp;"_"&amp;K$20,データシート1!$A:$BT,MATCH("ba_"&amp;$E23,データシート1!$A$1:$BT$1,0),0),0)</f>
        <v>95.692999999999998</v>
      </c>
      <c r="L23" s="1000">
        <f>IFERROR(VLOOKUP(年度マスタ!$K$4&amp;"_"&amp;L$20,データシート1!$A:$BT,MATCH("ba_"&amp;$E23,データシート1!$A$1:$BT$1,0),0),0)</f>
        <v>100.79300000000001</v>
      </c>
      <c r="M23" s="1000">
        <f>IFERROR(VLOOKUP(年度マスタ!$K$4&amp;"_"&amp;M$20,データシート1!$A:$BT,MATCH("ba_"&amp;$E23,データシート1!$A$1:$BT$1,0),0),0)</f>
        <v>96.356999999999999</v>
      </c>
      <c r="N23" s="1000">
        <f>IFERROR(VLOOKUP(年度マスタ!$K$4&amp;"_"&amp;N$20,データシート1!$A:$BT,MATCH("ba_"&amp;$E23,データシート1!$A$1:$BT$1,0),0),0)</f>
        <v>111.16</v>
      </c>
      <c r="O23" s="1000">
        <f>IFERROR(VLOOKUP(年度マスタ!$K$4&amp;"_"&amp;O$20,データシート1!$A:$BT,MATCH("ba_"&amp;$E23,データシート1!$A$1:$BT$1,0),0),0)</f>
        <v>111.908</v>
      </c>
      <c r="P23" s="1001">
        <f>IFERROR(VLOOKUP(年度マスタ!$K$4&amp;"_"&amp;P$20,データシート1!$A:$BT,MATCH("ba_"&amp;$E23,データシート1!$A$1:$BT$1,0),0),0)</f>
        <v>103.465</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223.97160633593802</v>
      </c>
      <c r="AG24" s="996">
        <f t="shared" ref="AG24:AP24" si="7">AG25+AG29</f>
        <v>194.1330641465521</v>
      </c>
      <c r="AH24" s="996">
        <f t="shared" si="7"/>
        <v>234.28465388313242</v>
      </c>
      <c r="AI24" s="996">
        <f t="shared" si="7"/>
        <v>258.61644119726242</v>
      </c>
      <c r="AJ24" s="996">
        <f t="shared" si="7"/>
        <v>221.24594572472444</v>
      </c>
      <c r="AK24" s="996">
        <f t="shared" si="7"/>
        <v>192.1351479017838</v>
      </c>
      <c r="AL24" s="996">
        <f t="shared" si="7"/>
        <v>199.39591880802021</v>
      </c>
      <c r="AM24" s="996">
        <f t="shared" si="7"/>
        <v>191.73921727472543</v>
      </c>
      <c r="AN24" s="996">
        <f t="shared" si="7"/>
        <v>182.25971880700627</v>
      </c>
      <c r="AO24" s="996">
        <f>AO25+AO29</f>
        <v>185.49737416029771</v>
      </c>
      <c r="AP24" s="997">
        <f t="shared" si="7"/>
        <v>167.44707193567885</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141.38559981158821</v>
      </c>
      <c r="AG25" s="998">
        <f>①CO2排出量の現状把握!AA35</f>
        <v>100.13876428245773</v>
      </c>
      <c r="AH25" s="998">
        <f>①CO2排出量の現状把握!AB35</f>
        <v>141.79868405198002</v>
      </c>
      <c r="AI25" s="998">
        <f>①CO2排出量の現状把握!AC35</f>
        <v>162.98256292916292</v>
      </c>
      <c r="AJ25" s="998">
        <f>①CO2排出量の現状把握!AD35</f>
        <v>132.9089751918589</v>
      </c>
      <c r="AK25" s="998">
        <f>①CO2排出量の現状把握!AE35</f>
        <v>112.72240674171539</v>
      </c>
      <c r="AL25" s="998">
        <f>①CO2排出量の現状把握!AF35</f>
        <v>131.95123851262429</v>
      </c>
      <c r="AM25" s="998">
        <f>①CO2排出量の現状把握!AG35</f>
        <v>123.57227448563528</v>
      </c>
      <c r="AN25" s="998">
        <f>①CO2排出量の現状把握!AH35</f>
        <v>118.89844283256352</v>
      </c>
      <c r="AO25" s="998">
        <f>①CO2排出量の現状把握!AI35</f>
        <v>123.91253662483064</v>
      </c>
      <c r="AP25" s="999">
        <f>①CO2排出量の現状把握!AJ35</f>
        <v>108.5574885192113</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132.51039195850149</v>
      </c>
      <c r="AG26" s="1000">
        <f>①CO2排出量の現状把握!AA36</f>
        <v>90.274148628770547</v>
      </c>
      <c r="AH26" s="1000">
        <f>①CO2排出量の現状把握!AB36</f>
        <v>132.24887418798204</v>
      </c>
      <c r="AI26" s="1000">
        <f>①CO2排出量の現状把握!AC36</f>
        <v>154.22048343282512</v>
      </c>
      <c r="AJ26" s="1000">
        <f>①CO2排出量の現状把握!AD36</f>
        <v>124.76662532725963</v>
      </c>
      <c r="AK26" s="1000">
        <f>①CO2排出量の現状把握!AE36</f>
        <v>104.94880857071728</v>
      </c>
      <c r="AL26" s="1000">
        <f>①CO2排出量の現状把握!AF36</f>
        <v>123.26115182223009</v>
      </c>
      <c r="AM26" s="1000">
        <f>①CO2排出量の現状把握!AG36</f>
        <v>115.09238892160047</v>
      </c>
      <c r="AN26" s="1000">
        <f>①CO2排出量の現状把握!AH36</f>
        <v>111.00975097748241</v>
      </c>
      <c r="AO26" s="1000">
        <f>①CO2排出量の現状把握!AI36</f>
        <v>116.51709653709659</v>
      </c>
      <c r="AP26" s="1001">
        <f>①CO2排出量の現状把握!AJ36</f>
        <v>99.490496969314947</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18：プラスチック製品製造業(N=1)</v>
      </c>
      <c r="BE26" s="961">
        <f>VLOOKUP(BE$13&amp;"_"&amp;$AV$8,データシート2!$A:$SI,MATCH($AV$5&amp;"_"&amp;$BA26&amp;$AV$6,データシート2!$A$1:$SI$1,0),0)</f>
        <v>1</v>
      </c>
      <c r="BF26" s="1071">
        <f>VLOOKUP(BF$13&amp;"_"&amp;$AW$8,データシート2!$A:$SI,MATCH($AW$5&amp;"_"&amp;$BA26&amp;$AW$6,データシート2!$A$1:$SI$1,0),0)</f>
        <v>8.4779999999999998</v>
      </c>
      <c r="BG26" s="1071">
        <f t="shared" si="2"/>
        <v>8.4779999999999998</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f t="shared" si="4"/>
        <v>1.0055167562816776</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5.2742152060739427</v>
      </c>
      <c r="AG27" s="1000">
        <f>①CO2排出量の現状把握!AA37</f>
        <v>6.0894556993712312</v>
      </c>
      <c r="AH27" s="1000">
        <f>①CO2排出量の現状把握!AB37</f>
        <v>5.8299823259540595</v>
      </c>
      <c r="AI27" s="1000">
        <f>①CO2排出量の現状把握!AC37</f>
        <v>5.7087315855546592</v>
      </c>
      <c r="AJ27" s="1000">
        <f>①CO2排出量の現状把握!AD37</f>
        <v>5.4229805069169759</v>
      </c>
      <c r="AK27" s="1000">
        <f>①CO2排出量の現状把握!AE37</f>
        <v>5.0299171838234535</v>
      </c>
      <c r="AL27" s="1000">
        <f>①CO2排出量の現状把握!AF37</f>
        <v>5.5016113120211791</v>
      </c>
      <c r="AM27" s="1000">
        <f>①CO2排出量の現状把握!AG37</f>
        <v>5.5073995531438031</v>
      </c>
      <c r="AN27" s="1000">
        <f>①CO2排出量の現状把握!AH37</f>
        <v>5.2583127295947198</v>
      </c>
      <c r="AO27" s="1000">
        <f>①CO2排出量の現状把握!AI37</f>
        <v>4.7439805424212063</v>
      </c>
      <c r="AP27" s="1001">
        <f>①CO2排出量の現状把握!AJ37</f>
        <v>4.6607562914829233</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3.6009926470127938</v>
      </c>
      <c r="AG28" s="1000">
        <f>①CO2排出量の現状把握!AA38</f>
        <v>3.7751599543159515</v>
      </c>
      <c r="AH28" s="1000">
        <f>①CO2排出量の現状把握!AB38</f>
        <v>3.7198275380439174</v>
      </c>
      <c r="AI28" s="1000">
        <f>①CO2排出量の現状把握!AC38</f>
        <v>3.0533479107831423</v>
      </c>
      <c r="AJ28" s="1000">
        <f>①CO2排出量の現状把握!AD38</f>
        <v>2.7193693576822988</v>
      </c>
      <c r="AK28" s="1000">
        <f>①CO2排出量の現状把握!AE38</f>
        <v>2.7436809871746539</v>
      </c>
      <c r="AL28" s="1000">
        <f>①CO2排出量の現状把握!AF38</f>
        <v>3.1884753783730169</v>
      </c>
      <c r="AM28" s="1000">
        <f>①CO2排出量の現状把握!AG38</f>
        <v>2.9724860108910023</v>
      </c>
      <c r="AN28" s="1000">
        <f>①CO2排出量の現状把握!AH38</f>
        <v>2.6303791254863889</v>
      </c>
      <c r="AO28" s="1000">
        <f>①CO2排出量の現状把握!AI38</f>
        <v>2.6514595453128313</v>
      </c>
      <c r="AP28" s="1001">
        <f>①CO2排出量の現状把握!AJ38</f>
        <v>4.4062352584134272</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82.586006524349827</v>
      </c>
      <c r="AG29" s="1002">
        <f>①CO2排出量の現状把握!AA39</f>
        <v>93.994299864094387</v>
      </c>
      <c r="AH29" s="1002">
        <f>①CO2排出量の現状把握!AB39</f>
        <v>92.485969831152417</v>
      </c>
      <c r="AI29" s="1002">
        <f>①CO2排出量の現状把握!AC39</f>
        <v>95.633878268099494</v>
      </c>
      <c r="AJ29" s="1002">
        <f>①CO2排出量の現状把握!AD39</f>
        <v>88.336970532865521</v>
      </c>
      <c r="AK29" s="1002">
        <f>①CO2排出量の現状把握!AE39</f>
        <v>79.412741160068421</v>
      </c>
      <c r="AL29" s="1002">
        <f>①CO2排出量の現状把握!AF39</f>
        <v>67.444680295395926</v>
      </c>
      <c r="AM29" s="1002">
        <f>①CO2排出量の現状把握!AG39</f>
        <v>68.166942789090143</v>
      </c>
      <c r="AN29" s="1002">
        <f>①CO2排出量の現状把握!AH39</f>
        <v>63.361275974442762</v>
      </c>
      <c r="AO29" s="1002">
        <f>①CO2排出量の現状把握!AI39</f>
        <v>61.584837535467074</v>
      </c>
      <c r="AP29" s="1003">
        <f>①CO2排出量の現状把握!AJ39</f>
        <v>58.889583416467552</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24：金属製品製造業(N=1)</v>
      </c>
      <c r="BE30" s="961">
        <f>VLOOKUP(BE$13&amp;"_"&amp;$AV$8,データシート2!$A:$SI,MATCH($AV$5&amp;"_"&amp;$BA30&amp;$AV$6,データシート2!$A$1:$SI$1,0),0)</f>
        <v>1</v>
      </c>
      <c r="BF30" s="1071">
        <f>VLOOKUP(BF$13&amp;"_"&amp;$AW$8,データシート2!$A:$SI,MATCH($AW$5&amp;"_"&amp;$BA30&amp;$AW$6,データシート2!$A$1:$SI$1,0),0)</f>
        <v>2.169</v>
      </c>
      <c r="BG30" s="1071">
        <f t="shared" si="2"/>
        <v>2.169</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f t="shared" si="4"/>
        <v>0.26621477350618533</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0.3660642585070587</v>
      </c>
      <c r="AG32" s="509">
        <f t="shared" si="12"/>
        <v>0.43705589448662147</v>
      </c>
      <c r="AH32" s="509">
        <f t="shared" si="12"/>
        <v>0.42307081730348101</v>
      </c>
      <c r="AI32" s="509">
        <f t="shared" si="12"/>
        <v>0.45075247134455571</v>
      </c>
      <c r="AJ32" s="509">
        <f t="shared" si="12"/>
        <v>0.50513468002279793</v>
      </c>
      <c r="AK32" s="509">
        <f t="shared" si="12"/>
        <v>0.49805046627344113</v>
      </c>
      <c r="AL32" s="509">
        <f t="shared" si="12"/>
        <v>0.50549179041645387</v>
      </c>
      <c r="AM32" s="509">
        <f t="shared" si="12"/>
        <v>0.50254194926611673</v>
      </c>
      <c r="AN32" s="509">
        <f t="shared" si="12"/>
        <v>0.60989888894598077</v>
      </c>
      <c r="AO32" s="509">
        <f t="shared" si="12"/>
        <v>0.60328616783165145</v>
      </c>
      <c r="AP32" s="509">
        <f t="shared" si="12"/>
        <v>0.61789674076680079</v>
      </c>
      <c r="AQ32" s="313"/>
      <c r="BA32" s="80">
        <v>26</v>
      </c>
      <c r="BB32" s="80"/>
      <c r="BC32" s="80" t="s">
        <v>172</v>
      </c>
      <c r="BD32" s="80" t="str">
        <f t="shared" si="1"/>
        <v>26：生産用機械器具製造業(N=1)</v>
      </c>
      <c r="BE32" s="961">
        <f>VLOOKUP(BE$13&amp;"_"&amp;$AV$8,データシート2!$A:$SI,MATCH($AV$5&amp;"_"&amp;$BA32&amp;$AV$6,データシート2!$A$1:$SI$1,0),0)</f>
        <v>1</v>
      </c>
      <c r="BF32" s="1071">
        <f>VLOOKUP(BF$13&amp;"_"&amp;$AW$8,データシート2!$A:$SI,MATCH($AW$5&amp;"_"&amp;$BA32&amp;$AW$6,データシート2!$A$1:$SI$1,0),0)</f>
        <v>1.627</v>
      </c>
      <c r="BG32" s="1071">
        <f t="shared" si="2"/>
        <v>1.627</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f t="shared" si="4"/>
        <v>0.21868321760666048</v>
      </c>
    </row>
    <row r="33" spans="2:63" ht="15.95" customHeight="1" thickBot="1">
      <c r="B33" s="325"/>
      <c r="Z33" s="313"/>
      <c r="AB33" s="312"/>
      <c r="AC33" s="572"/>
      <c r="AD33" s="456" t="s">
        <v>31</v>
      </c>
      <c r="AE33" s="457"/>
      <c r="AF33" s="506">
        <f>IFERROR(IF(F22/AF25&gt;1,1,F22/AF25),0)</f>
        <v>0.57988932472089083</v>
      </c>
      <c r="AG33" s="506">
        <f t="shared" ref="AG33:AP33" si="13">IFERROR(IF(G22/AG25&gt;1,1,G22/AG25),0)</f>
        <v>0.84729425820229998</v>
      </c>
      <c r="AH33" s="506">
        <f t="shared" si="13"/>
        <v>0.69901212879849672</v>
      </c>
      <c r="AI33" s="506">
        <f t="shared" si="13"/>
        <v>0.71524215784154566</v>
      </c>
      <c r="AJ33" s="506">
        <f t="shared" si="13"/>
        <v>0.84086872115800948</v>
      </c>
      <c r="AK33" s="506">
        <f t="shared" si="13"/>
        <v>0.84892616087646677</v>
      </c>
      <c r="AL33" s="506">
        <f t="shared" si="13"/>
        <v>0.76386550923019003</v>
      </c>
      <c r="AM33" s="506">
        <f t="shared" si="13"/>
        <v>0.77976229215721904</v>
      </c>
      <c r="AN33" s="506">
        <f t="shared" si="13"/>
        <v>0.93491552413801549</v>
      </c>
      <c r="AO33" s="506">
        <f t="shared" si="13"/>
        <v>0.90312088710461391</v>
      </c>
      <c r="AP33" s="506">
        <f t="shared" si="13"/>
        <v>0.95308947739418193</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0.61872883166534087</v>
      </c>
      <c r="AG34" s="507">
        <f t="shared" ref="AG34:AP36" si="14">IFERROR(IF(G23/AG26&gt;1,1,G23/AG26),0)</f>
        <v>0.93988147535914934</v>
      </c>
      <c r="AH34" s="507">
        <f t="shared" si="14"/>
        <v>0.74948842180017072</v>
      </c>
      <c r="AI34" s="507">
        <f t="shared" si="14"/>
        <v>0.75587883921253607</v>
      </c>
      <c r="AJ34" s="507">
        <f t="shared" si="14"/>
        <v>0.8957443523607298</v>
      </c>
      <c r="AK34" s="507">
        <f t="shared" si="14"/>
        <v>0.9118064445249946</v>
      </c>
      <c r="AL34" s="507">
        <f t="shared" si="14"/>
        <v>0.81771911514639961</v>
      </c>
      <c r="AM34" s="507">
        <f t="shared" si="14"/>
        <v>0.83721435364103192</v>
      </c>
      <c r="AN34" s="507">
        <f t="shared" si="14"/>
        <v>1</v>
      </c>
      <c r="AO34" s="507">
        <f t="shared" si="14"/>
        <v>0.9604427446779954</v>
      </c>
      <c r="AP34" s="507">
        <f t="shared" si="14"/>
        <v>1</v>
      </c>
      <c r="AQ34" s="313"/>
      <c r="BA34" s="80">
        <v>28</v>
      </c>
      <c r="BB34" s="80"/>
      <c r="BC34" s="80" t="s">
        <v>1357</v>
      </c>
      <c r="BD34" s="80" t="str">
        <f t="shared" si="1"/>
        <v>28：電子部品等製造業(N=3)</v>
      </c>
      <c r="BE34" s="961">
        <f>VLOOKUP(BE$13&amp;"_"&amp;$AV$8,データシート2!$A:$SI,MATCH($AV$5&amp;"_"&amp;$BA34&amp;$AV$6,データシート2!$A$1:$SI$1,0),0)</f>
        <v>3</v>
      </c>
      <c r="BF34" s="1071">
        <f>VLOOKUP(BF$13&amp;"_"&amp;$AW$8,データシート2!$A:$SI,MATCH($AW$5&amp;"_"&amp;$BA34&amp;$AW$6,データシート2!$A$1:$SI$1,0),0)</f>
        <v>56.404000000000003</v>
      </c>
      <c r="BG34" s="1071">
        <f t="shared" si="2"/>
        <v>18.801333333333336</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f t="shared" si="4"/>
        <v>0.60877300337314932</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31：輸送用機械器具製造業(N=1)</v>
      </c>
      <c r="BE37" s="961">
        <f>VLOOKUP(BE$13&amp;"_"&amp;$AV$8,データシート2!$A:$SI,MATCH($AV$5&amp;"_"&amp;$BA37&amp;$AV$6,データシート2!$A$1:$SI$1,0),0)</f>
        <v>1</v>
      </c>
      <c r="BF37" s="1071">
        <f>VLOOKUP(BF$13&amp;"_"&amp;$AW$8,データシート2!$A:$SI,MATCH($AW$5&amp;"_"&amp;$BA37&amp;$AW$6,データシート2!$A$1:$SI$1,0),0)</f>
        <v>23.105</v>
      </c>
      <c r="BG37" s="1071">
        <f t="shared" si="2"/>
        <v>23.105</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f t="shared" si="4"/>
        <v>1.7429140146841893</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81.988</v>
      </c>
      <c r="G55" s="1004">
        <f t="shared" ref="G55:P55" si="29">SUM(G56,G57,G60,G61,G62,G63,G64,G65,)</f>
        <v>84.846999999999994</v>
      </c>
      <c r="H55" s="1004">
        <f t="shared" si="29"/>
        <v>99.119</v>
      </c>
      <c r="I55" s="1004">
        <f t="shared" si="29"/>
        <v>116.572</v>
      </c>
      <c r="J55" s="1004">
        <f t="shared" si="29"/>
        <v>111.759</v>
      </c>
      <c r="K55" s="1004">
        <f t="shared" si="29"/>
        <v>95.692999999999998</v>
      </c>
      <c r="L55" s="1004">
        <f t="shared" si="29"/>
        <v>100.79300000000001</v>
      </c>
      <c r="M55" s="1004">
        <f t="shared" si="29"/>
        <v>96.356999999999999</v>
      </c>
      <c r="N55" s="1004">
        <f t="shared" si="29"/>
        <v>111.16</v>
      </c>
      <c r="O55" s="1004">
        <f t="shared" si="29"/>
        <v>111.908</v>
      </c>
      <c r="P55" s="1005">
        <f t="shared" si="29"/>
        <v>103.465</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81.988</v>
      </c>
      <c r="G56" s="1006">
        <f>IFERROR(VLOOKUP(年度マスタ!$K$4&amp;"_"&amp;G$54,データシート1!$A:$CD,MATCH("bc_"&amp;$C56,データシート1!$A$1:$CD$1,0),0),0)</f>
        <v>84.846999999999994</v>
      </c>
      <c r="H56" s="1006">
        <f>IFERROR(VLOOKUP(年度マスタ!$K$4&amp;"_"&amp;H$54,データシート1!$A:$CD,MATCH("bc_"&amp;$C56,データシート1!$A$1:$CD$1,0),0),0)</f>
        <v>99.119</v>
      </c>
      <c r="I56" s="1006">
        <f>IFERROR(VLOOKUP(年度マスタ!$K$4&amp;"_"&amp;I$54,データシート1!$A:$CD,MATCH("bc_"&amp;$C56,データシート1!$A$1:$CD$1,0),0),0)</f>
        <v>116.572</v>
      </c>
      <c r="J56" s="1006">
        <f>IFERROR(VLOOKUP(年度マスタ!$K$4&amp;"_"&amp;J$54,データシート1!$A:$CD,MATCH("bc_"&amp;$C56,データシート1!$A$1:$CD$1,0),0),0)</f>
        <v>111.759</v>
      </c>
      <c r="K56" s="1006">
        <f>IFERROR(VLOOKUP(年度マスタ!$K$4&amp;"_"&amp;K$54,データシート1!$A:$CD,MATCH("bc_"&amp;$C56,データシート1!$A$1:$CD$1,0),0),0)</f>
        <v>95.692999999999998</v>
      </c>
      <c r="L56" s="1006">
        <f>IFERROR(VLOOKUP(年度マスタ!$K$4&amp;"_"&amp;L$54,データシート1!$A:$CD,MATCH("bc_"&amp;$C56,データシート1!$A$1:$CD$1,0),0),0)</f>
        <v>100.79300000000001</v>
      </c>
      <c r="M56" s="1006">
        <f>IFERROR(VLOOKUP(年度マスタ!$K$4&amp;"_"&amp;M$54,データシート1!$A:$CD,MATCH("bc_"&amp;$C56,データシート1!$A$1:$CD$1,0),0),0)</f>
        <v>96.356999999999999</v>
      </c>
      <c r="N56" s="1006">
        <f>IFERROR(VLOOKUP(年度マスタ!$K$4&amp;"_"&amp;N$54,データシート1!$A:$CD,MATCH("bc_"&amp;$C56,データシート1!$A$1:$CD$1,0),0),0)</f>
        <v>111.16</v>
      </c>
      <c r="O56" s="1006">
        <f>IFERROR(VLOOKUP(年度マスタ!$K$4&amp;"_"&amp;O$54,データシート1!$A:$CD,MATCH("bc_"&amp;$C56,データシート1!$A$1:$CD$1,0),0),0)</f>
        <v>111.908</v>
      </c>
      <c r="P56" s="1007">
        <f>IFERROR(VLOOKUP(年度マスタ!$K$4&amp;"_"&amp;P$54,データシート1!$A:$CD,MATCH("bc_"&amp;$C56,データシート1!$A$1:$CD$1,0),0),0)</f>
        <v>103.465</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南アルプス市</v>
      </c>
      <c r="AF1" s="345"/>
      <c r="AG1" s="203"/>
      <c r="AH1" s="188"/>
      <c r="AI1" s="188"/>
      <c r="AJ1" s="188"/>
      <c r="AK1" s="188"/>
      <c r="AL1" s="189"/>
      <c r="AM1" s="189"/>
      <c r="AN1" s="189"/>
      <c r="AO1" s="189"/>
      <c r="AP1" s="189"/>
      <c r="AQ1" s="189"/>
      <c r="AR1" s="189"/>
      <c r="AS1" s="189"/>
      <c r="AT1" s="190"/>
    </row>
    <row r="2" spans="1:47" s="577" customFormat="1" ht="27.95" customHeight="1">
      <c r="A2" s="576"/>
      <c r="B2" s="576" t="s">
        <v>1638</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1642</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11037.2</v>
      </c>
      <c r="K6" s="688">
        <f>VLOOKUP(年度マスタ!$K$4&amp;"_"&amp;K$5,データシート1!$A:$BS,MATCH("cb_"&amp;$G6,データシート1!$A$1:$BS$1,0),0)</f>
        <v>11952.8</v>
      </c>
      <c r="L6" s="688">
        <f>VLOOKUP(年度マスタ!$K$4&amp;"_"&amp;L$5,データシート1!$A:$BS,MATCH("cb_"&amp;$G6,データシート1!$A$1:$BS$1,0),0)</f>
        <v>12844.3</v>
      </c>
      <c r="M6" s="688">
        <f>VLOOKUP(年度マスタ!$K$4&amp;"_"&amp;M$5,データシート1!$A:$BS,MATCH("cb_"&amp;$G6,データシート1!$A$1:$BS$1,0),0)</f>
        <v>13611.1</v>
      </c>
      <c r="N6" s="688">
        <f>VLOOKUP(年度マスタ!$K$4&amp;"_"&amp;N$5,データシート1!$A:$BS,MATCH("cb_"&amp;$G6,データシート1!$A$1:$BS$1,0),0)</f>
        <v>14501.3</v>
      </c>
      <c r="O6" s="688">
        <f>VLOOKUP(年度マスタ!$K$4&amp;"_"&amp;O$5,データシート1!$A:$BS,MATCH("cb_"&amp;$G6,データシート1!$A$1:$BS$1,0),0)</f>
        <v>15702.69999999999</v>
      </c>
      <c r="P6" s="688">
        <f>VLOOKUP(年度マスタ!$K$4&amp;"_"&amp;P$5,データシート1!$A:$BS,MATCH("cb_"&amp;$G6,データシート1!$A$1:$BS$1,0),0)</f>
        <v>16723.499999999971</v>
      </c>
      <c r="Q6" s="688">
        <f>VLOOKUP(年度マスタ!$K$4&amp;"_"&amp;Q$5,データシート1!$A:$BS,MATCH("cb_"&amp;$G6,データシート1!$A$1:$BS$1,0),0)</f>
        <v>18043.199999999961</v>
      </c>
      <c r="R6" s="704">
        <f>VLOOKUP(年度マスタ!$K$4&amp;"_"&amp;R$5,データシート1!$A:$BS,MATCH("cb_"&amp;$G6,データシート1!$A$1:$BS$1,0),0)</f>
        <v>19444.899999999943</v>
      </c>
      <c r="S6" s="627"/>
      <c r="T6" s="226"/>
      <c r="U6" s="640"/>
      <c r="V6" s="231"/>
      <c r="W6" s="231"/>
      <c r="X6" s="231"/>
      <c r="Y6" s="232" t="s">
        <v>233</v>
      </c>
      <c r="Z6" s="734" t="s">
        <v>234</v>
      </c>
      <c r="AA6" s="734"/>
      <c r="AB6" s="734"/>
      <c r="AC6" s="735">
        <f>SUM(AC7:AC8)</f>
        <v>1236874</v>
      </c>
      <c r="AD6" s="735">
        <f>SUM(AD7:AD8)</f>
        <v>1810090.8920000002</v>
      </c>
      <c r="AE6" s="736">
        <f>$AD6*3600/100000000</f>
        <v>65.163272112000001</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31166.399999999998</v>
      </c>
      <c r="K7" s="684">
        <f>VLOOKUP(年度マスタ!$K$4&amp;"_"&amp;K$5,データシート1!$A:$BS,MATCH("cb_"&amp;$G7,データシート1!$A$1:$BS$1,0),0)</f>
        <v>40739.200000000004</v>
      </c>
      <c r="L7" s="684">
        <f>VLOOKUP(年度マスタ!$K$4&amp;"_"&amp;L$5,データシート1!$A:$BS,MATCH("cb_"&amp;$G7,データシート1!$A$1:$BS$1,0),0)</f>
        <v>44604.3</v>
      </c>
      <c r="M7" s="684">
        <f>VLOOKUP(年度マスタ!$K$4&amp;"_"&amp;M$5,データシート1!$A:$BS,MATCH("cb_"&amp;$G7,データシート1!$A$1:$BS$1,0),0)</f>
        <v>47774.800000000017</v>
      </c>
      <c r="N7" s="684">
        <f>VLOOKUP(年度マスタ!$K$4&amp;"_"&amp;N$5,データシート1!$A:$BS,MATCH("cb_"&amp;$G7,データシート1!$A$1:$BS$1,0),0)</f>
        <v>50471.8</v>
      </c>
      <c r="O7" s="684">
        <f>VLOOKUP(年度マスタ!$K$4&amp;"_"&amp;O$5,データシート1!$A:$BS,MATCH("cb_"&amp;$G7,データシート1!$A$1:$BS$1,0),0)</f>
        <v>53028.700000000041</v>
      </c>
      <c r="P7" s="684">
        <f>VLOOKUP(年度マスタ!$K$4&amp;"_"&amp;P$5,データシート1!$A:$BS,MATCH("cb_"&amp;$G7,データシート1!$A$1:$BS$1,0),0)</f>
        <v>56356.299999999981</v>
      </c>
      <c r="Q7" s="684">
        <f>VLOOKUP(年度マスタ!$K$4&amp;"_"&amp;Q$5,データシート1!$A:$BS,MATCH("cb_"&amp;$G7,データシート1!$A$1:$BS$1,0),0)</f>
        <v>56879.89999999998</v>
      </c>
      <c r="R7" s="705">
        <f>VLOOKUP(年度マスタ!$K$4&amp;"_"&amp;R$5,データシート1!$A:$BS,MATCH("cb_"&amp;$G7,データシート1!$A$1:$BS$1,0),0)</f>
        <v>57438.89999999998</v>
      </c>
      <c r="S7" s="627"/>
      <c r="T7" s="226"/>
      <c r="U7" s="640"/>
      <c r="V7" s="231"/>
      <c r="W7" s="231"/>
      <c r="X7" s="231"/>
      <c r="Y7" s="232" t="s">
        <v>236</v>
      </c>
      <c r="Z7" s="248" t="s">
        <v>1368</v>
      </c>
      <c r="AA7" s="248"/>
      <c r="AB7" s="248"/>
      <c r="AC7" s="671">
        <f>VLOOKUP(年度マスタ!$K$4&amp;"_令和4年度",データシート3!A:AB,MATCH("ea_"&amp;$Y7&amp;"_設備",データシート3!$A$1:$AB$1,0),0)</f>
        <v>395856</v>
      </c>
      <c r="AD7" s="671">
        <f>VLOOKUP(年度マスタ!$K$4&amp;"_令和4年度",データシート3!A:AB,MATCH("ea_"&amp;$Y7&amp;"_年間発電",データシート3!$A$1:$AB$1,0),0)/10^3</f>
        <v>581351.55500000017</v>
      </c>
      <c r="AE7" s="606">
        <f t="shared" ref="AE7:AE16" si="0">$AD7*3600/100000000</f>
        <v>20.928655980000006</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841018</v>
      </c>
      <c r="AD8" s="671">
        <f>VLOOKUP(年度マスタ!$K$4&amp;"_令和4年度",データシート3!A:AB,MATCH("ea_"&amp;$Y8&amp;"_年間発電",データシート3!$A$1:$AB$1,0),0)/10^3</f>
        <v>1228739.3370000001</v>
      </c>
      <c r="AE8" s="606">
        <f t="shared" si="0"/>
        <v>44.234616131999999</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100</v>
      </c>
      <c r="K9" s="684">
        <f>VLOOKUP(年度マスタ!$K$4&amp;"_"&amp;K$5,データシート1!$A:$BS,MATCH("cb_"&amp;$G9,データシート1!$A$1:$BS$1,0),0)</f>
        <v>100</v>
      </c>
      <c r="L9" s="684">
        <f>VLOOKUP(年度マスタ!$K$4&amp;"_"&amp;L$5,データシート1!$A:$BS,MATCH("cb_"&amp;$G9,データシート1!$A$1:$BS$1,0),0)</f>
        <v>100</v>
      </c>
      <c r="M9" s="684">
        <f>VLOOKUP(年度マスタ!$K$4&amp;"_"&amp;M$5,データシート1!$A:$BS,MATCH("cb_"&amp;$G9,データシート1!$A$1:$BS$1,0),0)</f>
        <v>100</v>
      </c>
      <c r="N9" s="684">
        <f>VLOOKUP(年度マスタ!$K$4&amp;"_"&amp;N$5,データシート1!$A:$BS,MATCH("cb_"&amp;$G9,データシート1!$A$1:$BS$1,0),0)</f>
        <v>100</v>
      </c>
      <c r="O9" s="684">
        <f>VLOOKUP(年度マスタ!$K$4&amp;"_"&amp;O$5,データシート1!$A:$BS,MATCH("cb_"&amp;$G9,データシート1!$A$1:$BS$1,0),0)</f>
        <v>100</v>
      </c>
      <c r="P9" s="684">
        <f>VLOOKUP(年度マスタ!$K$4&amp;"_"&amp;P$5,データシート1!$A:$BS,MATCH("cb_"&amp;$G9,データシート1!$A$1:$BS$1,0),0)</f>
        <v>100</v>
      </c>
      <c r="Q9" s="684">
        <f>VLOOKUP(年度マスタ!$K$4&amp;"_"&amp;Q$5,データシート1!$A:$BS,MATCH("cb_"&amp;$G9,データシート1!$A$1:$BS$1,0),0)</f>
        <v>100</v>
      </c>
      <c r="R9" s="705">
        <f>VLOOKUP(年度マスタ!$K$4&amp;"_"&amp;R$5,データシート1!$A:$BS,MATCH("cb_"&amp;$G9,データシート1!$A$1:$BS$1,0),0)</f>
        <v>100</v>
      </c>
      <c r="S9" s="627"/>
      <c r="T9" s="226"/>
      <c r="U9" s="640"/>
      <c r="V9" s="231"/>
      <c r="W9" s="231"/>
      <c r="X9" s="231"/>
      <c r="Y9" s="232" t="s">
        <v>238</v>
      </c>
      <c r="Z9" s="244" t="s">
        <v>222</v>
      </c>
      <c r="AA9" s="244"/>
      <c r="AB9" s="244"/>
      <c r="AC9" s="737">
        <f>VLOOKUP(年度マスタ!$K$4&amp;"_令和4年度",データシート3!A:AB,MATCH("ea_"&amp;$Y9&amp;"_設備",データシート3!$A$1:$AB$1,0),0)</f>
        <v>0</v>
      </c>
      <c r="AD9" s="737">
        <f>VLOOKUP(年度マスタ!$K$4&amp;"_令和4年度",データシート3!A:AB,MATCH("ea_"&amp;$Y9&amp;"_年間発電",データシート3!$A$1:$AB$1,0),0)/10^3</f>
        <v>0</v>
      </c>
      <c r="AE9" s="738">
        <f t="shared" si="0"/>
        <v>0</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8679.0805600000003</v>
      </c>
      <c r="AD10" s="737">
        <f>SUM(AD11:AD12)</f>
        <v>53879.139920629998</v>
      </c>
      <c r="AE10" s="738">
        <f t="shared" si="0"/>
        <v>1.93964903714268</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49</v>
      </c>
      <c r="S11" s="628"/>
      <c r="T11" s="183"/>
      <c r="U11" s="641"/>
      <c r="V11" s="233"/>
      <c r="W11" s="233"/>
      <c r="X11" s="233"/>
      <c r="Y11" s="232" t="s">
        <v>244</v>
      </c>
      <c r="Z11" s="248" t="s">
        <v>1370</v>
      </c>
      <c r="AA11" s="248"/>
      <c r="AB11" s="248"/>
      <c r="AC11" s="671">
        <f>VLOOKUP(年度マスタ!$K$4&amp;"_令和4年度",データシート3!A:AB,MATCH("ea_"&amp;$Y11&amp;"_設備",データシート3!$A$1:$AB$1,0),0)</f>
        <v>8630</v>
      </c>
      <c r="AD11" s="671">
        <f>VLOOKUP(年度マスタ!$K$4&amp;"_令和4年度",データシート3!A:AB,MATCH("ea_"&amp;$Y11&amp;"_年間発電",データシート3!$A$1:$AB$1,0),0)/10^3</f>
        <v>53470.396999999997</v>
      </c>
      <c r="AE11" s="606">
        <f t="shared" si="0"/>
        <v>1.9249342919999999</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42303.6</v>
      </c>
      <c r="K12" s="722">
        <f t="shared" ref="K12:Q12" si="1">SUM(K6:K11)</f>
        <v>52792</v>
      </c>
      <c r="L12" s="722">
        <f t="shared" si="1"/>
        <v>57548.600000000006</v>
      </c>
      <c r="M12" s="722">
        <f t="shared" si="1"/>
        <v>61485.900000000016</v>
      </c>
      <c r="N12" s="722">
        <f t="shared" si="1"/>
        <v>65073.100000000006</v>
      </c>
      <c r="O12" s="722">
        <f t="shared" si="1"/>
        <v>68831.400000000023</v>
      </c>
      <c r="P12" s="722">
        <f t="shared" si="1"/>
        <v>73179.799999999959</v>
      </c>
      <c r="Q12" s="722">
        <f t="shared" si="1"/>
        <v>75023.099999999948</v>
      </c>
      <c r="R12" s="723">
        <f t="shared" ref="R12" si="2">SUM(R6:R11)</f>
        <v>77032.79999999993</v>
      </c>
      <c r="S12" s="629"/>
      <c r="T12" s="194"/>
      <c r="U12" s="642"/>
      <c r="V12" s="214"/>
      <c r="W12" s="214"/>
      <c r="X12" s="214"/>
      <c r="Y12" s="232" t="s">
        <v>245</v>
      </c>
      <c r="Z12" s="222" t="s">
        <v>1371</v>
      </c>
      <c r="AA12" s="249"/>
      <c r="AB12" s="250"/>
      <c r="AC12" s="671">
        <f>VLOOKUP(年度マスタ!$K$4&amp;"_令和4年度",データシート3!A:AB,MATCH("ea_"&amp;$Y12&amp;"_設備",データシート3!$A$1:$AB$1,0),0)</f>
        <v>49.080559999999998</v>
      </c>
      <c r="AD12" s="671">
        <f>VLOOKUP(年度マスタ!$K$4&amp;"_令和4年度",データシート3!A:AB,MATCH("ea_"&amp;$Y12&amp;"_年間発電",データシート3!$A$1:$AB$1,0),0)/10^3</f>
        <v>408.74292063000001</v>
      </c>
      <c r="AE12" s="606">
        <f t="shared" si="0"/>
        <v>1.4714745142680001E-2</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48</v>
      </c>
      <c r="AD13" s="737">
        <f>SUM(AD14:AD16)</f>
        <v>293.84500000000003</v>
      </c>
      <c r="AE13" s="738">
        <f t="shared" si="0"/>
        <v>1.057842E-2</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48</v>
      </c>
      <c r="AD16" s="671">
        <f>VLOOKUP(年度マスタ!$K$4&amp;"_令和4年度",データシート3!A:AB,MATCH("ea_"&amp;$Y16&amp;"_年間発電",データシート3!$A$1:$AB$1,0),0)/10^3</f>
        <v>293.84500000000003</v>
      </c>
      <c r="AE16" s="606">
        <f t="shared" si="0"/>
        <v>1.057842E-2</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8.9036690400000005</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44.28039459</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13245.964464000002</v>
      </c>
      <c r="K19" s="682">
        <f>K6*別紙!$C5/100*別紙!$E5/10^3</f>
        <v>14344.794335999997</v>
      </c>
      <c r="L19" s="682">
        <f>L6*別紙!$C5/100*別紙!$E5/10^3</f>
        <v>15414.701315999997</v>
      </c>
      <c r="M19" s="682">
        <f>M6*別紙!$C5/100*別紙!$E5/10^3</f>
        <v>16334.953332000001</v>
      </c>
      <c r="N19" s="682">
        <f>N6*別紙!$C5/100*別紙!$E5/10^3</f>
        <v>17403.300155999998</v>
      </c>
      <c r="O19" s="682">
        <f>O6*別紙!$C5/100*別紙!$E5/10^3</f>
        <v>18845.124323999986</v>
      </c>
      <c r="P19" s="682">
        <f>P6*別紙!$C5/100*別紙!$E5/10^3</f>
        <v>20070.206819999963</v>
      </c>
      <c r="Q19" s="682">
        <f>Q6*別紙!$C5/100*別紙!$E5/10^3</f>
        <v>21654.005183999951</v>
      </c>
      <c r="R19" s="710">
        <f>R6*別紙!$C5/100*別紙!$E5/10^3</f>
        <v>23336.213387999931</v>
      </c>
      <c r="S19" s="631"/>
      <c r="T19" s="227"/>
      <c r="U19" s="647"/>
      <c r="W19" s="237"/>
      <c r="X19" s="237"/>
      <c r="Y19" s="209"/>
      <c r="Z19" s="699" t="s">
        <v>229</v>
      </c>
      <c r="AA19" s="748"/>
      <c r="AB19" s="749"/>
      <c r="AC19" s="750">
        <f>SUM($AC$6,$AC$9,$AC$10,$AC$13)</f>
        <v>1245601.0805599999</v>
      </c>
      <c r="AD19" s="750">
        <f>SUM($AD$6,$AD$9,$AD$10,$AD$13)</f>
        <v>1864263.8769206302</v>
      </c>
      <c r="AE19" s="751">
        <f>SUM($AE$6,$AE$9,$AE$10,$AE$13,$AE$17,$AE$18)</f>
        <v>120.29756319914269</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41225.667263999989</v>
      </c>
      <c r="K20" s="684">
        <f>K7*別紙!$C6/100*別紙!$E6/10^3</f>
        <v>53888.184192000001</v>
      </c>
      <c r="L20" s="684">
        <f>L7*別紙!$C6/100*別紙!$E6/10^3</f>
        <v>59000.783867999999</v>
      </c>
      <c r="M20" s="684">
        <f>M7*別紙!$C6/100*別紙!$E6/10^3</f>
        <v>63194.594448000018</v>
      </c>
      <c r="N20" s="684">
        <f>N7*別紙!$C6/100*別紙!$E6/10^3</f>
        <v>66762.078168000007</v>
      </c>
      <c r="O20" s="684">
        <f>O7*別紙!$C6/100*別紙!$E6/10^3</f>
        <v>70144.243212000045</v>
      </c>
      <c r="P20" s="684">
        <f>P7*別紙!$C6/100*別紙!$E6/10^3</f>
        <v>74545.859387999983</v>
      </c>
      <c r="Q20" s="684">
        <f>Q7*別紙!$C6/100*別紙!$E6/10^3</f>
        <v>75238.456523999979</v>
      </c>
      <c r="R20" s="705">
        <f>R7*別紙!$C6/100*別紙!$E6/10^3</f>
        <v>75977.879363999964</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525.6</v>
      </c>
      <c r="K22" s="684">
        <f>K9*別紙!$C8/100*別紙!$E8/10^3</f>
        <v>525.6</v>
      </c>
      <c r="L22" s="684">
        <f>L9*別紙!$C8/100*別紙!$E8/10^3</f>
        <v>525.6</v>
      </c>
      <c r="M22" s="684">
        <f>M9*別紙!$C8/100*別紙!$E8/10^3</f>
        <v>525.6</v>
      </c>
      <c r="N22" s="684">
        <f>N9*別紙!$C8/100*別紙!$E8/10^3</f>
        <v>525.6</v>
      </c>
      <c r="O22" s="684">
        <f>O9*別紙!$C8/100*別紙!$E8/10^3</f>
        <v>525.6</v>
      </c>
      <c r="P22" s="684">
        <f>P9*別紙!$C8/100*別紙!$E8/10^3</f>
        <v>525.6</v>
      </c>
      <c r="Q22" s="684">
        <f>Q9*別紙!$C8/100*別紙!$E8/10^3</f>
        <v>525.6</v>
      </c>
      <c r="R22" s="705">
        <f>R9*別紙!$C8/100*別紙!$E8/10^3</f>
        <v>525.6</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343.392</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54997.231727999992</v>
      </c>
      <c r="K25" s="728">
        <f t="shared" si="3"/>
        <v>68758.578527999998</v>
      </c>
      <c r="L25" s="728">
        <f t="shared" si="3"/>
        <v>74941.085183999996</v>
      </c>
      <c r="M25" s="728">
        <f t="shared" si="3"/>
        <v>80055.147780000028</v>
      </c>
      <c r="N25" s="728">
        <f t="shared" si="3"/>
        <v>84690.978324000011</v>
      </c>
      <c r="O25" s="728">
        <f t="shared" si="3"/>
        <v>89514.96753600004</v>
      </c>
      <c r="P25" s="728">
        <f t="shared" si="3"/>
        <v>95141.666207999951</v>
      </c>
      <c r="Q25" s="728">
        <f t="shared" si="3"/>
        <v>97418.061707999936</v>
      </c>
      <c r="R25" s="729">
        <f t="shared" ref="R25" si="4">SUM(R19:R24)</f>
        <v>100183.08475199991</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421794.46068100131</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413117.01834793063</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428392.5227672098</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441170.94899266295</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414520.29319019517</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410544.017292462</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389333.5671259985</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385165.94890418655</v>
      </c>
      <c r="R26" s="726">
        <f>Q26</f>
        <v>385165.94890418655</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0.13038870078854312</v>
      </c>
      <c r="K27" s="951">
        <f t="shared" ref="K27:P27" si="5">K25/K26</f>
        <v>0.16643850404170701</v>
      </c>
      <c r="L27" s="951">
        <f t="shared" si="5"/>
        <v>0.17493555839844405</v>
      </c>
      <c r="M27" s="951">
        <f t="shared" si="5"/>
        <v>0.18146060605937908</v>
      </c>
      <c r="N27" s="951">
        <f t="shared" si="5"/>
        <v>0.20431081352425146</v>
      </c>
      <c r="O27" s="951">
        <f t="shared" si="5"/>
        <v>0.21803987822390228</v>
      </c>
      <c r="P27" s="951">
        <f t="shared" si="5"/>
        <v>0.24437057125672812</v>
      </c>
      <c r="Q27" s="951">
        <f>Q25/Q26</f>
        <v>0.2529249067451535</v>
      </c>
      <c r="R27" s="952">
        <f>R25/R26</f>
        <v>0.26010369046647303</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0.26010369046647303</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4.8401575534507657</v>
      </c>
      <c r="AA52" s="209"/>
      <c r="AB52" s="755" t="s">
        <v>232</v>
      </c>
      <c r="AC52" s="756">
        <f>$AD6</f>
        <v>1810090.8920000002</v>
      </c>
      <c r="AD52" s="757">
        <f>R19+R20</f>
        <v>99314.092751999895</v>
      </c>
      <c r="AE52" s="758">
        <f t="shared" ref="AE52:AE54" si="6">IFERROR(AD52/AC52,"-")</f>
        <v>5.4866909275625417E-2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1479097.9280164437</v>
      </c>
      <c r="Z53" s="1142"/>
      <c r="AA53" s="209"/>
      <c r="AB53" s="755" t="s">
        <v>222</v>
      </c>
      <c r="AC53" s="756">
        <f>$AD9</f>
        <v>0</v>
      </c>
      <c r="AD53" s="757">
        <f>R21</f>
        <v>0</v>
      </c>
      <c r="AE53" s="758" t="str">
        <f t="shared" si="6"/>
        <v>-</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53879.139920629998</v>
      </c>
      <c r="AD54" s="756">
        <f>R22</f>
        <v>525.6</v>
      </c>
      <c r="AE54" s="758">
        <f t="shared" si="6"/>
        <v>9.7551668563059402E-3</v>
      </c>
      <c r="AF54" s="523"/>
      <c r="AG54" s="47"/>
      <c r="AH54" s="468"/>
      <c r="AI54" s="490" t="s">
        <v>1284</v>
      </c>
      <c r="AJ54" s="491">
        <f>VLOOKUP(年度マスタ!$K$4&amp;"_"&amp;AJ$53,データシート1!$A$1:$BS$996,MATCH("ca_太陽光発電（10kW未満）",データシート1!$A$1:$BS$1,0),0)</f>
        <v>2572</v>
      </c>
      <c r="AK54" s="491">
        <f>VLOOKUP(年度マスタ!$K$4&amp;"_"&amp;AK$53,データシート1!$A$1:$BS$996,MATCH("ca_太陽光発電（10kW未満）",データシート1!$A$1:$BS$1,0),0)</f>
        <v>2735</v>
      </c>
      <c r="AL54" s="491">
        <f>VLOOKUP(年度マスタ!$K$4&amp;"_"&amp;AL$53,データシート1!$A$1:$BS$996,MATCH("ca_太陽光発電（10kW未満）",データシート1!$A$1:$BS$1,0),0)</f>
        <v>2897</v>
      </c>
      <c r="AM54" s="491">
        <f>VLOOKUP(年度マスタ!$K$4&amp;"_"&amp;AM$53,データシート1!$A$1:$BS$996,MATCH("ca_太陽光発電（10kW未満）",データシート1!$A$1:$BS$1,0),0)</f>
        <v>3039</v>
      </c>
      <c r="AN54" s="491">
        <f>VLOOKUP(年度マスタ!$K$4&amp;"_"&amp;AN$53,データシート1!$A$1:$BS$996,MATCH("ca_太陽光発電（10kW未満）",データシート1!$A$1:$BS$1,0),0)</f>
        <v>3194</v>
      </c>
      <c r="AO54" s="201">
        <f>VLOOKUP(年度マスタ!$K$4&amp;"_"&amp;AO$53,データシート1!$A$1:$BS$996,MATCH("ca_太陽光発電（10kW未満）",データシート1!$A$1:$BS$1,0),0)</f>
        <v>3393</v>
      </c>
      <c r="AP54" s="201">
        <f>VLOOKUP(年度マスタ!$K$4&amp;"_"&amp;AP$53,データシート1!$A$1:$BS$996,MATCH("ca_太陽光発電（10kW未満）",データシート1!$A$1:$BS$1,0),0)</f>
        <v>3551</v>
      </c>
      <c r="AQ54" s="201">
        <f>VLOOKUP(年度マスタ!$K$4&amp;"_"&amp;AQ$53,データシート1!$A$1:$BS$996,MATCH("ca_太陽光発電（10kW未満）",データシート1!$A$1:$BS$1,0),0)</f>
        <v>3762</v>
      </c>
      <c r="AR54" s="201">
        <f>VLOOKUP(年度マスタ!$K$4&amp;"_"&amp;AR$53,データシート1!$A$1:$BS$996,MATCH("ca_太陽光発電（10kW未満）",データシート1!$A$1:$BS$1,0),0)</f>
        <v>3988</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293.84500000000003</v>
      </c>
      <c r="AD55" s="756">
        <f>R23</f>
        <v>0</v>
      </c>
      <c r="AE55" s="758">
        <f>IFERROR(AD55/AC55,"-")</f>
        <v>0</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南アルプス市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山梨県</v>
      </c>
      <c r="AY12" s="25" t="str">
        <f>年度マスタ!$J4</f>
        <v>南アルプス市</v>
      </c>
      <c r="AZ12" s="25" t="str">
        <f>年度マスタ!$K4</f>
        <v>19208</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28229</v>
      </c>
      <c r="AY21" s="20" t="str">
        <f>IF(IFERROR(比較地域マスタ!$Z6,"")=0,"",IFERROR(比較地域マスタ!$Z6,""))</f>
        <v>たつの市</v>
      </c>
      <c r="BB21" s="122" t="str">
        <f t="shared" ref="BB21:BC68" si="0">AX21</f>
        <v>28229</v>
      </c>
      <c r="BC21" s="123" t="str">
        <f t="shared" si="0"/>
        <v>たつの市</v>
      </c>
      <c r="BD21" s="40">
        <f>SUM(BE21,BI21:BK21,BQ21)</f>
        <v>1018.7251844887908</v>
      </c>
      <c r="BE21" s="40">
        <f>SUM(BF21:BH21)</f>
        <v>720.41059688538689</v>
      </c>
      <c r="BF21" s="40">
        <f>VLOOKUP($AX21&amp;"_"&amp;$BC$14,データシート1!$A:$BS,MATCH($BC$12&amp;"_"&amp;BF$20,データシート1!$A$1:$BS$1,0),0)</f>
        <v>699.78151546034917</v>
      </c>
      <c r="BG21" s="40">
        <f>VLOOKUP($AX21&amp;"_"&amp;$BC$14,データシート1!$A:$BS,MATCH($BC$12&amp;"_"&amp;BG$20,データシート1!$A$1:$BS$1,0),0)</f>
        <v>2.7075347129808183</v>
      </c>
      <c r="BH21" s="40">
        <f>VLOOKUP($AX21&amp;"_"&amp;$BC$14,データシート1!$A:$BS,MATCH($BC$12&amp;"_"&amp;BH$20,データシート1!$A$1:$BS$1,0),0)</f>
        <v>17.921546712056884</v>
      </c>
      <c r="BI21" s="40">
        <f>VLOOKUP($AX21&amp;"_"&amp;$BC$14,データシート1!$A:$BS,MATCH($BC$12&amp;"_"&amp;BI$20,データシート1!$A$1:$BS$1,0),0)</f>
        <v>67.403832420999748</v>
      </c>
      <c r="BJ21" s="40">
        <f>VLOOKUP($AX21&amp;"_"&amp;$BC$14,データシート1!$A:$BS,MATCH($BC$12&amp;"_"&amp;BJ$20,データシート1!$A$1:$BS$1,0),0)</f>
        <v>60.557377630564822</v>
      </c>
      <c r="BK21" s="40">
        <f t="shared" ref="BK21:BK68" si="1">SUM(BL21,BO21:BP21)</f>
        <v>162.75041925921838</v>
      </c>
      <c r="BL21" s="40">
        <f t="shared" ref="BL21:BL67" si="2">SUM(BM21:BN21)</f>
        <v>131.91689558856268</v>
      </c>
      <c r="BM21" s="40">
        <f>VLOOKUP($AX21&amp;"_"&amp;$BC$14,データシート1!$A:$BS,MATCH($BC$12&amp;"_"&amp;BM$20,データシート1!$A$1:$BS$1,0),0)</f>
        <v>70.769371342544602</v>
      </c>
      <c r="BN21" s="40">
        <f>VLOOKUP($AX21&amp;"_"&amp;$BC$14,データシート1!$A:$BS,MATCH($BC$12&amp;"_"&amp;BN$20,データシート1!$A$1:$BS$1,0),0)</f>
        <v>61.147524246018094</v>
      </c>
      <c r="BO21" s="40">
        <f>VLOOKUP($AX21&amp;"_"&amp;$BC$14,データシート1!$A:$BS,MATCH($BC$12&amp;"_"&amp;BO$20,データシート1!$A$1:$BS$1,0),0)</f>
        <v>4.4549034256777711</v>
      </c>
      <c r="BP21" s="40">
        <f>VLOOKUP($AX21&amp;"_"&amp;$BC$14,データシート1!$A:$BS,MATCH($BC$12&amp;"_"&amp;BP$20,データシート1!$A$1:$BS$1,0),0)</f>
        <v>26.378620244977927</v>
      </c>
      <c r="BQ21" s="40">
        <f>VLOOKUP($AX21&amp;"_"&amp;$BC$14,データシート1!$A:$BS,MATCH($BC$12&amp;"_"&amp;BQ$20,データシート1!$A$1:$BS$1,0),0)</f>
        <v>7.6029582926210022</v>
      </c>
      <c r="BR21" s="41">
        <f t="shared" ref="BR21:BR68" si="3">BD21</f>
        <v>1018.7251844887908</v>
      </c>
      <c r="BT21" s="124" t="str">
        <f t="shared" ref="BT21:BT68" si="4">AY21</f>
        <v>たつの市</v>
      </c>
      <c r="BU21" s="40">
        <f>BD21</f>
        <v>1018.7251844887908</v>
      </c>
      <c r="BV21" s="70">
        <f>BE21/$BR21</f>
        <v>0.70716873191556373</v>
      </c>
      <c r="BW21" s="70">
        <f t="shared" ref="BW21:CH42" si="5">BF21/$BR21</f>
        <v>0.6869188335728722</v>
      </c>
      <c r="BX21" s="70">
        <f t="shared" si="5"/>
        <v>2.6577675257331481E-3</v>
      </c>
      <c r="BY21" s="70">
        <f t="shared" si="5"/>
        <v>1.7592130816958398E-2</v>
      </c>
      <c r="BZ21" s="70">
        <f t="shared" si="5"/>
        <v>6.616488278418664E-2</v>
      </c>
      <c r="CA21" s="70">
        <f t="shared" si="5"/>
        <v>5.9444272658237346E-2</v>
      </c>
      <c r="CB21" s="70">
        <f t="shared" si="5"/>
        <v>0.15975890430242834</v>
      </c>
      <c r="CC21" s="70">
        <f t="shared" si="5"/>
        <v>0.12949213153570976</v>
      </c>
      <c r="CD21" s="70">
        <f t="shared" si="5"/>
        <v>6.9468559745146152E-2</v>
      </c>
      <c r="CE21" s="70">
        <f t="shared" si="5"/>
        <v>6.0023571790563612E-2</v>
      </c>
      <c r="CF21" s="70">
        <f t="shared" si="5"/>
        <v>4.3730178594861167E-3</v>
      </c>
      <c r="CG21" s="70">
        <f t="shared" si="5"/>
        <v>2.5893754907232468E-2</v>
      </c>
      <c r="CH21" s="70">
        <f>BQ21/$BR21</f>
        <v>7.46320833958401E-3</v>
      </c>
      <c r="CI21" s="125">
        <f t="shared" ref="CI21:CI68" si="6">BR21/$BR21</f>
        <v>1</v>
      </c>
      <c r="CK21" s="126" t="str">
        <f t="shared" ref="CK21:CK68" si="7">AY21</f>
        <v>たつの市</v>
      </c>
      <c r="CL21" s="127">
        <f>CN21+CP21+CR21</f>
        <v>720.41059688538689</v>
      </c>
      <c r="CM21" s="71">
        <f>IF(IF(CL21=0,0,CW21/CL21)&gt;1,1,IF(CL21=0,0,CW21/CL21))</f>
        <v>0.1882745764518213</v>
      </c>
      <c r="CN21" s="72">
        <f>BF21</f>
        <v>699.78151546034917</v>
      </c>
      <c r="CO21" s="71">
        <f>IF(IF(CN21=0,0,CX21/CN21)&gt;1,1,IF(CN21=0,0,CX21/CN21))</f>
        <v>0.1938247824548108</v>
      </c>
      <c r="CP21" s="72">
        <f t="shared" ref="CP21:CP68" si="8">BG21</f>
        <v>2.7075347129808183</v>
      </c>
      <c r="CQ21" s="71">
        <f>IF(IF(CP21=0,0,CY21/CP21)&gt;1,1,IF(CP21=0,0,CY21/CP21))</f>
        <v>0</v>
      </c>
      <c r="CR21" s="72">
        <f t="shared" ref="CR21:CR68" si="9">BH21</f>
        <v>17.921546712056884</v>
      </c>
      <c r="CS21" s="71">
        <f>IF(IF(CR21=0,0,CZ21/CR21)&gt;1,1,IF(CR21=0,0,CZ21/CR21))</f>
        <v>0</v>
      </c>
      <c r="CT21" s="72">
        <f t="shared" ref="CT21:CT68" si="10">BI21</f>
        <v>67.403832420999748</v>
      </c>
      <c r="CU21" s="73">
        <f>IF(IF(CT21=0,0,DA21/CT21)&gt;1,1,IF(CT21=0,0,DA21/CT21))</f>
        <v>0.18754126502845084</v>
      </c>
      <c r="CV21" s="18"/>
      <c r="CW21" s="1075">
        <f>SUM(CX21:CZ21)</f>
        <v>135.63499999999999</v>
      </c>
      <c r="CX21" s="1076">
        <f>VLOOKUP($AX21&amp;"_"&amp;$CW$14,データシート1!$A:$BS,MATCH($CW$12&amp;"_"&amp;CX$20,データシート1!$A$1:$BS$1,0),0)</f>
        <v>135.63499999999999</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12.641</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148.27599999999998</v>
      </c>
      <c r="DE21" s="18"/>
      <c r="DF21" s="128">
        <f>VLOOKUP($AX21&amp;"_"&amp;$DF$14,データシート1!$A:$BS,MATCH($DF$12&amp;"_"&amp;DF$20,データシート1!$A$1:$BS$1,0),0)</f>
        <v>16</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2</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18</v>
      </c>
      <c r="DM21" s="18"/>
      <c r="DN21" s="131">
        <f>IF($DD21=0,0,ROUND(CX21/$DD21,2))</f>
        <v>0.91</v>
      </c>
      <c r="DO21" s="132">
        <f>IF($DD21=0,0,ROUND(CY21/$DD21,2))</f>
        <v>0</v>
      </c>
      <c r="DP21" s="132">
        <f t="shared" ref="DP21:DR36" si="13">IF($DD21=0,0,ROUND(CZ21/$DD21,2))</f>
        <v>0</v>
      </c>
      <c r="DQ21" s="132">
        <f t="shared" si="13"/>
        <v>0.09</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10208</v>
      </c>
      <c r="AY22" s="20" t="str">
        <f>IF(IFERROR(比較地域マスタ!$Z7,"")=0,"",IFERROR(比較地域マスタ!$Z7,""))</f>
        <v>渋川市</v>
      </c>
      <c r="BB22" s="122" t="str">
        <f t="shared" si="0"/>
        <v>10208</v>
      </c>
      <c r="BC22" s="123" t="str">
        <f t="shared" si="0"/>
        <v>渋川市</v>
      </c>
      <c r="BD22" s="40">
        <f t="shared" ref="BD22:BD68" si="14">SUM(BE22,BI22:BK22,BQ22)</f>
        <v>463.81243660369</v>
      </c>
      <c r="BE22" s="40">
        <f t="shared" ref="BE22:BE67" si="15">SUM(BF22:BH22)</f>
        <v>111.98289516826142</v>
      </c>
      <c r="BF22" s="40">
        <f>VLOOKUP($AX22&amp;"_"&amp;$BC$14,データシート1!$A:$BS,MATCH($BC$12&amp;"_"&amp;BF$20,データシート1!$A$1:$BS$1,0),0)</f>
        <v>98.580145666918966</v>
      </c>
      <c r="BG22" s="40">
        <f>VLOOKUP($AX22&amp;"_"&amp;$BC$14,データシート1!$A:$BS,MATCH($BC$12&amp;"_"&amp;BG$20,データシート1!$A$1:$BS$1,0),0)</f>
        <v>6.4533065407064401</v>
      </c>
      <c r="BH22" s="40">
        <f>VLOOKUP($AX22&amp;"_"&amp;$BC$14,データシート1!$A:$BS,MATCH($BC$12&amp;"_"&amp;BH$20,データシート1!$A$1:$BS$1,0),0)</f>
        <v>6.9494429606360253</v>
      </c>
      <c r="BI22" s="40">
        <f>VLOOKUP($AX22&amp;"_"&amp;$BC$14,データシート1!$A:$BS,MATCH($BC$12&amp;"_"&amp;BI$20,データシート1!$A$1:$BS$1,0),0)</f>
        <v>87.391772173867452</v>
      </c>
      <c r="BJ22" s="40">
        <f>VLOOKUP($AX22&amp;"_"&amp;$BC$14,データシート1!$A:$BS,MATCH($BC$12&amp;"_"&amp;BJ$20,データシート1!$A$1:$BS$1,0),0)</f>
        <v>84.866947274046552</v>
      </c>
      <c r="BK22" s="40">
        <f t="shared" si="1"/>
        <v>164.0265954501906</v>
      </c>
      <c r="BL22" s="40">
        <f t="shared" si="2"/>
        <v>159.55441581539452</v>
      </c>
      <c r="BM22" s="40">
        <f>VLOOKUP($AX22&amp;"_"&amp;$BC$14,データシート1!$A:$BS,MATCH($BC$12&amp;"_"&amp;BM$20,データシート1!$A$1:$BS$1,0),0)</f>
        <v>81.168564509371748</v>
      </c>
      <c r="BN22" s="40">
        <f>VLOOKUP($AX22&amp;"_"&amp;$BC$14,データシート1!$A:$BS,MATCH($BC$12&amp;"_"&amp;BN$20,データシート1!$A$1:$BS$1,0),0)</f>
        <v>78.385851306022772</v>
      </c>
      <c r="BO22" s="40">
        <f>VLOOKUP($AX22&amp;"_"&amp;$BC$14,データシート1!$A:$BS,MATCH($BC$12&amp;"_"&amp;BO$20,データシート1!$A$1:$BS$1,0),0)</f>
        <v>4.4721796347960652</v>
      </c>
      <c r="BP22" s="40">
        <f>VLOOKUP($AX22&amp;"_"&amp;$BC$14,データシート1!$A:$BS,MATCH($BC$12&amp;"_"&amp;BP$20,データシート1!$A$1:$BS$1,0),0)</f>
        <v>0</v>
      </c>
      <c r="BQ22" s="40">
        <f>VLOOKUP($AX22&amp;"_"&amp;$BC$14,データシート1!$A:$BS,MATCH($BC$12&amp;"_"&amp;BQ$20,データシート1!$A$1:$BS$1,0),0)</f>
        <v>15.54422653732402</v>
      </c>
      <c r="BR22" s="41">
        <f t="shared" si="3"/>
        <v>463.81243660369</v>
      </c>
      <c r="BT22" s="134" t="str">
        <f t="shared" si="4"/>
        <v>渋川市</v>
      </c>
      <c r="BU22" s="38">
        <f>BD22</f>
        <v>463.81243660369</v>
      </c>
      <c r="BV22" s="69">
        <f t="shared" ref="BV22:BZ68" si="16">BE22/$BR22</f>
        <v>0.24144004414428094</v>
      </c>
      <c r="BW22" s="69">
        <f t="shared" si="5"/>
        <v>0.21254312710711534</v>
      </c>
      <c r="BX22" s="69">
        <f t="shared" si="5"/>
        <v>1.391361255416388E-2</v>
      </c>
      <c r="BY22" s="69">
        <f t="shared" si="5"/>
        <v>1.4983304483001732E-2</v>
      </c>
      <c r="BZ22" s="69">
        <f t="shared" si="5"/>
        <v>0.18842050207580005</v>
      </c>
      <c r="CA22" s="69">
        <f t="shared" si="5"/>
        <v>0.18297686861415946</v>
      </c>
      <c r="CB22" s="69">
        <f t="shared" si="5"/>
        <v>0.35364854951128671</v>
      </c>
      <c r="CC22" s="69">
        <f t="shared" si="5"/>
        <v>0.34400633364587346</v>
      </c>
      <c r="CD22" s="69">
        <f t="shared" si="5"/>
        <v>0.17500299281264678</v>
      </c>
      <c r="CE22" s="69">
        <f t="shared" si="5"/>
        <v>0.16900334083322671</v>
      </c>
      <c r="CF22" s="69">
        <f t="shared" si="5"/>
        <v>9.6422158654132246E-3</v>
      </c>
      <c r="CG22" s="69">
        <f t="shared" si="5"/>
        <v>0</v>
      </c>
      <c r="CH22" s="69">
        <f t="shared" si="5"/>
        <v>3.3514035654472904E-2</v>
      </c>
      <c r="CI22" s="135">
        <f t="shared" si="6"/>
        <v>1</v>
      </c>
      <c r="CK22" s="136" t="str">
        <f t="shared" si="7"/>
        <v>渋川市</v>
      </c>
      <c r="CL22" s="137">
        <f t="shared" ref="CL22:CL68" si="17">CN22+CP22+CR22</f>
        <v>111.98289516826142</v>
      </c>
      <c r="CM22" s="75">
        <f t="shared" ref="CM22:CM68" si="18">IF(IF(CL22=0,0,CW22/CL22)&gt;1,1,IF(CL22=0,0,CW22/CL22))</f>
        <v>1</v>
      </c>
      <c r="CN22" s="76">
        <f t="shared" ref="CN22:CN68" si="19">BF22</f>
        <v>98.580145666918966</v>
      </c>
      <c r="CO22" s="75">
        <f t="shared" ref="CO22:CO68" si="20">IF(IF(CN22=0,0,CX22/CN22)&gt;1,1,IF(CN22=0,0,CX22/CN22))</f>
        <v>1</v>
      </c>
      <c r="CP22" s="76">
        <f t="shared" si="8"/>
        <v>6.4533065407064401</v>
      </c>
      <c r="CQ22" s="75">
        <f t="shared" ref="CQ22:CQ68" si="21">IF(IF(CP22=0,0,CY22/CP22)&gt;1,1,IF(CP22=0,0,CY22/CP22))</f>
        <v>0</v>
      </c>
      <c r="CR22" s="76">
        <f t="shared" si="9"/>
        <v>6.9494429606360253</v>
      </c>
      <c r="CS22" s="75">
        <f t="shared" ref="CS22:CS68" si="22">IF(IF(CR22=0,0,CZ22/CR22)&gt;1,1,IF(CR22=0,0,CZ22/CR22))</f>
        <v>0</v>
      </c>
      <c r="CT22" s="76">
        <f t="shared" si="10"/>
        <v>87.391772173867452</v>
      </c>
      <c r="CU22" s="77">
        <f t="shared" ref="CU22:CU68" si="23">IF(IF(CT22=0,0,DA22/CT22)&gt;1,1,IF(CT22=0,0,DA22/CT22))</f>
        <v>0.28395121626129893</v>
      </c>
      <c r="CV22" s="18"/>
      <c r="CW22" s="1078">
        <f t="shared" ref="CW22:CW68" si="24">SUM(CX22:CZ22)</f>
        <v>275.70999999999998</v>
      </c>
      <c r="CX22" s="1079">
        <f>VLOOKUP($AX22&amp;"_"&amp;$CW$14,データシート1!$A:$BS,MATCH($CW$12&amp;"_"&amp;CX$20,データシート1!$A$1:$BS$1,0),0)</f>
        <v>275.70999999999998</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24.815000000000001</v>
      </c>
      <c r="DB22" s="1079">
        <f>VLOOKUP($AX22&amp;"_"&amp;$CW$14,データシート1!$A:$BS,MATCH($CW$12&amp;"_"&amp;DB$20,データシート1!$A$1:$BS$1,0),0)</f>
        <v>0</v>
      </c>
      <c r="DC22" s="1079">
        <f>VLOOKUP($AX22&amp;"_"&amp;$CW$14,データシート1!$A:$BS,MATCH($CW$12&amp;"_"&amp;DC$20,データシート1!$A$1:$BS$1,0),0)</f>
        <v>0</v>
      </c>
      <c r="DD22" s="1080">
        <f t="shared" si="11"/>
        <v>300.52499999999998</v>
      </c>
      <c r="DE22" s="18"/>
      <c r="DF22" s="138">
        <f>VLOOKUP($AX22&amp;"_"&amp;$DF$14,データシート1!$A:$BS,MATCH($DF$12&amp;"_"&amp;DF$20,データシート1!$A$1:$BS$1,0),0)</f>
        <v>7</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3</v>
      </c>
      <c r="DJ22" s="74">
        <f>VLOOKUP($AX22&amp;"_"&amp;$DF$14,データシート1!$A:$BS,MATCH($DF$12&amp;"_"&amp;DJ$20,データシート1!$A$1:$BS$1,0),0)</f>
        <v>0</v>
      </c>
      <c r="DK22" s="74">
        <f>VLOOKUP($AX22&amp;"_"&amp;$DF$14,データシート1!$A:$BS,MATCH($DF$12&amp;"_"&amp;DK$20,データシート1!$A$1:$BS$1,0),0)</f>
        <v>0</v>
      </c>
      <c r="DL22" s="78">
        <f t="shared" si="12"/>
        <v>10</v>
      </c>
      <c r="DM22" s="18"/>
      <c r="DN22" s="139">
        <f>IF($DD22=0,0,ROUND(CX22/$DD22,2))</f>
        <v>0.92</v>
      </c>
      <c r="DO22" s="140">
        <f>IF($DD22=0,0,ROUND(CY22/$DD22,2))</f>
        <v>0</v>
      </c>
      <c r="DP22" s="140">
        <f t="shared" si="13"/>
        <v>0</v>
      </c>
      <c r="DQ22" s="140">
        <f t="shared" si="13"/>
        <v>0.08</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08216</v>
      </c>
      <c r="AY23" s="20" t="str">
        <f>IF(IFERROR(比較地域マスタ!$Z8,"")=0,"",IFERROR(比較地域マスタ!$Z8,""))</f>
        <v>笠間市</v>
      </c>
      <c r="BB23" s="122" t="str">
        <f t="shared" si="0"/>
        <v>08216</v>
      </c>
      <c r="BC23" s="123" t="str">
        <f t="shared" si="0"/>
        <v>笠間市</v>
      </c>
      <c r="BD23" s="40">
        <f t="shared" si="14"/>
        <v>606.25614602021267</v>
      </c>
      <c r="BE23" s="40">
        <f t="shared" si="15"/>
        <v>271.54467493169403</v>
      </c>
      <c r="BF23" s="40">
        <f>VLOOKUP($AX23&amp;"_"&amp;$BC$14,データシート1!$A:$BS,MATCH($BC$12&amp;"_"&amp;BF$20,データシート1!$A$1:$BS$1,0),0)</f>
        <v>239.46216412392539</v>
      </c>
      <c r="BG23" s="40">
        <f>VLOOKUP($AX23&amp;"_"&amp;$BC$14,データシート1!$A:$BS,MATCH($BC$12&amp;"_"&amp;BG$20,データシート1!$A$1:$BS$1,0),0)</f>
        <v>4.4459499584209139</v>
      </c>
      <c r="BH23" s="40">
        <f>VLOOKUP($AX23&amp;"_"&amp;$BC$14,データシート1!$A:$BS,MATCH($BC$12&amp;"_"&amp;BH$20,データシート1!$A$1:$BS$1,0),0)</f>
        <v>27.636560849347696</v>
      </c>
      <c r="BI23" s="40">
        <f>VLOOKUP($AX23&amp;"_"&amp;$BC$14,データシート1!$A:$BS,MATCH($BC$12&amp;"_"&amp;BI$20,データシート1!$A$1:$BS$1,0),0)</f>
        <v>83.045798351939027</v>
      </c>
      <c r="BJ23" s="40">
        <f>VLOOKUP($AX23&amp;"_"&amp;$BC$14,データシート1!$A:$BS,MATCH($BC$12&amp;"_"&amp;BJ$20,データシート1!$A$1:$BS$1,0),0)</f>
        <v>97.088517267800455</v>
      </c>
      <c r="BK23" s="40">
        <f t="shared" si="1"/>
        <v>147.80449159677923</v>
      </c>
      <c r="BL23" s="40">
        <f t="shared" si="2"/>
        <v>143.38319717860122</v>
      </c>
      <c r="BM23" s="40">
        <f>VLOOKUP($AX23&amp;"_"&amp;$BC$14,データシート1!$A:$BS,MATCH($BC$12&amp;"_"&amp;BM$20,データシート1!$A$1:$BS$1,0),0)</f>
        <v>76.132001973049455</v>
      </c>
      <c r="BN23" s="40">
        <f>VLOOKUP($AX23&amp;"_"&amp;$BC$14,データシート1!$A:$BS,MATCH($BC$12&amp;"_"&amp;BN$20,データシート1!$A$1:$BS$1,0),0)</f>
        <v>67.251195205551767</v>
      </c>
      <c r="BO23" s="40">
        <f>VLOOKUP($AX23&amp;"_"&amp;$BC$14,データシート1!$A:$BS,MATCH($BC$12&amp;"_"&amp;BO$20,データシート1!$A$1:$BS$1,0),0)</f>
        <v>4.421294418178018</v>
      </c>
      <c r="BP23" s="40">
        <f>VLOOKUP($AX23&amp;"_"&amp;$BC$14,データシート1!$A:$BS,MATCH($BC$12&amp;"_"&amp;BP$20,データシート1!$A$1:$BS$1,0),0)</f>
        <v>0</v>
      </c>
      <c r="BQ23" s="40">
        <f>VLOOKUP($AX23&amp;"_"&amp;$BC$14,データシート1!$A:$BS,MATCH($BC$12&amp;"_"&amp;BQ$20,データシート1!$A$1:$BS$1,0),0)</f>
        <v>6.7726638719999999</v>
      </c>
      <c r="BR23" s="41">
        <f t="shared" si="3"/>
        <v>606.25614602021267</v>
      </c>
      <c r="BT23" s="134" t="str">
        <f t="shared" si="4"/>
        <v>笠間市</v>
      </c>
      <c r="BU23" s="38">
        <f t="shared" ref="BU23:BU68" si="25">BD23</f>
        <v>606.25614602021267</v>
      </c>
      <c r="BV23" s="69">
        <f t="shared" si="16"/>
        <v>0.44790420140770121</v>
      </c>
      <c r="BW23" s="69">
        <f t="shared" si="5"/>
        <v>0.39498513243268907</v>
      </c>
      <c r="BX23" s="69">
        <f t="shared" si="5"/>
        <v>7.3334513598030974E-3</v>
      </c>
      <c r="BY23" s="69">
        <f t="shared" si="5"/>
        <v>4.5585617615208948E-2</v>
      </c>
      <c r="BZ23" s="69">
        <f t="shared" si="5"/>
        <v>0.13698137148315237</v>
      </c>
      <c r="CA23" s="69">
        <f t="shared" si="5"/>
        <v>0.1601443843582305</v>
      </c>
      <c r="CB23" s="69">
        <f t="shared" si="5"/>
        <v>0.24379875167789458</v>
      </c>
      <c r="CC23" s="69">
        <f t="shared" si="5"/>
        <v>0.23650596883816302</v>
      </c>
      <c r="CD23" s="69">
        <f t="shared" si="5"/>
        <v>0.12557728688248415</v>
      </c>
      <c r="CE23" s="69">
        <f t="shared" si="5"/>
        <v>0.11092868195567884</v>
      </c>
      <c r="CF23" s="69">
        <f t="shared" si="5"/>
        <v>7.2927828397315935E-3</v>
      </c>
      <c r="CG23" s="69">
        <f t="shared" si="5"/>
        <v>0</v>
      </c>
      <c r="CH23" s="69">
        <f t="shared" si="5"/>
        <v>1.1171291073021465E-2</v>
      </c>
      <c r="CI23" s="135">
        <f t="shared" si="6"/>
        <v>1</v>
      </c>
      <c r="CK23" s="136" t="str">
        <f t="shared" si="7"/>
        <v>笠間市</v>
      </c>
      <c r="CL23" s="137">
        <f t="shared" si="17"/>
        <v>271.54467493169403</v>
      </c>
      <c r="CM23" s="75">
        <f t="shared" si="18"/>
        <v>0.31019573490508778</v>
      </c>
      <c r="CN23" s="76">
        <f t="shared" si="19"/>
        <v>239.46216412392539</v>
      </c>
      <c r="CO23" s="75">
        <f t="shared" si="20"/>
        <v>0.35175494345072666</v>
      </c>
      <c r="CP23" s="76">
        <f t="shared" si="8"/>
        <v>4.4459499584209139</v>
      </c>
      <c r="CQ23" s="75">
        <f t="shared" si="21"/>
        <v>0</v>
      </c>
      <c r="CR23" s="76">
        <f t="shared" si="9"/>
        <v>27.636560849347696</v>
      </c>
      <c r="CS23" s="75">
        <f t="shared" si="22"/>
        <v>0</v>
      </c>
      <c r="CT23" s="76">
        <f t="shared" si="10"/>
        <v>83.045798351939027</v>
      </c>
      <c r="CU23" s="77">
        <f t="shared" si="23"/>
        <v>0.10549600550375635</v>
      </c>
      <c r="CV23" s="18"/>
      <c r="CW23" s="1078">
        <f t="shared" si="24"/>
        <v>84.231999999999999</v>
      </c>
      <c r="CX23" s="1081">
        <f>VLOOKUP($AX23&amp;"_"&amp;$CW$14,データシート1!$A:$BS,MATCH($CW$12&amp;"_"&amp;CX$20,データシート1!$A$1:$BS$1,0),0)</f>
        <v>84.231999999999999</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8.7609999999999992</v>
      </c>
      <c r="DB23" s="1081">
        <f>VLOOKUP($AX23&amp;"_"&amp;$CW$14,データシート1!$A:$BS,MATCH($CW$12&amp;"_"&amp;DB$20,データシート1!$A$1:$BS$1,0),0)</f>
        <v>0</v>
      </c>
      <c r="DC23" s="1081">
        <f>VLOOKUP($AX23&amp;"_"&amp;$CW$14,データシート1!$A:$BS,MATCH($CW$12&amp;"_"&amp;DC$20,データシート1!$A$1:$BS$1,0),0)</f>
        <v>0</v>
      </c>
      <c r="DD23" s="1080">
        <f t="shared" si="11"/>
        <v>92.992999999999995</v>
      </c>
      <c r="DE23" s="18"/>
      <c r="DF23" s="138">
        <f>VLOOKUP($AX23&amp;"_"&amp;$DF$14,データシート1!$A:$BS,MATCH($DF$12&amp;"_"&amp;DF$20,データシート1!$A$1:$BS$1,0),0)</f>
        <v>12</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2</v>
      </c>
      <c r="DJ23" s="74">
        <f>VLOOKUP($AX23&amp;"_"&amp;$DF$14,データシート1!$A:$BS,MATCH($DF$12&amp;"_"&amp;DJ$20,データシート1!$A$1:$BS$1,0),0)</f>
        <v>0</v>
      </c>
      <c r="DK23" s="74">
        <f>VLOOKUP($AX23&amp;"_"&amp;$DF$14,データシート1!$A:$BS,MATCH($DF$12&amp;"_"&amp;DK$20,データシート1!$A$1:$BS$1,0),0)</f>
        <v>0</v>
      </c>
      <c r="DL23" s="78">
        <f t="shared" si="12"/>
        <v>14</v>
      </c>
      <c r="DM23" s="18"/>
      <c r="DN23" s="139">
        <f t="shared" ref="DN23:DN67" si="26">IF($DD23=0,0,ROUND(CX23/$DD23,2))</f>
        <v>0.91</v>
      </c>
      <c r="DO23" s="140">
        <f t="shared" ref="DO23:DO67" si="27">IF($DD23=0,0,ROUND(CY23/$DD23,2))</f>
        <v>0</v>
      </c>
      <c r="DP23" s="140">
        <f t="shared" si="13"/>
        <v>0</v>
      </c>
      <c r="DQ23" s="140">
        <f t="shared" si="13"/>
        <v>0.09</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27206</v>
      </c>
      <c r="AY24" s="20" t="str">
        <f>IF(IFERROR(比較地域マスタ!$Z9,"")=0,"",IFERROR(比較地域マスタ!$Z9,""))</f>
        <v>泉大津市</v>
      </c>
      <c r="BB24" s="122" t="str">
        <f t="shared" si="0"/>
        <v>27206</v>
      </c>
      <c r="BC24" s="123" t="str">
        <f t="shared" si="0"/>
        <v>泉大津市</v>
      </c>
      <c r="BD24" s="40">
        <f t="shared" si="14"/>
        <v>380.43687893380297</v>
      </c>
      <c r="BE24" s="40">
        <f t="shared" si="15"/>
        <v>77.493590149187071</v>
      </c>
      <c r="BF24" s="40">
        <f>VLOOKUP($AX24&amp;"_"&amp;$BC$14,データシート1!$A:$BS,MATCH($BC$12&amp;"_"&amp;BF$20,データシート1!$A$1:$BS$1,0),0)</f>
        <v>75.320678271261286</v>
      </c>
      <c r="BG24" s="40">
        <f>VLOOKUP($AX24&amp;"_"&amp;$BC$14,データシート1!$A:$BS,MATCH($BC$12&amp;"_"&amp;BG$20,データシート1!$A$1:$BS$1,0),0)</f>
        <v>1.8273942602747097</v>
      </c>
      <c r="BH24" s="40">
        <f>VLOOKUP($AX24&amp;"_"&amp;$BC$14,データシート1!$A:$BS,MATCH($BC$12&amp;"_"&amp;BH$20,データシート1!$A$1:$BS$1,0),0)</f>
        <v>0.34551761765107003</v>
      </c>
      <c r="BI24" s="40">
        <f>VLOOKUP($AX24&amp;"_"&amp;$BC$14,データシート1!$A:$BS,MATCH($BC$12&amp;"_"&amp;BI$20,データシート1!$A$1:$BS$1,0),0)</f>
        <v>68.295633198982159</v>
      </c>
      <c r="BJ24" s="40">
        <f>VLOOKUP($AX24&amp;"_"&amp;$BC$14,データシート1!$A:$BS,MATCH($BC$12&amp;"_"&amp;BJ$20,データシート1!$A$1:$BS$1,0),0)</f>
        <v>82.144636206674818</v>
      </c>
      <c r="BK24" s="40">
        <f t="shared" si="1"/>
        <v>141.89780959543941</v>
      </c>
      <c r="BL24" s="40">
        <f t="shared" si="2"/>
        <v>76.005410909985642</v>
      </c>
      <c r="BM24" s="40">
        <f>VLOOKUP($AX24&amp;"_"&amp;$BC$14,データシート1!$A:$BS,MATCH($BC$12&amp;"_"&amp;BM$20,データシート1!$A$1:$BS$1,0),0)</f>
        <v>41.14755439163217</v>
      </c>
      <c r="BN24" s="40">
        <f>VLOOKUP($AX24&amp;"_"&amp;$BC$14,データシート1!$A:$BS,MATCH($BC$12&amp;"_"&amp;BN$20,データシート1!$A$1:$BS$1,0),0)</f>
        <v>34.857856518353479</v>
      </c>
      <c r="BO24" s="40">
        <f>VLOOKUP($AX24&amp;"_"&amp;$BC$14,データシート1!$A:$BS,MATCH($BC$12&amp;"_"&amp;BO$20,データシート1!$A$1:$BS$1,0),0)</f>
        <v>4.3839707309019769</v>
      </c>
      <c r="BP24" s="40">
        <f>VLOOKUP($AX24&amp;"_"&amp;$BC$14,データシート1!$A:$BS,MATCH($BC$12&amp;"_"&amp;BP$20,データシート1!$A$1:$BS$1,0),0)</f>
        <v>61.508427954551799</v>
      </c>
      <c r="BQ24" s="40">
        <f>VLOOKUP($AX24&amp;"_"&amp;$BC$14,データシート1!$A:$BS,MATCH($BC$12&amp;"_"&amp;BQ$20,データシート1!$A$1:$BS$1,0),0)</f>
        <v>10.605209783519509</v>
      </c>
      <c r="BR24" s="41">
        <f t="shared" si="3"/>
        <v>380.43687893380297</v>
      </c>
      <c r="BT24" s="134" t="str">
        <f t="shared" si="4"/>
        <v>泉大津市</v>
      </c>
      <c r="BU24" s="38">
        <f t="shared" si="25"/>
        <v>380.43687893380297</v>
      </c>
      <c r="BV24" s="69">
        <f t="shared" si="16"/>
        <v>0.2036963145275702</v>
      </c>
      <c r="BW24" s="69">
        <f t="shared" si="5"/>
        <v>0.19798469192143511</v>
      </c>
      <c r="BX24" s="69">
        <f t="shared" si="5"/>
        <v>4.8034098728706089E-3</v>
      </c>
      <c r="BY24" s="69">
        <f t="shared" si="5"/>
        <v>9.0821273326446102E-4</v>
      </c>
      <c r="BZ24" s="69">
        <f t="shared" si="5"/>
        <v>0.1795189609124771</v>
      </c>
      <c r="CA24" s="69">
        <f t="shared" si="5"/>
        <v>0.21592185394036997</v>
      </c>
      <c r="CB24" s="69">
        <f t="shared" si="5"/>
        <v>0.37298647279705499</v>
      </c>
      <c r="CC24" s="69">
        <f t="shared" si="5"/>
        <v>0.1997845506539622</v>
      </c>
      <c r="CD24" s="69">
        <f t="shared" si="5"/>
        <v>0.10815868983824765</v>
      </c>
      <c r="CE24" s="69">
        <f t="shared" si="5"/>
        <v>9.1625860815714555E-2</v>
      </c>
      <c r="CF24" s="69">
        <f t="shared" si="5"/>
        <v>1.1523516708444028E-2</v>
      </c>
      <c r="CG24" s="69">
        <f t="shared" si="5"/>
        <v>0.16167840543464881</v>
      </c>
      <c r="CH24" s="69">
        <f t="shared" si="5"/>
        <v>2.7876397822527727E-2</v>
      </c>
      <c r="CI24" s="135">
        <f t="shared" si="6"/>
        <v>1</v>
      </c>
      <c r="CK24" s="136" t="str">
        <f t="shared" si="7"/>
        <v>泉大津市</v>
      </c>
      <c r="CL24" s="137">
        <f t="shared" si="17"/>
        <v>77.493590149187071</v>
      </c>
      <c r="CM24" s="75">
        <f t="shared" si="18"/>
        <v>0.6169671569991334</v>
      </c>
      <c r="CN24" s="76">
        <f t="shared" si="19"/>
        <v>75.320678271261286</v>
      </c>
      <c r="CO24" s="75">
        <f t="shared" si="20"/>
        <v>0.63476592480769467</v>
      </c>
      <c r="CP24" s="76">
        <f t="shared" si="8"/>
        <v>1.8273942602747097</v>
      </c>
      <c r="CQ24" s="75">
        <f t="shared" si="21"/>
        <v>0</v>
      </c>
      <c r="CR24" s="76">
        <f t="shared" si="9"/>
        <v>0.34551761765107003</v>
      </c>
      <c r="CS24" s="75">
        <f t="shared" si="22"/>
        <v>0</v>
      </c>
      <c r="CT24" s="76">
        <f t="shared" si="10"/>
        <v>68.295633198982159</v>
      </c>
      <c r="CU24" s="77">
        <f t="shared" si="23"/>
        <v>8.1322915387843184E-2</v>
      </c>
      <c r="CV24" s="18"/>
      <c r="CW24" s="1078">
        <f t="shared" si="24"/>
        <v>47.811</v>
      </c>
      <c r="CX24" s="1081">
        <f>VLOOKUP($AX24&amp;"_"&amp;$CW$14,データシート1!$A:$BS,MATCH($CW$12&amp;"_"&amp;CX$20,データシート1!$A$1:$BS$1,0),0)</f>
        <v>47.811</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5.5540000000000003</v>
      </c>
      <c r="DB24" s="1081">
        <f>VLOOKUP($AX24&amp;"_"&amp;$CW$14,データシート1!$A:$BS,MATCH($CW$12&amp;"_"&amp;DB$20,データシート1!$A$1:$BS$1,0),0)</f>
        <v>0</v>
      </c>
      <c r="DC24" s="1081">
        <f>VLOOKUP($AX24&amp;"_"&amp;$CW$14,データシート1!$A:$BS,MATCH($CW$12&amp;"_"&amp;DC$20,データシート1!$A$1:$BS$1,0),0)</f>
        <v>0</v>
      </c>
      <c r="DD24" s="1080">
        <f t="shared" si="11"/>
        <v>53.365000000000002</v>
      </c>
      <c r="DE24" s="18"/>
      <c r="DF24" s="138">
        <f>VLOOKUP($AX24&amp;"_"&amp;$DF$14,データシート1!$A:$BS,MATCH($DF$12&amp;"_"&amp;DF$20,データシート1!$A$1:$BS$1,0),0)</f>
        <v>9</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2</v>
      </c>
      <c r="DJ24" s="74">
        <f>VLOOKUP($AX24&amp;"_"&amp;$DF$14,データシート1!$A:$BS,MATCH($DF$12&amp;"_"&amp;DJ$20,データシート1!$A$1:$BS$1,0),0)</f>
        <v>0</v>
      </c>
      <c r="DK24" s="74">
        <f>VLOOKUP($AX24&amp;"_"&amp;$DF$14,データシート1!$A:$BS,MATCH($DF$12&amp;"_"&amp;DK$20,データシート1!$A$1:$BS$1,0),0)</f>
        <v>0</v>
      </c>
      <c r="DL24" s="78">
        <f t="shared" si="12"/>
        <v>11</v>
      </c>
      <c r="DM24" s="18"/>
      <c r="DN24" s="139">
        <f t="shared" si="26"/>
        <v>0.9</v>
      </c>
      <c r="DO24" s="140">
        <f t="shared" si="27"/>
        <v>0</v>
      </c>
      <c r="DP24" s="140">
        <f t="shared" si="13"/>
        <v>0</v>
      </c>
      <c r="DQ24" s="140">
        <f t="shared" si="13"/>
        <v>0.1</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11243</v>
      </c>
      <c r="AY25" s="20" t="str">
        <f>IF(IFERROR(比較地域マスタ!$Z10,"")=0,"",IFERROR(比較地域マスタ!$Z10,""))</f>
        <v>吉川市</v>
      </c>
      <c r="BB25" s="122" t="str">
        <f t="shared" si="0"/>
        <v>11243</v>
      </c>
      <c r="BC25" s="123" t="str">
        <f t="shared" si="0"/>
        <v>吉川市</v>
      </c>
      <c r="BD25" s="40">
        <f t="shared" si="14"/>
        <v>281.77706990012507</v>
      </c>
      <c r="BE25" s="40">
        <f t="shared" si="15"/>
        <v>45.950923172669491</v>
      </c>
      <c r="BF25" s="40">
        <f>VLOOKUP($AX25&amp;"_"&amp;$BC$14,データシート1!$A:$BS,MATCH($BC$12&amp;"_"&amp;BF$20,データシート1!$A$1:$BS$1,0),0)</f>
        <v>39.568218830795217</v>
      </c>
      <c r="BG25" s="40">
        <f>VLOOKUP($AX25&amp;"_"&amp;$BC$14,データシート1!$A:$BS,MATCH($BC$12&amp;"_"&amp;BG$20,データシート1!$A$1:$BS$1,0),0)</f>
        <v>3.2783393179151745</v>
      </c>
      <c r="BH25" s="40">
        <f>VLOOKUP($AX25&amp;"_"&amp;$BC$14,データシート1!$A:$BS,MATCH($BC$12&amp;"_"&amp;BH$20,データシート1!$A$1:$BS$1,0),0)</f>
        <v>3.1043650239590961</v>
      </c>
      <c r="BI25" s="40">
        <f>VLOOKUP($AX25&amp;"_"&amp;$BC$14,データシート1!$A:$BS,MATCH($BC$12&amp;"_"&amp;BI$20,データシート1!$A$1:$BS$1,0),0)</f>
        <v>59.83263564143553</v>
      </c>
      <c r="BJ25" s="40">
        <f>VLOOKUP($AX25&amp;"_"&amp;$BC$14,データシート1!$A:$BS,MATCH($BC$12&amp;"_"&amp;BJ$20,データシート1!$A$1:$BS$1,0),0)</f>
        <v>78.293046582287701</v>
      </c>
      <c r="BK25" s="40">
        <f t="shared" si="1"/>
        <v>87.077661574081361</v>
      </c>
      <c r="BL25" s="40">
        <f t="shared" si="2"/>
        <v>82.758727220849963</v>
      </c>
      <c r="BM25" s="40">
        <f>VLOOKUP($AX25&amp;"_"&amp;$BC$14,データシート1!$A:$BS,MATCH($BC$12&amp;"_"&amp;BM$20,データシート1!$A$1:$BS$1,0),0)</f>
        <v>46.42481955541971</v>
      </c>
      <c r="BN25" s="40">
        <f>VLOOKUP($AX25&amp;"_"&amp;$BC$14,データシート1!$A:$BS,MATCH($BC$12&amp;"_"&amp;BN$20,データシート1!$A$1:$BS$1,0),0)</f>
        <v>36.333907665430253</v>
      </c>
      <c r="BO25" s="40">
        <f>VLOOKUP($AX25&amp;"_"&amp;$BC$14,データシート1!$A:$BS,MATCH($BC$12&amp;"_"&amp;BO$20,データシート1!$A$1:$BS$1,0),0)</f>
        <v>4.3189343532314028</v>
      </c>
      <c r="BP25" s="40">
        <f>VLOOKUP($AX25&amp;"_"&amp;$BC$14,データシート1!$A:$BS,MATCH($BC$12&amp;"_"&amp;BP$20,データシート1!$A$1:$BS$1,0),0)</f>
        <v>0</v>
      </c>
      <c r="BQ25" s="40">
        <f>VLOOKUP($AX25&amp;"_"&amp;$BC$14,データシート1!$A:$BS,MATCH($BC$12&amp;"_"&amp;BQ$20,データシート1!$A$1:$BS$1,0),0)</f>
        <v>10.622802929650989</v>
      </c>
      <c r="BR25" s="41">
        <f t="shared" si="3"/>
        <v>281.77706990012507</v>
      </c>
      <c r="BT25" s="134" t="str">
        <f t="shared" si="4"/>
        <v>吉川市</v>
      </c>
      <c r="BU25" s="38">
        <f t="shared" si="25"/>
        <v>281.77706990012507</v>
      </c>
      <c r="BV25" s="69">
        <f t="shared" si="16"/>
        <v>0.16307545248077368</v>
      </c>
      <c r="BW25" s="69">
        <f t="shared" si="5"/>
        <v>0.14042384231200941</v>
      </c>
      <c r="BX25" s="69">
        <f t="shared" si="5"/>
        <v>1.1634514189096973E-2</v>
      </c>
      <c r="BY25" s="69">
        <f t="shared" si="5"/>
        <v>1.1017095979667288E-2</v>
      </c>
      <c r="BZ25" s="69">
        <f t="shared" si="5"/>
        <v>0.21234032869545774</v>
      </c>
      <c r="CA25" s="69">
        <f t="shared" si="5"/>
        <v>0.27785456996212787</v>
      </c>
      <c r="CB25" s="69">
        <f t="shared" si="5"/>
        <v>0.30903033240052408</v>
      </c>
      <c r="CC25" s="69">
        <f t="shared" si="5"/>
        <v>0.29370284548059045</v>
      </c>
      <c r="CD25" s="69">
        <f t="shared" si="5"/>
        <v>0.16475726563511656</v>
      </c>
      <c r="CE25" s="69">
        <f t="shared" si="5"/>
        <v>0.12894557984547389</v>
      </c>
      <c r="CF25" s="69">
        <f t="shared" si="5"/>
        <v>1.5327486919933672E-2</v>
      </c>
      <c r="CG25" s="69">
        <f t="shared" si="5"/>
        <v>0</v>
      </c>
      <c r="CH25" s="69">
        <f t="shared" si="5"/>
        <v>3.7699316461116607E-2</v>
      </c>
      <c r="CI25" s="135">
        <f t="shared" si="6"/>
        <v>1</v>
      </c>
      <c r="CK25" s="136" t="str">
        <f t="shared" si="7"/>
        <v>吉川市</v>
      </c>
      <c r="CL25" s="137">
        <f t="shared" si="17"/>
        <v>45.950923172669491</v>
      </c>
      <c r="CM25" s="75">
        <f t="shared" si="18"/>
        <v>2.2349931820539244E-2</v>
      </c>
      <c r="CN25" s="76">
        <f t="shared" si="19"/>
        <v>39.568218830795217</v>
      </c>
      <c r="CO25" s="75">
        <f t="shared" si="20"/>
        <v>2.5955173883154544E-2</v>
      </c>
      <c r="CP25" s="76">
        <f t="shared" si="8"/>
        <v>3.2783393179151745</v>
      </c>
      <c r="CQ25" s="75">
        <f t="shared" si="21"/>
        <v>0</v>
      </c>
      <c r="CR25" s="76">
        <f t="shared" si="9"/>
        <v>3.1043650239590961</v>
      </c>
      <c r="CS25" s="75">
        <f t="shared" si="22"/>
        <v>0</v>
      </c>
      <c r="CT25" s="76">
        <f t="shared" si="10"/>
        <v>59.83263564143553</v>
      </c>
      <c r="CU25" s="77">
        <f t="shared" si="23"/>
        <v>0</v>
      </c>
      <c r="CV25" s="18"/>
      <c r="CW25" s="1078">
        <f t="shared" si="24"/>
        <v>1.0269999999999999</v>
      </c>
      <c r="CX25" s="1081">
        <f>VLOOKUP($AX25&amp;"_"&amp;$CW$14,データシート1!$A:$BS,MATCH($CW$12&amp;"_"&amp;CX$20,データシート1!$A$1:$BS$1,0),0)</f>
        <v>1.0269999999999999</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1.0269999999999999</v>
      </c>
      <c r="DE25" s="18"/>
      <c r="DF25" s="138">
        <f>VLOOKUP($AX25&amp;"_"&amp;$DF$14,データシート1!$A:$BS,MATCH($DF$12&amp;"_"&amp;DF$20,データシート1!$A$1:$BS$1,0),0)</f>
        <v>1</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1</v>
      </c>
      <c r="DM25" s="18"/>
      <c r="DN25" s="139">
        <f t="shared" si="26"/>
        <v>1</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05210</v>
      </c>
      <c r="AY26" s="20" t="str">
        <f>IF(IFERROR(比較地域マスタ!$Z11,"")=0,"",IFERROR(比較地域マスタ!$Z11,""))</f>
        <v>由利本荘市</v>
      </c>
      <c r="BB26" s="122" t="str">
        <f t="shared" si="0"/>
        <v>05210</v>
      </c>
      <c r="BC26" s="123" t="str">
        <f t="shared" si="0"/>
        <v>由利本荘市</v>
      </c>
      <c r="BD26" s="40">
        <f t="shared" si="14"/>
        <v>688.43588430575255</v>
      </c>
      <c r="BE26" s="40">
        <f t="shared" si="15"/>
        <v>332.40971786433744</v>
      </c>
      <c r="BF26" s="40">
        <f>VLOOKUP($AX26&amp;"_"&amp;$BC$14,データシート1!$A:$BS,MATCH($BC$12&amp;"_"&amp;BF$20,データシート1!$A$1:$BS$1,0),0)</f>
        <v>291.08923357767162</v>
      </c>
      <c r="BG26" s="40">
        <f>VLOOKUP($AX26&amp;"_"&amp;$BC$14,データシート1!$A:$BS,MATCH($BC$12&amp;"_"&amp;BG$20,データシート1!$A$1:$BS$1,0),0)</f>
        <v>9.3777718273568258</v>
      </c>
      <c r="BH26" s="40">
        <f>VLOOKUP($AX26&amp;"_"&amp;$BC$14,データシート1!$A:$BS,MATCH($BC$12&amp;"_"&amp;BH$20,データシート1!$A$1:$BS$1,0),0)</f>
        <v>31.942712459309014</v>
      </c>
      <c r="BI26" s="40">
        <f>VLOOKUP($AX26&amp;"_"&amp;$BC$14,データシート1!$A:$BS,MATCH($BC$12&amp;"_"&amp;BI$20,データシート1!$A$1:$BS$1,0),0)</f>
        <v>84.052072812679825</v>
      </c>
      <c r="BJ26" s="40">
        <f>VLOOKUP($AX26&amp;"_"&amp;$BC$14,データシート1!$A:$BS,MATCH($BC$12&amp;"_"&amp;BJ$20,データシート1!$A$1:$BS$1,0),0)</f>
        <v>124.85570579406787</v>
      </c>
      <c r="BK26" s="40">
        <f t="shared" si="1"/>
        <v>139.09288721880756</v>
      </c>
      <c r="BL26" s="40">
        <f t="shared" si="2"/>
        <v>134.66665482935963</v>
      </c>
      <c r="BM26" s="40">
        <f>VLOOKUP($AX26&amp;"_"&amp;$BC$14,データシート1!$A:$BS,MATCH($BC$12&amp;"_"&amp;BM$20,データシート1!$A$1:$BS$1,0),0)</f>
        <v>67.140639290117903</v>
      </c>
      <c r="BN26" s="40">
        <f>VLOOKUP($AX26&amp;"_"&amp;$BC$14,データシート1!$A:$BS,MATCH($BC$12&amp;"_"&amp;BN$20,データシート1!$A$1:$BS$1,0),0)</f>
        <v>67.526015539241726</v>
      </c>
      <c r="BO26" s="40">
        <f>VLOOKUP($AX26&amp;"_"&amp;$BC$14,データシート1!$A:$BS,MATCH($BC$12&amp;"_"&amp;BO$20,データシート1!$A$1:$BS$1,0),0)</f>
        <v>4.4245963557569414</v>
      </c>
      <c r="BP26" s="40">
        <f>VLOOKUP($AX26&amp;"_"&amp;$BC$14,データシート1!$A:$BS,MATCH($BC$12&amp;"_"&amp;BP$20,データシート1!$A$1:$BS$1,0),0)</f>
        <v>1.6360336909946819E-3</v>
      </c>
      <c r="BQ26" s="40">
        <f>VLOOKUP($AX26&amp;"_"&amp;$BC$14,データシート1!$A:$BS,MATCH($BC$12&amp;"_"&amp;BQ$20,データシート1!$A$1:$BS$1,0),0)</f>
        <v>8.0255006158600022</v>
      </c>
      <c r="BR26" s="41">
        <f t="shared" si="3"/>
        <v>688.43588430575255</v>
      </c>
      <c r="BT26" s="134" t="str">
        <f t="shared" si="4"/>
        <v>由利本荘市</v>
      </c>
      <c r="BU26" s="38">
        <f t="shared" si="25"/>
        <v>688.43588430575255</v>
      </c>
      <c r="BV26" s="69">
        <f t="shared" si="16"/>
        <v>0.48284775015694198</v>
      </c>
      <c r="BW26" s="69">
        <f t="shared" si="5"/>
        <v>0.42282693307194197</v>
      </c>
      <c r="BX26" s="69">
        <f t="shared" si="5"/>
        <v>1.3621852145045812E-2</v>
      </c>
      <c r="BY26" s="69">
        <f t="shared" si="5"/>
        <v>4.6398964939954254E-2</v>
      </c>
      <c r="BZ26" s="69">
        <f t="shared" si="5"/>
        <v>0.12209135916475568</v>
      </c>
      <c r="CA26" s="69">
        <f t="shared" si="5"/>
        <v>0.18136141453459761</v>
      </c>
      <c r="CB26" s="69">
        <f t="shared" si="5"/>
        <v>0.20204189001431067</v>
      </c>
      <c r="CC26" s="69">
        <f t="shared" si="5"/>
        <v>0.19561248607074441</v>
      </c>
      <c r="CD26" s="69">
        <f t="shared" si="5"/>
        <v>9.7526350413626853E-2</v>
      </c>
      <c r="CE26" s="69">
        <f t="shared" si="5"/>
        <v>9.8086135657117546E-2</v>
      </c>
      <c r="CF26" s="69">
        <f t="shared" si="5"/>
        <v>6.4270274932267495E-3</v>
      </c>
      <c r="CG26" s="69">
        <f t="shared" si="5"/>
        <v>2.3764503395178573E-6</v>
      </c>
      <c r="CH26" s="69">
        <f t="shared" si="5"/>
        <v>1.1657586129394245E-2</v>
      </c>
      <c r="CI26" s="135">
        <f t="shared" si="6"/>
        <v>1</v>
      </c>
      <c r="CK26" s="136" t="str">
        <f t="shared" si="7"/>
        <v>由利本荘市</v>
      </c>
      <c r="CL26" s="137">
        <f t="shared" si="17"/>
        <v>332.40971786433744</v>
      </c>
      <c r="CM26" s="75">
        <f t="shared" si="18"/>
        <v>0.55023060449347538</v>
      </c>
      <c r="CN26" s="76">
        <f t="shared" si="19"/>
        <v>291.08923357767162</v>
      </c>
      <c r="CO26" s="75">
        <f t="shared" si="20"/>
        <v>0.59832511790075227</v>
      </c>
      <c r="CP26" s="76">
        <f t="shared" si="8"/>
        <v>9.3777718273568258</v>
      </c>
      <c r="CQ26" s="75">
        <f t="shared" si="21"/>
        <v>0.93156457214232391</v>
      </c>
      <c r="CR26" s="76">
        <f t="shared" si="9"/>
        <v>31.942712459309014</v>
      </c>
      <c r="CS26" s="75">
        <f t="shared" si="22"/>
        <v>0</v>
      </c>
      <c r="CT26" s="76">
        <f t="shared" si="10"/>
        <v>84.052072812679825</v>
      </c>
      <c r="CU26" s="77">
        <f t="shared" si="23"/>
        <v>0.30439463470483658</v>
      </c>
      <c r="CV26" s="18"/>
      <c r="CW26" s="1078">
        <f t="shared" si="24"/>
        <v>182.90199999999999</v>
      </c>
      <c r="CX26" s="1081">
        <f>VLOOKUP($AX26&amp;"_"&amp;$CW$14,データシート1!$A:$BS,MATCH($CW$12&amp;"_"&amp;CX$20,データシート1!$A$1:$BS$1,0),0)</f>
        <v>174.166</v>
      </c>
      <c r="CY26" s="1081">
        <f>VLOOKUP($AX26&amp;"_"&amp;$CW$14,データシート1!$A:$BS,MATCH($CW$12&amp;"_"&amp;CY$20,データシート1!$A$1:$BS$1,0),0)</f>
        <v>8.7360000000000007</v>
      </c>
      <c r="CZ26" s="1081">
        <f>VLOOKUP($AX26&amp;"_"&amp;$CW$14,データシート1!$A:$BS,MATCH($CW$12&amp;"_"&amp;CZ$20,データシート1!$A$1:$BS$1,0),0)</f>
        <v>0</v>
      </c>
      <c r="DA26" s="1081">
        <f>VLOOKUP($AX26&amp;"_"&amp;$CW$14,データシート1!$A:$BS,MATCH($CW$12&amp;"_"&amp;DA$20,データシート1!$A$1:$BS$1,0),0)</f>
        <v>25.585000000000001</v>
      </c>
      <c r="DB26" s="1081">
        <f>VLOOKUP($AX26&amp;"_"&amp;$CW$14,データシート1!$A:$BS,MATCH($CW$12&amp;"_"&amp;DB$20,データシート1!$A$1:$BS$1,0),0)</f>
        <v>0</v>
      </c>
      <c r="DC26" s="1081">
        <f>VLOOKUP($AX26&amp;"_"&amp;$CW$14,データシート1!$A:$BS,MATCH($CW$12&amp;"_"&amp;DC$20,データシート1!$A$1:$BS$1,0),0)</f>
        <v>0</v>
      </c>
      <c r="DD26" s="1080">
        <f t="shared" si="11"/>
        <v>208.48699999999999</v>
      </c>
      <c r="DE26" s="18"/>
      <c r="DF26" s="138">
        <f>VLOOKUP($AX26&amp;"_"&amp;$DF$14,データシート1!$A:$BS,MATCH($DF$12&amp;"_"&amp;DF$20,データシート1!$A$1:$BS$1,0),0)</f>
        <v>12</v>
      </c>
      <c r="DG26" s="74">
        <f>VLOOKUP($AX26&amp;"_"&amp;$DF$14,データシート1!$A:$BS,MATCH($DF$12&amp;"_"&amp;DG$20,データシート1!$A$1:$BS$1,0),0)</f>
        <v>2</v>
      </c>
      <c r="DH26" s="74">
        <f>VLOOKUP($AX26&amp;"_"&amp;$DF$14,データシート1!$A:$BS,MATCH($DF$12&amp;"_"&amp;DH$20,データシート1!$A$1:$BS$1,0),0)</f>
        <v>0</v>
      </c>
      <c r="DI26" s="74">
        <f>VLOOKUP($AX26&amp;"_"&amp;$DF$14,データシート1!$A:$BS,MATCH($DF$12&amp;"_"&amp;DI$20,データシート1!$A$1:$BS$1,0),0)</f>
        <v>5</v>
      </c>
      <c r="DJ26" s="74">
        <f>VLOOKUP($AX26&amp;"_"&amp;$DF$14,データシート1!$A:$BS,MATCH($DF$12&amp;"_"&amp;DJ$20,データシート1!$A$1:$BS$1,0),0)</f>
        <v>0</v>
      </c>
      <c r="DK26" s="74">
        <f>VLOOKUP($AX26&amp;"_"&amp;$DF$14,データシート1!$A:$BS,MATCH($DF$12&amp;"_"&amp;DK$20,データシート1!$A$1:$BS$1,0),0)</f>
        <v>0</v>
      </c>
      <c r="DL26" s="78">
        <f t="shared" si="12"/>
        <v>19</v>
      </c>
      <c r="DM26" s="18"/>
      <c r="DN26" s="139">
        <f t="shared" si="26"/>
        <v>0.84</v>
      </c>
      <c r="DO26" s="140">
        <f t="shared" si="27"/>
        <v>0.04</v>
      </c>
      <c r="DP26" s="140">
        <f t="shared" si="13"/>
        <v>0</v>
      </c>
      <c r="DQ26" s="140">
        <f t="shared" si="13"/>
        <v>0.12</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23215</v>
      </c>
      <c r="AY27" s="20" t="str">
        <f>IF(IFERROR(比較地域マスタ!$Z12,"")=0,"",IFERROR(比較地域マスタ!$Z12,""))</f>
        <v>犬山市</v>
      </c>
      <c r="BB27" s="122" t="str">
        <f t="shared" si="0"/>
        <v>23215</v>
      </c>
      <c r="BC27" s="123" t="str">
        <f t="shared" si="0"/>
        <v>犬山市</v>
      </c>
      <c r="BD27" s="40">
        <f t="shared" si="14"/>
        <v>555.72717725415373</v>
      </c>
      <c r="BE27" s="40">
        <f t="shared" si="15"/>
        <v>299.88936266113842</v>
      </c>
      <c r="BF27" s="40">
        <f>VLOOKUP($AX27&amp;"_"&amp;$BC$14,データシート1!$A:$BS,MATCH($BC$12&amp;"_"&amp;BF$20,データシート1!$A$1:$BS$1,0),0)</f>
        <v>293.12625833757431</v>
      </c>
      <c r="BG27" s="40">
        <f>VLOOKUP($AX27&amp;"_"&amp;$BC$14,データシート1!$A:$BS,MATCH($BC$12&amp;"_"&amp;BG$20,データシート1!$A$1:$BS$1,0),0)</f>
        <v>2.4213555729355689</v>
      </c>
      <c r="BH27" s="40">
        <f>VLOOKUP($AX27&amp;"_"&amp;$BC$14,データシート1!$A:$BS,MATCH($BC$12&amp;"_"&amp;BH$20,データシート1!$A$1:$BS$1,0),0)</f>
        <v>4.3417487506285193</v>
      </c>
      <c r="BI27" s="40">
        <f>VLOOKUP($AX27&amp;"_"&amp;$BC$14,データシート1!$A:$BS,MATCH($BC$12&amp;"_"&amp;BI$20,データシート1!$A$1:$BS$1,0),0)</f>
        <v>68.353796806987432</v>
      </c>
      <c r="BJ27" s="40">
        <f>VLOOKUP($AX27&amp;"_"&amp;$BC$14,データシート1!$A:$BS,MATCH($BC$12&amp;"_"&amp;BJ$20,データシート1!$A$1:$BS$1,0),0)</f>
        <v>81.225289806565868</v>
      </c>
      <c r="BK27" s="40">
        <f t="shared" si="1"/>
        <v>98.733956944262005</v>
      </c>
      <c r="BL27" s="40">
        <f t="shared" si="2"/>
        <v>94.406178115372768</v>
      </c>
      <c r="BM27" s="40">
        <f>VLOOKUP($AX27&amp;"_"&amp;$BC$14,データシート1!$A:$BS,MATCH($BC$12&amp;"_"&amp;BM$20,データシート1!$A$1:$BS$1,0),0)</f>
        <v>61.197243599159101</v>
      </c>
      <c r="BN27" s="40">
        <f>VLOOKUP($AX27&amp;"_"&amp;$BC$14,データシート1!$A:$BS,MATCH($BC$12&amp;"_"&amp;BN$20,データシート1!$A$1:$BS$1,0),0)</f>
        <v>33.208934516213667</v>
      </c>
      <c r="BO27" s="40">
        <f>VLOOKUP($AX27&amp;"_"&amp;$BC$14,データシート1!$A:$BS,MATCH($BC$12&amp;"_"&amp;BO$20,データシート1!$A$1:$BS$1,0),0)</f>
        <v>4.3277788288892323</v>
      </c>
      <c r="BP27" s="40">
        <f>VLOOKUP($AX27&amp;"_"&amp;$BC$14,データシート1!$A:$BS,MATCH($BC$12&amp;"_"&amp;BP$20,データシート1!$A$1:$BS$1,0),0)</f>
        <v>0</v>
      </c>
      <c r="BQ27" s="40">
        <f>VLOOKUP($AX27&amp;"_"&amp;$BC$14,データシート1!$A:$BS,MATCH($BC$12&amp;"_"&amp;BQ$20,データシート1!$A$1:$BS$1,0),0)</f>
        <v>7.5247710352000006</v>
      </c>
      <c r="BR27" s="41">
        <f t="shared" si="3"/>
        <v>555.72717725415373</v>
      </c>
      <c r="BT27" s="134" t="str">
        <f t="shared" si="4"/>
        <v>犬山市</v>
      </c>
      <c r="BU27" s="38">
        <f t="shared" si="25"/>
        <v>555.72717725415373</v>
      </c>
      <c r="BV27" s="69">
        <f t="shared" si="16"/>
        <v>0.53963414951719801</v>
      </c>
      <c r="BW27" s="69">
        <f t="shared" si="5"/>
        <v>0.52746432122666786</v>
      </c>
      <c r="BX27" s="69">
        <f t="shared" si="5"/>
        <v>4.3570940418992633E-3</v>
      </c>
      <c r="BY27" s="69">
        <f t="shared" si="5"/>
        <v>7.8127342486309318E-3</v>
      </c>
      <c r="BZ27" s="69">
        <f t="shared" si="5"/>
        <v>0.12299883756760527</v>
      </c>
      <c r="CA27" s="69">
        <f t="shared" si="5"/>
        <v>0.14616036992809991</v>
      </c>
      <c r="CB27" s="69">
        <f t="shared" si="5"/>
        <v>0.17766623801287923</v>
      </c>
      <c r="CC27" s="69">
        <f t="shared" si="5"/>
        <v>0.16987864185774287</v>
      </c>
      <c r="CD27" s="69">
        <f t="shared" si="5"/>
        <v>0.1101210199967806</v>
      </c>
      <c r="CE27" s="69">
        <f t="shared" si="5"/>
        <v>5.9757621860962264E-2</v>
      </c>
      <c r="CF27" s="69">
        <f t="shared" si="5"/>
        <v>7.7875961551363638E-3</v>
      </c>
      <c r="CG27" s="69">
        <f t="shared" si="5"/>
        <v>0</v>
      </c>
      <c r="CH27" s="69">
        <f t="shared" si="5"/>
        <v>1.3540404974217513E-2</v>
      </c>
      <c r="CI27" s="135">
        <f t="shared" si="6"/>
        <v>1</v>
      </c>
      <c r="CK27" s="136" t="str">
        <f t="shared" si="7"/>
        <v>犬山市</v>
      </c>
      <c r="CL27" s="137">
        <f t="shared" si="17"/>
        <v>299.88936266113842</v>
      </c>
      <c r="CM27" s="75">
        <f t="shared" si="18"/>
        <v>0.93231049450701653</v>
      </c>
      <c r="CN27" s="76">
        <f t="shared" si="19"/>
        <v>293.12625833757431</v>
      </c>
      <c r="CO27" s="75">
        <f t="shared" si="20"/>
        <v>0.95382106531723432</v>
      </c>
      <c r="CP27" s="76">
        <f t="shared" si="8"/>
        <v>2.4213555729355689</v>
      </c>
      <c r="CQ27" s="75">
        <f t="shared" si="21"/>
        <v>0</v>
      </c>
      <c r="CR27" s="76">
        <f t="shared" si="9"/>
        <v>4.3417487506285193</v>
      </c>
      <c r="CS27" s="75">
        <f t="shared" si="22"/>
        <v>0</v>
      </c>
      <c r="CT27" s="76">
        <f t="shared" si="10"/>
        <v>68.353796806987432</v>
      </c>
      <c r="CU27" s="77">
        <f t="shared" si="23"/>
        <v>0.1882997083006846</v>
      </c>
      <c r="CV27" s="18"/>
      <c r="CW27" s="1078">
        <f t="shared" si="24"/>
        <v>279.58999999999997</v>
      </c>
      <c r="CX27" s="1081">
        <f>VLOOKUP($AX27&amp;"_"&amp;$CW$14,データシート1!$A:$BS,MATCH($CW$12&amp;"_"&amp;CX$20,データシート1!$A$1:$BS$1,0),0)</f>
        <v>279.58999999999997</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12.871</v>
      </c>
      <c r="DB27" s="1081">
        <f>VLOOKUP($AX27&amp;"_"&amp;$CW$14,データシート1!$A:$BS,MATCH($CW$12&amp;"_"&amp;DB$20,データシート1!$A$1:$BS$1,0),0)</f>
        <v>0</v>
      </c>
      <c r="DC27" s="1081">
        <f>VLOOKUP($AX27&amp;"_"&amp;$CW$14,データシート1!$A:$BS,MATCH($CW$12&amp;"_"&amp;DC$20,データシート1!$A$1:$BS$1,0),0)</f>
        <v>0</v>
      </c>
      <c r="DD27" s="1080">
        <f t="shared" si="11"/>
        <v>292.46099999999996</v>
      </c>
      <c r="DE27" s="18"/>
      <c r="DF27" s="138">
        <f>VLOOKUP($AX27&amp;"_"&amp;$DF$14,データシート1!$A:$BS,MATCH($DF$12&amp;"_"&amp;DF$20,データシート1!$A$1:$BS$1,0),0)</f>
        <v>11</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1</v>
      </c>
      <c r="DJ27" s="74">
        <f>VLOOKUP($AX27&amp;"_"&amp;$DF$14,データシート1!$A:$BS,MATCH($DF$12&amp;"_"&amp;DJ$20,データシート1!$A$1:$BS$1,0),0)</f>
        <v>0</v>
      </c>
      <c r="DK27" s="74">
        <f>VLOOKUP($AX27&amp;"_"&amp;$DF$14,データシート1!$A:$BS,MATCH($DF$12&amp;"_"&amp;DK$20,データシート1!$A$1:$BS$1,0),0)</f>
        <v>0</v>
      </c>
      <c r="DL27" s="78">
        <f t="shared" si="12"/>
        <v>12</v>
      </c>
      <c r="DM27" s="18"/>
      <c r="DN27" s="139">
        <f t="shared" si="26"/>
        <v>0.96</v>
      </c>
      <c r="DO27" s="140">
        <f t="shared" si="27"/>
        <v>0</v>
      </c>
      <c r="DP27" s="140">
        <f t="shared" si="13"/>
        <v>0</v>
      </c>
      <c r="DQ27" s="140">
        <f t="shared" si="13"/>
        <v>0.04</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23209</v>
      </c>
      <c r="AY28" s="20" t="str">
        <f>IF(IFERROR(比較地域マスタ!$Z13,"")=0,"",IFERROR(比較地域マスタ!$Z13,""))</f>
        <v>碧南市</v>
      </c>
      <c r="BB28" s="122" t="str">
        <f t="shared" si="0"/>
        <v>23209</v>
      </c>
      <c r="BC28" s="123" t="str">
        <f t="shared" si="0"/>
        <v>碧南市</v>
      </c>
      <c r="BD28" s="40">
        <f t="shared" si="14"/>
        <v>870.71471012228983</v>
      </c>
      <c r="BE28" s="40">
        <f t="shared" si="15"/>
        <v>598.26772815810614</v>
      </c>
      <c r="BF28" s="40">
        <f>VLOOKUP($AX28&amp;"_"&amp;$BC$14,データシート1!$A:$BS,MATCH($BC$12&amp;"_"&amp;BF$20,データシート1!$A$1:$BS$1,0),0)</f>
        <v>588.08875838830625</v>
      </c>
      <c r="BG28" s="40">
        <f>VLOOKUP($AX28&amp;"_"&amp;$BC$14,データシート1!$A:$BS,MATCH($BC$12&amp;"_"&amp;BG$20,データシート1!$A$1:$BS$1,0),0)</f>
        <v>3.3628910860174672</v>
      </c>
      <c r="BH28" s="40">
        <f>VLOOKUP($AX28&amp;"_"&amp;$BC$14,データシート1!$A:$BS,MATCH($BC$12&amp;"_"&amp;BH$20,データシート1!$A$1:$BS$1,0),0)</f>
        <v>6.8160786837824077</v>
      </c>
      <c r="BI28" s="40">
        <f>VLOOKUP($AX28&amp;"_"&amp;$BC$14,データシート1!$A:$BS,MATCH($BC$12&amp;"_"&amp;BI$20,データシート1!$A$1:$BS$1,0),0)</f>
        <v>64.830438945346501</v>
      </c>
      <c r="BJ28" s="40">
        <f>VLOOKUP($AX28&amp;"_"&amp;$BC$14,データシート1!$A:$BS,MATCH($BC$12&amp;"_"&amp;BJ$20,データシート1!$A$1:$BS$1,0),0)</f>
        <v>75.904901221111245</v>
      </c>
      <c r="BK28" s="40">
        <f t="shared" si="1"/>
        <v>121.15384578614675</v>
      </c>
      <c r="BL28" s="40">
        <f t="shared" si="2"/>
        <v>112.20827258419646</v>
      </c>
      <c r="BM28" s="40">
        <f>VLOOKUP($AX28&amp;"_"&amp;$BC$14,データシート1!$A:$BS,MATCH($BC$12&amp;"_"&amp;BM$20,データシート1!$A$1:$BS$1,0),0)</f>
        <v>66.583664605634368</v>
      </c>
      <c r="BN28" s="40">
        <f>VLOOKUP($AX28&amp;"_"&amp;$BC$14,データシート1!$A:$BS,MATCH($BC$12&amp;"_"&amp;BN$20,データシート1!$A$1:$BS$1,0),0)</f>
        <v>45.624607978562103</v>
      </c>
      <c r="BO28" s="40">
        <f>VLOOKUP($AX28&amp;"_"&amp;$BC$14,データシート1!$A:$BS,MATCH($BC$12&amp;"_"&amp;BO$20,データシート1!$A$1:$BS$1,0),0)</f>
        <v>4.2938160423631668</v>
      </c>
      <c r="BP28" s="40">
        <f>VLOOKUP($AX28&amp;"_"&amp;$BC$14,データシート1!$A:$BS,MATCH($BC$12&amp;"_"&amp;BP$20,データシート1!$A$1:$BS$1,0),0)</f>
        <v>4.6517571595871239</v>
      </c>
      <c r="BQ28" s="40">
        <f>VLOOKUP($AX28&amp;"_"&amp;$BC$14,データシート1!$A:$BS,MATCH($BC$12&amp;"_"&amp;BQ$20,データシート1!$A$1:$BS$1,0),0)</f>
        <v>10.557796011579139</v>
      </c>
      <c r="BR28" s="41">
        <f t="shared" si="3"/>
        <v>870.71471012228983</v>
      </c>
      <c r="BT28" s="134" t="str">
        <f t="shared" si="4"/>
        <v>碧南市</v>
      </c>
      <c r="BU28" s="38">
        <f t="shared" si="25"/>
        <v>870.71471012228983</v>
      </c>
      <c r="BV28" s="69">
        <f t="shared" si="16"/>
        <v>0.68709959898814721</v>
      </c>
      <c r="BW28" s="69">
        <f t="shared" si="5"/>
        <v>0.67540923743634762</v>
      </c>
      <c r="BX28" s="69">
        <f t="shared" si="5"/>
        <v>3.8622192170672722E-3</v>
      </c>
      <c r="BY28" s="69">
        <f t="shared" si="5"/>
        <v>7.8281423347322399E-3</v>
      </c>
      <c r="BZ28" s="69">
        <f t="shared" si="5"/>
        <v>7.445657939584048E-2</v>
      </c>
      <c r="CA28" s="69">
        <f t="shared" si="5"/>
        <v>8.7175397795278525E-2</v>
      </c>
      <c r="CB28" s="69">
        <f t="shared" si="5"/>
        <v>0.13914298722383014</v>
      </c>
      <c r="CC28" s="69">
        <f t="shared" si="5"/>
        <v>0.12886915918583375</v>
      </c>
      <c r="CD28" s="69">
        <f t="shared" si="5"/>
        <v>7.6470127162871576E-2</v>
      </c>
      <c r="CE28" s="69">
        <f t="shared" si="5"/>
        <v>5.2399032022962186E-2</v>
      </c>
      <c r="CF28" s="69">
        <f t="shared" si="5"/>
        <v>4.9313695891965697E-3</v>
      </c>
      <c r="CG28" s="69">
        <f t="shared" si="5"/>
        <v>5.3424584487998319E-3</v>
      </c>
      <c r="CH28" s="69">
        <f t="shared" si="5"/>
        <v>1.2125436596903618E-2</v>
      </c>
      <c r="CI28" s="135">
        <f t="shared" si="6"/>
        <v>1</v>
      </c>
      <c r="CK28" s="136" t="str">
        <f t="shared" si="7"/>
        <v>碧南市</v>
      </c>
      <c r="CL28" s="137">
        <f t="shared" si="17"/>
        <v>598.26772815810614</v>
      </c>
      <c r="CM28" s="75">
        <f t="shared" si="18"/>
        <v>0.79285573611058058</v>
      </c>
      <c r="CN28" s="76">
        <f t="shared" si="19"/>
        <v>588.08875838830625</v>
      </c>
      <c r="CO28" s="75">
        <f t="shared" si="20"/>
        <v>0.80657892747339399</v>
      </c>
      <c r="CP28" s="76">
        <f t="shared" si="8"/>
        <v>3.3628910860174672</v>
      </c>
      <c r="CQ28" s="75">
        <f t="shared" si="21"/>
        <v>0</v>
      </c>
      <c r="CR28" s="76">
        <f t="shared" si="9"/>
        <v>6.8160786837824077</v>
      </c>
      <c r="CS28" s="75">
        <f t="shared" si="22"/>
        <v>0</v>
      </c>
      <c r="CT28" s="76">
        <f t="shared" si="10"/>
        <v>64.830438945346501</v>
      </c>
      <c r="CU28" s="77">
        <f t="shared" si="23"/>
        <v>0.51771977092882548</v>
      </c>
      <c r="CV28" s="18"/>
      <c r="CW28" s="1078">
        <f t="shared" si="24"/>
        <v>474.34</v>
      </c>
      <c r="CX28" s="1081">
        <f>VLOOKUP($AX28&amp;"_"&amp;$CW$14,データシート1!$A:$BS,MATCH($CW$12&amp;"_"&amp;CX$20,データシート1!$A$1:$BS$1,0),0)</f>
        <v>474.34</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33.564</v>
      </c>
      <c r="DB28" s="1081">
        <f>VLOOKUP($AX28&amp;"_"&amp;$CW$14,データシート1!$A:$BS,MATCH($CW$12&amp;"_"&amp;DB$20,データシート1!$A$1:$BS$1,0),0)</f>
        <v>1126.633</v>
      </c>
      <c r="DC28" s="1081">
        <f>VLOOKUP($AX28&amp;"_"&amp;$CW$14,データシート1!$A:$BS,MATCH($CW$12&amp;"_"&amp;DC$20,データシート1!$A$1:$BS$1,0),0)</f>
        <v>0</v>
      </c>
      <c r="DD28" s="1080">
        <f t="shared" si="11"/>
        <v>1634.537</v>
      </c>
      <c r="DE28" s="18"/>
      <c r="DF28" s="138">
        <f>VLOOKUP($AX28&amp;"_"&amp;$DF$14,データシート1!$A:$BS,MATCH($DF$12&amp;"_"&amp;DF$20,データシート1!$A$1:$BS$1,0),0)</f>
        <v>22</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3</v>
      </c>
      <c r="DJ28" s="74">
        <f>VLOOKUP($AX28&amp;"_"&amp;$DF$14,データシート1!$A:$BS,MATCH($DF$12&amp;"_"&amp;DJ$20,データシート1!$A$1:$BS$1,0),0)</f>
        <v>2</v>
      </c>
      <c r="DK28" s="74">
        <f>VLOOKUP($AX28&amp;"_"&amp;$DF$14,データシート1!$A:$BS,MATCH($DF$12&amp;"_"&amp;DK$20,データシート1!$A$1:$BS$1,0),0)</f>
        <v>0</v>
      </c>
      <c r="DL28" s="78">
        <f t="shared" si="12"/>
        <v>27</v>
      </c>
      <c r="DM28" s="18"/>
      <c r="DN28" s="139">
        <f t="shared" si="26"/>
        <v>0.28999999999999998</v>
      </c>
      <c r="DO28" s="140">
        <f t="shared" si="27"/>
        <v>0</v>
      </c>
      <c r="DP28" s="140">
        <f t="shared" si="13"/>
        <v>0</v>
      </c>
      <c r="DQ28" s="140">
        <f t="shared" si="13"/>
        <v>0.02</v>
      </c>
      <c r="DR28" s="140">
        <f t="shared" si="13"/>
        <v>0.69</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40213</v>
      </c>
      <c r="AY29" s="20" t="str">
        <f>IF(IFERROR(比較地域マスタ!$Z14,"")=0,"",IFERROR(比較地域マスタ!$Z14,""))</f>
        <v>行橋市</v>
      </c>
      <c r="BB29" s="122" t="str">
        <f t="shared" si="0"/>
        <v>40213</v>
      </c>
      <c r="BC29" s="123" t="str">
        <f t="shared" si="0"/>
        <v>行橋市</v>
      </c>
      <c r="BD29" s="40">
        <f t="shared" si="14"/>
        <v>446.76969371296059</v>
      </c>
      <c r="BE29" s="40">
        <f t="shared" si="15"/>
        <v>198.20195709875986</v>
      </c>
      <c r="BF29" s="40">
        <f>VLOOKUP($AX29&amp;"_"&amp;$BC$14,データシート1!$A:$BS,MATCH($BC$12&amp;"_"&amp;BF$20,データシート1!$A$1:$BS$1,0),0)</f>
        <v>188.78372572367269</v>
      </c>
      <c r="BG29" s="40">
        <f>VLOOKUP($AX29&amp;"_"&amp;$BC$14,データシート1!$A:$BS,MATCH($BC$12&amp;"_"&amp;BG$20,データシート1!$A$1:$BS$1,0),0)</f>
        <v>2.3022062853354761</v>
      </c>
      <c r="BH29" s="40">
        <f>VLOOKUP($AX29&amp;"_"&amp;$BC$14,データシート1!$A:$BS,MATCH($BC$12&amp;"_"&amp;BH$20,データシート1!$A$1:$BS$1,0),0)</f>
        <v>7.1160250897517079</v>
      </c>
      <c r="BI29" s="40">
        <f>VLOOKUP($AX29&amp;"_"&amp;$BC$14,データシート1!$A:$BS,MATCH($BC$12&amp;"_"&amp;BI$20,データシート1!$A$1:$BS$1,0),0)</f>
        <v>73.028024166020998</v>
      </c>
      <c r="BJ29" s="40">
        <f>VLOOKUP($AX29&amp;"_"&amp;$BC$14,データシート1!$A:$BS,MATCH($BC$12&amp;"_"&amp;BJ$20,データシート1!$A$1:$BS$1,0),0)</f>
        <v>62.710876475903021</v>
      </c>
      <c r="BK29" s="40">
        <f t="shared" si="1"/>
        <v>112.82883597227671</v>
      </c>
      <c r="BL29" s="40">
        <f t="shared" si="2"/>
        <v>108.5218711427689</v>
      </c>
      <c r="BM29" s="40">
        <f>VLOOKUP($AX29&amp;"_"&amp;$BC$14,データシート1!$A:$BS,MATCH($BC$12&amp;"_"&amp;BM$20,データシート1!$A$1:$BS$1,0),0)</f>
        <v>65.126853935917353</v>
      </c>
      <c r="BN29" s="40">
        <f>VLOOKUP($AX29&amp;"_"&amp;$BC$14,データシート1!$A:$BS,MATCH($BC$12&amp;"_"&amp;BN$20,データシート1!$A$1:$BS$1,0),0)</f>
        <v>43.395017206851549</v>
      </c>
      <c r="BO29" s="40">
        <f>VLOOKUP($AX29&amp;"_"&amp;$BC$14,データシート1!$A:$BS,MATCH($BC$12&amp;"_"&amp;BO$20,データシート1!$A$1:$BS$1,0),0)</f>
        <v>4.3069648295078062</v>
      </c>
      <c r="BP29" s="40">
        <f>VLOOKUP($AX29&amp;"_"&amp;$BC$14,データシート1!$A:$BS,MATCH($BC$12&amp;"_"&amp;BP$20,データシート1!$A$1:$BS$1,0),0)</f>
        <v>0</v>
      </c>
      <c r="BQ29" s="40">
        <f>VLOOKUP($AX29&amp;"_"&amp;$BC$14,データシート1!$A:$BS,MATCH($BC$12&amp;"_"&amp;BQ$20,データシート1!$A$1:$BS$1,0),0)</f>
        <v>0</v>
      </c>
      <c r="BR29" s="41">
        <f t="shared" si="3"/>
        <v>446.76969371296059</v>
      </c>
      <c r="BT29" s="134" t="str">
        <f t="shared" si="4"/>
        <v>行橋市</v>
      </c>
      <c r="BU29" s="38">
        <f t="shared" si="25"/>
        <v>446.76969371296059</v>
      </c>
      <c r="BV29" s="69">
        <f t="shared" si="16"/>
        <v>0.44363339744817187</v>
      </c>
      <c r="BW29" s="69">
        <f t="shared" si="5"/>
        <v>0.42255266724730428</v>
      </c>
      <c r="BX29" s="69">
        <f t="shared" si="5"/>
        <v>5.1530045966246569E-3</v>
      </c>
      <c r="BY29" s="69">
        <f t="shared" si="5"/>
        <v>1.5927725604242961E-2</v>
      </c>
      <c r="BZ29" s="69">
        <f t="shared" si="5"/>
        <v>0.16345787369574771</v>
      </c>
      <c r="CA29" s="69">
        <f t="shared" si="5"/>
        <v>0.14036510837324911</v>
      </c>
      <c r="CB29" s="69">
        <f t="shared" si="5"/>
        <v>0.2525436204828313</v>
      </c>
      <c r="CC29" s="69">
        <f t="shared" si="5"/>
        <v>0.24290338550244581</v>
      </c>
      <c r="CD29" s="69">
        <f t="shared" si="5"/>
        <v>0.14577276581736962</v>
      </c>
      <c r="CE29" s="69">
        <f t="shared" si="5"/>
        <v>9.7130619685076192E-2</v>
      </c>
      <c r="CF29" s="69">
        <f t="shared" si="5"/>
        <v>9.6402349803855168E-3</v>
      </c>
      <c r="CG29" s="69">
        <f t="shared" si="5"/>
        <v>0</v>
      </c>
      <c r="CH29" s="69">
        <f t="shared" si="5"/>
        <v>0</v>
      </c>
      <c r="CI29" s="135">
        <f t="shared" si="6"/>
        <v>1</v>
      </c>
      <c r="CK29" s="136" t="str">
        <f t="shared" si="7"/>
        <v>行橋市</v>
      </c>
      <c r="CL29" s="137">
        <f t="shared" si="17"/>
        <v>198.20195709875986</v>
      </c>
      <c r="CM29" s="75">
        <f t="shared" si="18"/>
        <v>0.11113916493278575</v>
      </c>
      <c r="CN29" s="76">
        <f t="shared" si="19"/>
        <v>188.78372572367269</v>
      </c>
      <c r="CO29" s="75">
        <f t="shared" si="20"/>
        <v>0.11668378678066199</v>
      </c>
      <c r="CP29" s="76">
        <f t="shared" si="8"/>
        <v>2.3022062853354761</v>
      </c>
      <c r="CQ29" s="75">
        <f t="shared" si="21"/>
        <v>0</v>
      </c>
      <c r="CR29" s="76">
        <f t="shared" si="9"/>
        <v>7.1160250897517079</v>
      </c>
      <c r="CS29" s="75">
        <f t="shared" si="22"/>
        <v>0</v>
      </c>
      <c r="CT29" s="76">
        <f t="shared" si="10"/>
        <v>73.028024166020998</v>
      </c>
      <c r="CU29" s="77">
        <f t="shared" si="23"/>
        <v>6.9110455303106846E-2</v>
      </c>
      <c r="CV29" s="18"/>
      <c r="CW29" s="1078">
        <f t="shared" si="24"/>
        <v>22.027999999999999</v>
      </c>
      <c r="CX29" s="1081">
        <f>VLOOKUP($AX29&amp;"_"&amp;$CW$14,データシート1!$A:$BS,MATCH($CW$12&amp;"_"&amp;CX$20,データシート1!$A$1:$BS$1,0),0)</f>
        <v>22.027999999999999</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5.0470000000000006</v>
      </c>
      <c r="DB29" s="1081">
        <f>VLOOKUP($AX29&amp;"_"&amp;$CW$14,データシート1!$A:$BS,MATCH($CW$12&amp;"_"&amp;DB$20,データシート1!$A$1:$BS$1,0),0)</f>
        <v>0</v>
      </c>
      <c r="DC29" s="1081">
        <f>VLOOKUP($AX29&amp;"_"&amp;$CW$14,データシート1!$A:$BS,MATCH($CW$12&amp;"_"&amp;DC$20,データシート1!$A$1:$BS$1,0),0)</f>
        <v>0</v>
      </c>
      <c r="DD29" s="1080">
        <f t="shared" si="11"/>
        <v>27.074999999999999</v>
      </c>
      <c r="DE29" s="18"/>
      <c r="DF29" s="138">
        <f>VLOOKUP($AX29&amp;"_"&amp;$DF$14,データシート1!$A:$BS,MATCH($DF$12&amp;"_"&amp;DF$20,データシート1!$A$1:$BS$1,0),0)</f>
        <v>4</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2</v>
      </c>
      <c r="DJ29" s="74">
        <f>VLOOKUP($AX29&amp;"_"&amp;$DF$14,データシート1!$A:$BS,MATCH($DF$12&amp;"_"&amp;DJ$20,データシート1!$A$1:$BS$1,0),0)</f>
        <v>0</v>
      </c>
      <c r="DK29" s="74">
        <f>VLOOKUP($AX29&amp;"_"&amp;$DF$14,データシート1!$A:$BS,MATCH($DF$12&amp;"_"&amp;DK$20,データシート1!$A$1:$BS$1,0),0)</f>
        <v>0</v>
      </c>
      <c r="DL29" s="78">
        <f t="shared" si="12"/>
        <v>6</v>
      </c>
      <c r="DM29" s="18"/>
      <c r="DN29" s="139">
        <f t="shared" si="26"/>
        <v>0.81</v>
      </c>
      <c r="DO29" s="140">
        <f t="shared" si="27"/>
        <v>0</v>
      </c>
      <c r="DP29" s="140">
        <f t="shared" si="13"/>
        <v>0</v>
      </c>
      <c r="DQ29" s="140">
        <f t="shared" si="13"/>
        <v>0.19</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23225</v>
      </c>
      <c r="AY30" s="20" t="str">
        <f>IF(IFERROR(比較地域マスタ!$Z15,"")=0,"",IFERROR(比較地域マスタ!$Z15,""))</f>
        <v>知立市</v>
      </c>
      <c r="BB30" s="122" t="str">
        <f t="shared" si="0"/>
        <v>23225</v>
      </c>
      <c r="BC30" s="123" t="str">
        <f t="shared" si="0"/>
        <v>知立市</v>
      </c>
      <c r="BD30" s="40">
        <f t="shared" si="14"/>
        <v>336.28324549892812</v>
      </c>
      <c r="BE30" s="40">
        <f t="shared" si="15"/>
        <v>83.381646285673241</v>
      </c>
      <c r="BF30" s="40">
        <f>VLOOKUP($AX30&amp;"_"&amp;$BC$14,データシート1!$A:$BS,MATCH($BC$12&amp;"_"&amp;BF$20,データシート1!$A$1:$BS$1,0),0)</f>
        <v>80.013362586528331</v>
      </c>
      <c r="BG30" s="40">
        <f>VLOOKUP($AX30&amp;"_"&amp;$BC$14,データシート1!$A:$BS,MATCH($BC$12&amp;"_"&amp;BG$20,データシート1!$A$1:$BS$1,0),0)</f>
        <v>2.0144050564758094</v>
      </c>
      <c r="BH30" s="40">
        <f>VLOOKUP($AX30&amp;"_"&amp;$BC$14,データシート1!$A:$BS,MATCH($BC$12&amp;"_"&amp;BH$20,データシート1!$A$1:$BS$1,0),0)</f>
        <v>1.3538786426691083</v>
      </c>
      <c r="BI30" s="40">
        <f>VLOOKUP($AX30&amp;"_"&amp;$BC$14,データシート1!$A:$BS,MATCH($BC$12&amp;"_"&amp;BI$20,データシート1!$A$1:$BS$1,0),0)</f>
        <v>65.262271106661814</v>
      </c>
      <c r="BJ30" s="40">
        <f>VLOOKUP($AX30&amp;"_"&amp;$BC$14,データシート1!$A:$BS,MATCH($BC$12&amp;"_"&amp;BJ$20,データシート1!$A$1:$BS$1,0),0)</f>
        <v>84.525277663366836</v>
      </c>
      <c r="BK30" s="40">
        <f t="shared" si="1"/>
        <v>92.978894280712964</v>
      </c>
      <c r="BL30" s="40">
        <f t="shared" si="2"/>
        <v>88.714559823875902</v>
      </c>
      <c r="BM30" s="40">
        <f>VLOOKUP($AX30&amp;"_"&amp;$BC$14,データシート1!$A:$BS,MATCH($BC$12&amp;"_"&amp;BM$20,データシート1!$A$1:$BS$1,0),0)</f>
        <v>60.96213870721629</v>
      </c>
      <c r="BN30" s="40">
        <f>VLOOKUP($AX30&amp;"_"&amp;$BC$14,データシート1!$A:$BS,MATCH($BC$12&amp;"_"&amp;BN$20,データシート1!$A$1:$BS$1,0),0)</f>
        <v>27.752421116659608</v>
      </c>
      <c r="BO30" s="40">
        <f>VLOOKUP($AX30&amp;"_"&amp;$BC$14,データシート1!$A:$BS,MATCH($BC$12&amp;"_"&amp;BO$20,データシート1!$A$1:$BS$1,0),0)</f>
        <v>4.2643344568370676</v>
      </c>
      <c r="BP30" s="40">
        <f>VLOOKUP($AX30&amp;"_"&amp;$BC$14,データシート1!$A:$BS,MATCH($BC$12&amp;"_"&amp;BP$20,データシート1!$A$1:$BS$1,0),0)</f>
        <v>0</v>
      </c>
      <c r="BQ30" s="40">
        <f>VLOOKUP($AX30&amp;"_"&amp;$BC$14,データシート1!$A:$BS,MATCH($BC$12&amp;"_"&amp;BQ$20,データシート1!$A$1:$BS$1,0),0)</f>
        <v>10.13515616251329</v>
      </c>
      <c r="BR30" s="41">
        <f t="shared" si="3"/>
        <v>336.28324549892812</v>
      </c>
      <c r="BT30" s="134" t="str">
        <f t="shared" si="4"/>
        <v>知立市</v>
      </c>
      <c r="BU30" s="38">
        <f t="shared" si="25"/>
        <v>336.28324549892812</v>
      </c>
      <c r="BV30" s="69">
        <f t="shared" si="16"/>
        <v>0.24795064101978584</v>
      </c>
      <c r="BW30" s="69">
        <f t="shared" si="5"/>
        <v>0.23793443074398832</v>
      </c>
      <c r="BX30" s="69">
        <f t="shared" si="5"/>
        <v>5.9902034473561967E-3</v>
      </c>
      <c r="BY30" s="69">
        <f t="shared" si="5"/>
        <v>4.0260068284413645E-3</v>
      </c>
      <c r="BZ30" s="69">
        <f t="shared" si="5"/>
        <v>0.19406935070415166</v>
      </c>
      <c r="CA30" s="69">
        <f t="shared" si="5"/>
        <v>0.2513514389869782</v>
      </c>
      <c r="CB30" s="69">
        <f t="shared" si="5"/>
        <v>0.27648982078415596</v>
      </c>
      <c r="CC30" s="69">
        <f t="shared" si="5"/>
        <v>0.26380903899108665</v>
      </c>
      <c r="CD30" s="69">
        <f t="shared" si="5"/>
        <v>0.18128211715326328</v>
      </c>
      <c r="CE30" s="69">
        <f t="shared" si="5"/>
        <v>8.2526921837823369E-2</v>
      </c>
      <c r="CF30" s="69">
        <f t="shared" si="5"/>
        <v>1.2680781793069319E-2</v>
      </c>
      <c r="CG30" s="69">
        <f t="shared" si="5"/>
        <v>0</v>
      </c>
      <c r="CH30" s="69">
        <f t="shared" si="5"/>
        <v>3.0138748504928401E-2</v>
      </c>
      <c r="CI30" s="135">
        <f t="shared" si="6"/>
        <v>1</v>
      </c>
      <c r="CK30" s="136" t="str">
        <f t="shared" si="7"/>
        <v>知立市</v>
      </c>
      <c r="CL30" s="137">
        <f t="shared" si="17"/>
        <v>83.381646285673241</v>
      </c>
      <c r="CM30" s="75">
        <f t="shared" si="18"/>
        <v>0.37571817534841384</v>
      </c>
      <c r="CN30" s="76">
        <f t="shared" si="19"/>
        <v>80.013362586528331</v>
      </c>
      <c r="CO30" s="75">
        <f t="shared" si="20"/>
        <v>0.39153460106268079</v>
      </c>
      <c r="CP30" s="76">
        <f t="shared" si="8"/>
        <v>2.0144050564758094</v>
      </c>
      <c r="CQ30" s="75">
        <f t="shared" si="21"/>
        <v>0</v>
      </c>
      <c r="CR30" s="76">
        <f t="shared" si="9"/>
        <v>1.3538786426691083</v>
      </c>
      <c r="CS30" s="75">
        <f t="shared" si="22"/>
        <v>0</v>
      </c>
      <c r="CT30" s="76">
        <f t="shared" si="10"/>
        <v>65.262271106661814</v>
      </c>
      <c r="CU30" s="77">
        <f t="shared" si="23"/>
        <v>4.4727220651413026E-2</v>
      </c>
      <c r="CV30" s="18"/>
      <c r="CW30" s="1078">
        <f t="shared" si="24"/>
        <v>31.327999999999999</v>
      </c>
      <c r="CX30" s="1081">
        <f>VLOOKUP($AX30&amp;"_"&amp;$CW$14,データシート1!$A:$BS,MATCH($CW$12&amp;"_"&amp;CX$20,データシート1!$A$1:$BS$1,0),0)</f>
        <v>31.327999999999999</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2.919</v>
      </c>
      <c r="DB30" s="1081">
        <f>VLOOKUP($AX30&amp;"_"&amp;$CW$14,データシート1!$A:$BS,MATCH($CW$12&amp;"_"&amp;DB$20,データシート1!$A$1:$BS$1,0),0)</f>
        <v>0</v>
      </c>
      <c r="DC30" s="1081">
        <f>VLOOKUP($AX30&amp;"_"&amp;$CW$14,データシート1!$A:$BS,MATCH($CW$12&amp;"_"&amp;DC$20,データシート1!$A$1:$BS$1,0),0)</f>
        <v>0</v>
      </c>
      <c r="DD30" s="1080">
        <f t="shared" si="11"/>
        <v>34.247</v>
      </c>
      <c r="DE30" s="18"/>
      <c r="DF30" s="138">
        <f>VLOOKUP($AX30&amp;"_"&amp;$DF$14,データシート1!$A:$BS,MATCH($DF$12&amp;"_"&amp;DF$20,データシート1!$A$1:$BS$1,0),0)</f>
        <v>6</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1</v>
      </c>
      <c r="DJ30" s="74">
        <f>VLOOKUP($AX30&amp;"_"&amp;$DF$14,データシート1!$A:$BS,MATCH($DF$12&amp;"_"&amp;DJ$20,データシート1!$A$1:$BS$1,0),0)</f>
        <v>0</v>
      </c>
      <c r="DK30" s="74">
        <f>VLOOKUP($AX30&amp;"_"&amp;$DF$14,データシート1!$A:$BS,MATCH($DF$12&amp;"_"&amp;DK$20,データシート1!$A$1:$BS$1,0),0)</f>
        <v>0</v>
      </c>
      <c r="DL30" s="78">
        <f t="shared" si="12"/>
        <v>7</v>
      </c>
      <c r="DM30" s="18"/>
      <c r="DN30" s="139">
        <f t="shared" si="26"/>
        <v>0.91</v>
      </c>
      <c r="DO30" s="140">
        <f t="shared" si="27"/>
        <v>0</v>
      </c>
      <c r="DP30" s="140">
        <f t="shared" si="13"/>
        <v>0</v>
      </c>
      <c r="DQ30" s="140">
        <f t="shared" si="13"/>
        <v>0.09</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12236</v>
      </c>
      <c r="AY31" s="20" t="str">
        <f>IF(IFERROR(比較地域マスタ!$Z16,"")=0,"",IFERROR(比較地域マスタ!$Z16,""))</f>
        <v>香取市</v>
      </c>
      <c r="BB31" s="122" t="str">
        <f t="shared" si="0"/>
        <v>12236</v>
      </c>
      <c r="BC31" s="123" t="str">
        <f t="shared" si="0"/>
        <v>香取市</v>
      </c>
      <c r="BD31" s="40">
        <f t="shared" si="14"/>
        <v>633.9175923125631</v>
      </c>
      <c r="BE31" s="40">
        <f t="shared" si="15"/>
        <v>297.54126122893996</v>
      </c>
      <c r="BF31" s="40">
        <f>VLOOKUP($AX31&amp;"_"&amp;$BC$14,データシート1!$A:$BS,MATCH($BC$12&amp;"_"&amp;BF$20,データシート1!$A$1:$BS$1,0),0)</f>
        <v>214.8716293569222</v>
      </c>
      <c r="BG31" s="40">
        <f>VLOOKUP($AX31&amp;"_"&amp;$BC$14,データシート1!$A:$BS,MATCH($BC$12&amp;"_"&amp;BG$20,データシート1!$A$1:$BS$1,0),0)</f>
        <v>5.0566056235602534</v>
      </c>
      <c r="BH31" s="40">
        <f>VLOOKUP($AX31&amp;"_"&amp;$BC$14,データシート1!$A:$BS,MATCH($BC$12&amp;"_"&amp;BH$20,データシート1!$A$1:$BS$1,0),0)</f>
        <v>77.613026248457501</v>
      </c>
      <c r="BI31" s="40">
        <f>VLOOKUP($AX31&amp;"_"&amp;$BC$14,データシート1!$A:$BS,MATCH($BC$12&amp;"_"&amp;BI$20,データシート1!$A$1:$BS$1,0),0)</f>
        <v>83.652706017035996</v>
      </c>
      <c r="BJ31" s="40">
        <f>VLOOKUP($AX31&amp;"_"&amp;$BC$14,データシート1!$A:$BS,MATCH($BC$12&amp;"_"&amp;BJ$20,データシート1!$A$1:$BS$1,0),0)</f>
        <v>72.982387162974689</v>
      </c>
      <c r="BK31" s="40">
        <f t="shared" si="1"/>
        <v>172.36245431588287</v>
      </c>
      <c r="BL31" s="40">
        <f t="shared" si="2"/>
        <v>167.979721811573</v>
      </c>
      <c r="BM31" s="40">
        <f>VLOOKUP($AX31&amp;"_"&amp;$BC$14,データシート1!$A:$BS,MATCH($BC$12&amp;"_"&amp;BM$20,データシート1!$A$1:$BS$1,0),0)</f>
        <v>77.665781506200133</v>
      </c>
      <c r="BN31" s="40">
        <f>VLOOKUP($AX31&amp;"_"&amp;$BC$14,データシート1!$A:$BS,MATCH($BC$12&amp;"_"&amp;BN$20,データシート1!$A$1:$BS$1,0),0)</f>
        <v>90.313940305372867</v>
      </c>
      <c r="BO31" s="40">
        <f>VLOOKUP($AX31&amp;"_"&amp;$BC$14,データシート1!$A:$BS,MATCH($BC$12&amp;"_"&amp;BO$20,データシート1!$A$1:$BS$1,0),0)</f>
        <v>4.3827325043098808</v>
      </c>
      <c r="BP31" s="40">
        <f>VLOOKUP($AX31&amp;"_"&amp;$BC$14,データシート1!$A:$BS,MATCH($BC$12&amp;"_"&amp;BP$20,データシート1!$A$1:$BS$1,0),0)</f>
        <v>0</v>
      </c>
      <c r="BQ31" s="40">
        <f>VLOOKUP($AX31&amp;"_"&amp;$BC$14,データシート1!$A:$BS,MATCH($BC$12&amp;"_"&amp;BQ$20,データシート1!$A$1:$BS$1,0),0)</f>
        <v>7.3787835877295871</v>
      </c>
      <c r="BR31" s="41">
        <f t="shared" si="3"/>
        <v>633.9175923125631</v>
      </c>
      <c r="BT31" s="134" t="str">
        <f t="shared" si="4"/>
        <v>香取市</v>
      </c>
      <c r="BU31" s="38">
        <f t="shared" si="25"/>
        <v>633.9175923125631</v>
      </c>
      <c r="BV31" s="69">
        <f t="shared" si="16"/>
        <v>0.46936899186453329</v>
      </c>
      <c r="BW31" s="69">
        <f t="shared" si="5"/>
        <v>0.33895829988415332</v>
      </c>
      <c r="BX31" s="69">
        <f t="shared" si="5"/>
        <v>7.97675547244793E-3</v>
      </c>
      <c r="BY31" s="69">
        <f t="shared" si="5"/>
        <v>0.12243393650793205</v>
      </c>
      <c r="BZ31" s="69">
        <f t="shared" si="5"/>
        <v>0.13196148368728297</v>
      </c>
      <c r="CA31" s="69">
        <f t="shared" si="5"/>
        <v>0.11512913988824838</v>
      </c>
      <c r="CB31" s="69">
        <f t="shared" si="5"/>
        <v>0.27190041167195883</v>
      </c>
      <c r="CC31" s="69">
        <f t="shared" si="5"/>
        <v>0.26498668572798961</v>
      </c>
      <c r="CD31" s="69">
        <f t="shared" si="5"/>
        <v>0.12251715751076016</v>
      </c>
      <c r="CE31" s="69">
        <f t="shared" si="5"/>
        <v>0.14246952821722947</v>
      </c>
      <c r="CF31" s="69">
        <f t="shared" si="5"/>
        <v>6.913725943969236E-3</v>
      </c>
      <c r="CG31" s="69">
        <f t="shared" si="5"/>
        <v>0</v>
      </c>
      <c r="CH31" s="69">
        <f t="shared" si="5"/>
        <v>1.1639972887976519E-2</v>
      </c>
      <c r="CI31" s="135">
        <f t="shared" si="6"/>
        <v>1</v>
      </c>
      <c r="CK31" s="136" t="str">
        <f t="shared" si="7"/>
        <v>香取市</v>
      </c>
      <c r="CL31" s="137">
        <f t="shared" si="17"/>
        <v>297.54126122893996</v>
      </c>
      <c r="CM31" s="75">
        <f t="shared" si="18"/>
        <v>0.12966941069162671</v>
      </c>
      <c r="CN31" s="76">
        <f t="shared" si="19"/>
        <v>214.8716293569222</v>
      </c>
      <c r="CO31" s="75">
        <f t="shared" si="20"/>
        <v>0.15834105275706067</v>
      </c>
      <c r="CP31" s="76">
        <f t="shared" si="8"/>
        <v>5.0566056235602534</v>
      </c>
      <c r="CQ31" s="75">
        <f t="shared" si="21"/>
        <v>0</v>
      </c>
      <c r="CR31" s="76">
        <f t="shared" si="9"/>
        <v>77.613026248457501</v>
      </c>
      <c r="CS31" s="75">
        <f t="shared" si="22"/>
        <v>5.8740139643641415E-2</v>
      </c>
      <c r="CT31" s="76">
        <f t="shared" si="10"/>
        <v>83.652706017035996</v>
      </c>
      <c r="CU31" s="77">
        <f t="shared" si="23"/>
        <v>0.12122739936153136</v>
      </c>
      <c r="CV31" s="18"/>
      <c r="CW31" s="1078">
        <f t="shared" si="24"/>
        <v>38.582000000000001</v>
      </c>
      <c r="CX31" s="1081">
        <f>VLOOKUP($AX31&amp;"_"&amp;$CW$14,データシート1!$A:$BS,MATCH($CW$12&amp;"_"&amp;CX$20,データシート1!$A$1:$BS$1,0),0)</f>
        <v>34.023000000000003</v>
      </c>
      <c r="CY31" s="1081">
        <f>VLOOKUP($AX31&amp;"_"&amp;$CW$14,データシート1!$A:$BS,MATCH($CW$12&amp;"_"&amp;CY$20,データシート1!$A$1:$BS$1,0),0)</f>
        <v>0</v>
      </c>
      <c r="CZ31" s="1081">
        <f>VLOOKUP($AX31&amp;"_"&amp;$CW$14,データシート1!$A:$BS,MATCH($CW$12&amp;"_"&amp;CZ$20,データシート1!$A$1:$BS$1,0),0)</f>
        <v>4.5590000000000002</v>
      </c>
      <c r="DA31" s="1081">
        <f>VLOOKUP($AX31&amp;"_"&amp;$CW$14,データシート1!$A:$BS,MATCH($CW$12&amp;"_"&amp;DA$20,データシート1!$A$1:$BS$1,0),0)</f>
        <v>10.141</v>
      </c>
      <c r="DB31" s="1081">
        <f>VLOOKUP($AX31&amp;"_"&amp;$CW$14,データシート1!$A:$BS,MATCH($CW$12&amp;"_"&amp;DB$20,データシート1!$A$1:$BS$1,0),0)</f>
        <v>0</v>
      </c>
      <c r="DC31" s="1081">
        <f>VLOOKUP($AX31&amp;"_"&amp;$CW$14,データシート1!$A:$BS,MATCH($CW$12&amp;"_"&amp;DC$20,データシート1!$A$1:$BS$1,0),0)</f>
        <v>0</v>
      </c>
      <c r="DD31" s="1080">
        <f t="shared" si="11"/>
        <v>48.722999999999999</v>
      </c>
      <c r="DE31" s="18"/>
      <c r="DF31" s="138">
        <f>VLOOKUP($AX31&amp;"_"&amp;$DF$14,データシート1!$A:$BS,MATCH($DF$12&amp;"_"&amp;DF$20,データシート1!$A$1:$BS$1,0),0)</f>
        <v>6</v>
      </c>
      <c r="DG31" s="74">
        <f>VLOOKUP($AX31&amp;"_"&amp;$DF$14,データシート1!$A:$BS,MATCH($DF$12&amp;"_"&amp;DG$20,データシート1!$A$1:$BS$1,0),0)</f>
        <v>0</v>
      </c>
      <c r="DH31" s="74">
        <f>VLOOKUP($AX31&amp;"_"&amp;$DF$14,データシート1!$A:$BS,MATCH($DF$12&amp;"_"&amp;DH$20,データシート1!$A$1:$BS$1,0),0)</f>
        <v>1</v>
      </c>
      <c r="DI31" s="74">
        <f>VLOOKUP($AX31&amp;"_"&amp;$DF$14,データシート1!$A:$BS,MATCH($DF$12&amp;"_"&amp;DI$20,データシート1!$A$1:$BS$1,0),0)</f>
        <v>1</v>
      </c>
      <c r="DJ31" s="74">
        <f>VLOOKUP($AX31&amp;"_"&amp;$DF$14,データシート1!$A:$BS,MATCH($DF$12&amp;"_"&amp;DJ$20,データシート1!$A$1:$BS$1,0),0)</f>
        <v>0</v>
      </c>
      <c r="DK31" s="74">
        <f>VLOOKUP($AX31&amp;"_"&amp;$DF$14,データシート1!$A:$BS,MATCH($DF$12&amp;"_"&amp;DK$20,データシート1!$A$1:$BS$1,0),0)</f>
        <v>0</v>
      </c>
      <c r="DL31" s="78">
        <f t="shared" si="12"/>
        <v>8</v>
      </c>
      <c r="DM31" s="18"/>
      <c r="DN31" s="139">
        <f t="shared" si="26"/>
        <v>0.7</v>
      </c>
      <c r="DO31" s="140">
        <f t="shared" si="27"/>
        <v>0</v>
      </c>
      <c r="DP31" s="140">
        <f t="shared" si="13"/>
        <v>0.09</v>
      </c>
      <c r="DQ31" s="140">
        <f t="shared" si="13"/>
        <v>0.21</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08205</v>
      </c>
      <c r="AY32" s="20" t="str">
        <f>IF(IFERROR(比較地域マスタ!$Z17,"")=0,"",IFERROR(比較地域マスタ!$Z17,""))</f>
        <v>石岡市</v>
      </c>
      <c r="AZ32" s="18"/>
      <c r="BA32" s="18"/>
      <c r="BB32" s="122" t="str">
        <f t="shared" si="0"/>
        <v>08205</v>
      </c>
      <c r="BC32" s="123" t="str">
        <f t="shared" si="0"/>
        <v>石岡市</v>
      </c>
      <c r="BD32" s="40">
        <f t="shared" si="14"/>
        <v>756.34014631581442</v>
      </c>
      <c r="BE32" s="40">
        <f t="shared" si="15"/>
        <v>421.36090460131078</v>
      </c>
      <c r="BF32" s="40">
        <f>VLOOKUP($AX32&amp;"_"&amp;$BC$14,データシート1!$A:$BS,MATCH($BC$12&amp;"_"&amp;BF$20,データシート1!$A$1:$BS$1,0),0)</f>
        <v>402.28198322921571</v>
      </c>
      <c r="BG32" s="40">
        <f>VLOOKUP($AX32&amp;"_"&amp;$BC$14,データシート1!$A:$BS,MATCH($BC$12&amp;"_"&amp;BG$20,データシート1!$A$1:$BS$1,0),0)</f>
        <v>3.9010605836339756</v>
      </c>
      <c r="BH32" s="40">
        <f>VLOOKUP($AX32&amp;"_"&amp;$BC$14,データシート1!$A:$BS,MATCH($BC$12&amp;"_"&amp;BH$20,データシート1!$A$1:$BS$1,0),0)</f>
        <v>15.177860788461077</v>
      </c>
      <c r="BI32" s="40">
        <f>VLOOKUP($AX32&amp;"_"&amp;$BC$14,データシート1!$A:$BS,MATCH($BC$12&amp;"_"&amp;BI$20,データシート1!$A$1:$BS$1,0),0)</f>
        <v>77.763719684792022</v>
      </c>
      <c r="BJ32" s="40">
        <f>VLOOKUP($AX32&amp;"_"&amp;$BC$14,データシート1!$A:$BS,MATCH($BC$12&amp;"_"&amp;BJ$20,データシート1!$A$1:$BS$1,0),0)</f>
        <v>95.606296390997301</v>
      </c>
      <c r="BK32" s="40">
        <f t="shared" si="1"/>
        <v>151.8552222041113</v>
      </c>
      <c r="BL32" s="40">
        <f t="shared" si="2"/>
        <v>147.51264361928796</v>
      </c>
      <c r="BM32" s="40">
        <f>VLOOKUP($AX32&amp;"_"&amp;$BC$14,データシート1!$A:$BS,MATCH($BC$12&amp;"_"&amp;BM$20,データシート1!$A$1:$BS$1,0),0)</f>
        <v>75.527446536625121</v>
      </c>
      <c r="BN32" s="40">
        <f>VLOOKUP($AX32&amp;"_"&amp;$BC$14,データシート1!$A:$BS,MATCH($BC$12&amp;"_"&amp;BN$20,データシート1!$A$1:$BS$1,0),0)</f>
        <v>71.985197082662836</v>
      </c>
      <c r="BO32" s="40">
        <f>VLOOKUP($AX32&amp;"_"&amp;$BC$14,データシート1!$A:$BS,MATCH($BC$12&amp;"_"&amp;BO$20,データシート1!$A$1:$BS$1,0),0)</f>
        <v>4.3425785848233343</v>
      </c>
      <c r="BP32" s="40">
        <f>VLOOKUP($AX32&amp;"_"&amp;$BC$14,データシート1!$A:$BS,MATCH($BC$12&amp;"_"&amp;BP$20,データシート1!$A$1:$BS$1,0),0)</f>
        <v>0</v>
      </c>
      <c r="BQ32" s="40">
        <f>VLOOKUP($AX32&amp;"_"&amp;$BC$14,データシート1!$A:$BS,MATCH($BC$12&amp;"_"&amp;BQ$20,データシート1!$A$1:$BS$1,0),0)</f>
        <v>9.7540034346029181</v>
      </c>
      <c r="BR32" s="41">
        <f t="shared" si="3"/>
        <v>756.34014631581442</v>
      </c>
      <c r="BS32" s="23"/>
      <c r="BT32" s="134" t="str">
        <f t="shared" si="4"/>
        <v>石岡市</v>
      </c>
      <c r="BU32" s="38">
        <f t="shared" si="25"/>
        <v>756.34014631581442</v>
      </c>
      <c r="BV32" s="69">
        <f t="shared" si="16"/>
        <v>0.55710503621127228</v>
      </c>
      <c r="BW32" s="69">
        <f t="shared" si="5"/>
        <v>0.53187971733188999</v>
      </c>
      <c r="BX32" s="69">
        <f t="shared" si="5"/>
        <v>5.1578123978163973E-3</v>
      </c>
      <c r="BY32" s="69">
        <f t="shared" si="5"/>
        <v>2.0067506481565859E-2</v>
      </c>
      <c r="BZ32" s="69">
        <f t="shared" si="5"/>
        <v>0.10281580326468788</v>
      </c>
      <c r="CA32" s="69">
        <f t="shared" si="5"/>
        <v>0.12640648107429209</v>
      </c>
      <c r="CB32" s="69">
        <f t="shared" si="5"/>
        <v>0.20077636093206036</v>
      </c>
      <c r="CC32" s="69">
        <f t="shared" si="5"/>
        <v>0.19503479266284135</v>
      </c>
      <c r="CD32" s="69">
        <f t="shared" si="5"/>
        <v>9.9859100306290208E-2</v>
      </c>
      <c r="CE32" s="69">
        <f t="shared" si="5"/>
        <v>9.5175692356551142E-2</v>
      </c>
      <c r="CF32" s="69">
        <f t="shared" si="5"/>
        <v>5.7415682692189976E-3</v>
      </c>
      <c r="CG32" s="69">
        <f t="shared" si="5"/>
        <v>0</v>
      </c>
      <c r="CH32" s="69">
        <f t="shared" si="5"/>
        <v>1.2896318517687246E-2</v>
      </c>
      <c r="CI32" s="135">
        <f t="shared" si="6"/>
        <v>1</v>
      </c>
      <c r="CJ32" s="18"/>
      <c r="CK32" s="136" t="str">
        <f t="shared" si="7"/>
        <v>石岡市</v>
      </c>
      <c r="CL32" s="137">
        <f t="shared" si="17"/>
        <v>421.36090460131078</v>
      </c>
      <c r="CM32" s="75">
        <f t="shared" si="18"/>
        <v>0.38033903537310149</v>
      </c>
      <c r="CN32" s="76">
        <f t="shared" si="19"/>
        <v>402.28198322921571</v>
      </c>
      <c r="CO32" s="75">
        <f t="shared" si="20"/>
        <v>0.39837727435256692</v>
      </c>
      <c r="CP32" s="76">
        <f t="shared" si="8"/>
        <v>3.9010605836339756</v>
      </c>
      <c r="CQ32" s="75">
        <f t="shared" si="21"/>
        <v>0</v>
      </c>
      <c r="CR32" s="76">
        <f t="shared" si="9"/>
        <v>15.177860788461077</v>
      </c>
      <c r="CS32" s="75">
        <f t="shared" si="22"/>
        <v>0</v>
      </c>
      <c r="CT32" s="76">
        <f t="shared" si="10"/>
        <v>77.763719684792022</v>
      </c>
      <c r="CU32" s="77">
        <f t="shared" si="23"/>
        <v>6.0388057811982213E-2</v>
      </c>
      <c r="CV32" s="18"/>
      <c r="CW32" s="1078">
        <f t="shared" si="24"/>
        <v>160.26</v>
      </c>
      <c r="CX32" s="1081">
        <f>VLOOKUP($AX32&amp;"_"&amp;$CW$14,データシート1!$A:$BS,MATCH($CW$12&amp;"_"&amp;CX$20,データシート1!$A$1:$BS$1,0),0)</f>
        <v>160.26</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4.6959999999999997</v>
      </c>
      <c r="DB32" s="1081">
        <f>VLOOKUP($AX32&amp;"_"&amp;$CW$14,データシート1!$A:$BS,MATCH($CW$12&amp;"_"&amp;DB$20,データシート1!$A$1:$BS$1,0),0)</f>
        <v>0</v>
      </c>
      <c r="DC32" s="1081">
        <f>VLOOKUP($AX32&amp;"_"&amp;$CW$14,データシート1!$A:$BS,MATCH($CW$12&amp;"_"&amp;DC$20,データシート1!$A$1:$BS$1,0),0)</f>
        <v>0</v>
      </c>
      <c r="DD32" s="1080">
        <f t="shared" si="11"/>
        <v>164.95599999999999</v>
      </c>
      <c r="DE32" s="18"/>
      <c r="DF32" s="138">
        <f>VLOOKUP($AX32&amp;"_"&amp;$DF$14,データシート1!$A:$BS,MATCH($DF$12&amp;"_"&amp;DF$20,データシート1!$A$1:$BS$1,0),0)</f>
        <v>12</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1</v>
      </c>
      <c r="DJ32" s="74">
        <f>VLOOKUP($AX32&amp;"_"&amp;$DF$14,データシート1!$A:$BS,MATCH($DF$12&amp;"_"&amp;DJ$20,データシート1!$A$1:$BS$1,0),0)</f>
        <v>0</v>
      </c>
      <c r="DK32" s="74">
        <f>VLOOKUP($AX32&amp;"_"&amp;$DF$14,データシート1!$A:$BS,MATCH($DF$12&amp;"_"&amp;DK$20,データシート1!$A$1:$BS$1,0),0)</f>
        <v>0</v>
      </c>
      <c r="DL32" s="78">
        <f t="shared" si="12"/>
        <v>13</v>
      </c>
      <c r="DM32" s="18"/>
      <c r="DN32" s="139">
        <f t="shared" si="26"/>
        <v>0.97</v>
      </c>
      <c r="DO32" s="140">
        <f t="shared" si="27"/>
        <v>0</v>
      </c>
      <c r="DP32" s="140">
        <f t="shared" si="13"/>
        <v>0</v>
      </c>
      <c r="DQ32" s="140">
        <f t="shared" si="13"/>
        <v>0.03</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19208</v>
      </c>
      <c r="AY33" s="20" t="str">
        <f>IF(IFERROR(比較地域マスタ!$Z18,"")=0,"",IFERROR(比較地域マスタ!$Z18,""))</f>
        <v>南アルプス市</v>
      </c>
      <c r="BB33" s="122" t="str">
        <f t="shared" si="0"/>
        <v>19208</v>
      </c>
      <c r="BC33" s="123" t="str">
        <f t="shared" si="0"/>
        <v>南アルプス市</v>
      </c>
      <c r="BD33" s="40">
        <f t="shared" si="14"/>
        <v>410.42059695507658</v>
      </c>
      <c r="BE33" s="40">
        <f t="shared" si="15"/>
        <v>108.5574885192113</v>
      </c>
      <c r="BF33" s="40">
        <f>VLOOKUP($AX33&amp;"_"&amp;$BC$14,データシート1!$A:$BS,MATCH($BC$12&amp;"_"&amp;BF$20,データシート1!$A$1:$BS$1,0),0)</f>
        <v>99.490496969314947</v>
      </c>
      <c r="BG33" s="40">
        <f>VLOOKUP($AX33&amp;"_"&amp;$BC$14,データシート1!$A:$BS,MATCH($BC$12&amp;"_"&amp;BG$20,データシート1!$A$1:$BS$1,0),0)</f>
        <v>4.6607562914829233</v>
      </c>
      <c r="BH33" s="40">
        <f>VLOOKUP($AX33&amp;"_"&amp;$BC$14,データシート1!$A:$BS,MATCH($BC$12&amp;"_"&amp;BH$20,データシート1!$A$1:$BS$1,0),0)</f>
        <v>4.4062352584134272</v>
      </c>
      <c r="BI33" s="40">
        <f>VLOOKUP($AX33&amp;"_"&amp;$BC$14,データシート1!$A:$BS,MATCH($BC$12&amp;"_"&amp;BI$20,データシート1!$A$1:$BS$1,0),0)</f>
        <v>58.889583416467552</v>
      </c>
      <c r="BJ33" s="40">
        <f>VLOOKUP($AX33&amp;"_"&amp;$BC$14,データシート1!$A:$BS,MATCH($BC$12&amp;"_"&amp;BJ$20,データシート1!$A$1:$BS$1,0),0)</f>
        <v>80.915242008695131</v>
      </c>
      <c r="BK33" s="40">
        <f t="shared" si="1"/>
        <v>154.69270320504373</v>
      </c>
      <c r="BL33" s="40">
        <f t="shared" si="2"/>
        <v>150.48155352849574</v>
      </c>
      <c r="BM33" s="40">
        <f>VLOOKUP($AX33&amp;"_"&amp;$BC$14,データシート1!$A:$BS,MATCH($BC$12&amp;"_"&amp;BM$20,データシート1!$A$1:$BS$1,0),0)</f>
        <v>73.505264579140899</v>
      </c>
      <c r="BN33" s="40">
        <f>VLOOKUP($AX33&amp;"_"&amp;$BC$14,データシート1!$A:$BS,MATCH($BC$12&amp;"_"&amp;BN$20,データシート1!$A$1:$BS$1,0),0)</f>
        <v>76.976288949354853</v>
      </c>
      <c r="BO33" s="40">
        <f>VLOOKUP($AX33&amp;"_"&amp;$BC$14,データシート1!$A:$BS,MATCH($BC$12&amp;"_"&amp;BO$20,データシート1!$A$1:$BS$1,0),0)</f>
        <v>4.2111496765479846</v>
      </c>
      <c r="BP33" s="40">
        <f>VLOOKUP($AX33&amp;"_"&amp;$BC$14,データシート1!$A:$BS,MATCH($BC$12&amp;"_"&amp;BP$20,データシート1!$A$1:$BS$1,0),0)</f>
        <v>0</v>
      </c>
      <c r="BQ33" s="40">
        <f>VLOOKUP($AX33&amp;"_"&amp;$BC$14,データシート1!$A:$BS,MATCH($BC$12&amp;"_"&amp;BQ$20,データシート1!$A$1:$BS$1,0),0)</f>
        <v>7.3655798056588537</v>
      </c>
      <c r="BR33" s="41">
        <f t="shared" si="3"/>
        <v>410.42059695507658</v>
      </c>
      <c r="BT33" s="134" t="str">
        <f t="shared" si="4"/>
        <v>南アルプス市</v>
      </c>
      <c r="BU33" s="38">
        <f t="shared" si="25"/>
        <v>410.42059695507658</v>
      </c>
      <c r="BV33" s="69">
        <f t="shared" si="16"/>
        <v>0.26450302281270177</v>
      </c>
      <c r="BW33" s="69">
        <f t="shared" si="5"/>
        <v>0.24241107222063926</v>
      </c>
      <c r="BX33" s="69">
        <f t="shared" si="5"/>
        <v>1.1356048712129026E-2</v>
      </c>
      <c r="BY33" s="69">
        <f t="shared" si="5"/>
        <v>1.0735901879933479E-2</v>
      </c>
      <c r="BZ33" s="69">
        <f t="shared" si="5"/>
        <v>0.14348593577752003</v>
      </c>
      <c r="CA33" s="69">
        <f t="shared" si="5"/>
        <v>0.19715200116419077</v>
      </c>
      <c r="CB33" s="69">
        <f t="shared" si="5"/>
        <v>0.37691262171712092</v>
      </c>
      <c r="CC33" s="69">
        <f t="shared" si="5"/>
        <v>0.36665205071315415</v>
      </c>
      <c r="CD33" s="69">
        <f t="shared" si="5"/>
        <v>0.17909740672003011</v>
      </c>
      <c r="CE33" s="69">
        <f t="shared" si="5"/>
        <v>0.18755464399312408</v>
      </c>
      <c r="CF33" s="69">
        <f t="shared" si="5"/>
        <v>1.0260571003966754E-2</v>
      </c>
      <c r="CG33" s="69">
        <f t="shared" si="5"/>
        <v>0</v>
      </c>
      <c r="CH33" s="69">
        <f t="shared" si="5"/>
        <v>1.7946418528466467E-2</v>
      </c>
      <c r="CI33" s="135">
        <f t="shared" si="6"/>
        <v>1</v>
      </c>
      <c r="CK33" s="136" t="str">
        <f t="shared" si="7"/>
        <v>南アルプス市</v>
      </c>
      <c r="CL33" s="137">
        <f t="shared" si="17"/>
        <v>108.5574885192113</v>
      </c>
      <c r="CM33" s="75">
        <f t="shared" si="18"/>
        <v>0.95308947739418193</v>
      </c>
      <c r="CN33" s="76">
        <f t="shared" si="19"/>
        <v>99.490496969314947</v>
      </c>
      <c r="CO33" s="75">
        <f t="shared" si="20"/>
        <v>1</v>
      </c>
      <c r="CP33" s="76">
        <f t="shared" si="8"/>
        <v>4.6607562914829233</v>
      </c>
      <c r="CQ33" s="75">
        <f t="shared" si="21"/>
        <v>0</v>
      </c>
      <c r="CR33" s="76">
        <f t="shared" si="9"/>
        <v>4.4062352584134272</v>
      </c>
      <c r="CS33" s="75">
        <f t="shared" si="22"/>
        <v>0</v>
      </c>
      <c r="CT33" s="76">
        <f t="shared" si="10"/>
        <v>58.889583416467552</v>
      </c>
      <c r="CU33" s="77">
        <f t="shared" si="23"/>
        <v>0</v>
      </c>
      <c r="CV33" s="18"/>
      <c r="CW33" s="1078">
        <f t="shared" si="24"/>
        <v>103.465</v>
      </c>
      <c r="CX33" s="1081">
        <f>VLOOKUP($AX33&amp;"_"&amp;$CW$14,データシート1!$A:$BS,MATCH($CW$12&amp;"_"&amp;CX$20,データシート1!$A$1:$BS$1,0),0)</f>
        <v>103.465</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103.465</v>
      </c>
      <c r="DE33" s="18"/>
      <c r="DF33" s="138">
        <f>VLOOKUP($AX33&amp;"_"&amp;$DF$14,データシート1!$A:$BS,MATCH($DF$12&amp;"_"&amp;DF$20,データシート1!$A$1:$BS$1,0),0)</f>
        <v>10</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10</v>
      </c>
      <c r="DM33" s="18"/>
      <c r="DN33" s="139">
        <f t="shared" si="26"/>
        <v>1</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40221</v>
      </c>
      <c r="AY34" s="20" t="str">
        <f>IF(IFERROR(比較地域マスタ!$Z19,"")=0,"",IFERROR(比較地域マスタ!$Z19,""))</f>
        <v>太宰府市</v>
      </c>
      <c r="BB34" s="122" t="str">
        <f t="shared" si="0"/>
        <v>40221</v>
      </c>
      <c r="BC34" s="123" t="str">
        <f t="shared" si="0"/>
        <v>太宰府市</v>
      </c>
      <c r="BD34" s="40">
        <f t="shared" si="14"/>
        <v>255.55886292524232</v>
      </c>
      <c r="BE34" s="40">
        <f t="shared" si="15"/>
        <v>41.568997641894079</v>
      </c>
      <c r="BF34" s="40">
        <f>VLOOKUP($AX34&amp;"_"&amp;$BC$14,データシート1!$A:$BS,MATCH($BC$12&amp;"_"&amp;BF$20,データシート1!$A$1:$BS$1,0),0)</f>
        <v>38.814105143180257</v>
      </c>
      <c r="BG34" s="40">
        <f>VLOOKUP($AX34&amp;"_"&amp;$BC$14,データシート1!$A:$BS,MATCH($BC$12&amp;"_"&amp;BG$20,データシート1!$A$1:$BS$1,0),0)</f>
        <v>2.7265418011450868</v>
      </c>
      <c r="BH34" s="40">
        <f>VLOOKUP($AX34&amp;"_"&amp;$BC$14,データシート1!$A:$BS,MATCH($BC$12&amp;"_"&amp;BH$20,データシート1!$A$1:$BS$1,0),0)</f>
        <v>2.8350697568731906E-2</v>
      </c>
      <c r="BI34" s="40">
        <f>VLOOKUP($AX34&amp;"_"&amp;$BC$14,データシート1!$A:$BS,MATCH($BC$12&amp;"_"&amp;BI$20,データシート1!$A$1:$BS$1,0),0)</f>
        <v>62.458936542531632</v>
      </c>
      <c r="BJ34" s="40">
        <f>VLOOKUP($AX34&amp;"_"&amp;$BC$14,データシート1!$A:$BS,MATCH($BC$12&amp;"_"&amp;BJ$20,データシート1!$A$1:$BS$1,0),0)</f>
        <v>61.007043784726712</v>
      </c>
      <c r="BK34" s="40">
        <f t="shared" si="1"/>
        <v>84.116306789849077</v>
      </c>
      <c r="BL34" s="40">
        <f t="shared" si="2"/>
        <v>79.875557601432888</v>
      </c>
      <c r="BM34" s="40">
        <f>VLOOKUP($AX34&amp;"_"&amp;$BC$14,データシート1!$A:$BS,MATCH($BC$12&amp;"_"&amp;BM$20,データシート1!$A$1:$BS$1,0),0)</f>
        <v>51.888209425328625</v>
      </c>
      <c r="BN34" s="40">
        <f>VLOOKUP($AX34&amp;"_"&amp;$BC$14,データシート1!$A:$BS,MATCH($BC$12&amp;"_"&amp;BN$20,データシート1!$A$1:$BS$1,0),0)</f>
        <v>27.987348176104259</v>
      </c>
      <c r="BO34" s="40">
        <f>VLOOKUP($AX34&amp;"_"&amp;$BC$14,データシート1!$A:$BS,MATCH($BC$12&amp;"_"&amp;BO$20,データシート1!$A$1:$BS$1,0),0)</f>
        <v>4.2407491884161876</v>
      </c>
      <c r="BP34" s="40">
        <f>VLOOKUP($AX34&amp;"_"&amp;$BC$14,データシート1!$A:$BS,MATCH($BC$12&amp;"_"&amp;BP$20,データシート1!$A$1:$BS$1,0),0)</f>
        <v>0</v>
      </c>
      <c r="BQ34" s="40">
        <f>VLOOKUP($AX34&amp;"_"&amp;$BC$14,データシート1!$A:$BS,MATCH($BC$12&amp;"_"&amp;BQ$20,データシート1!$A$1:$BS$1,0),0)</f>
        <v>6.4075781662408193</v>
      </c>
      <c r="BR34" s="41">
        <f t="shared" si="3"/>
        <v>255.55886292524232</v>
      </c>
      <c r="BT34" s="134" t="str">
        <f t="shared" si="4"/>
        <v>太宰府市</v>
      </c>
      <c r="BU34" s="38">
        <f t="shared" si="25"/>
        <v>255.55886292524232</v>
      </c>
      <c r="BV34" s="69">
        <f t="shared" si="16"/>
        <v>0.16265919000451221</v>
      </c>
      <c r="BW34" s="69">
        <f t="shared" si="5"/>
        <v>0.15187931539096886</v>
      </c>
      <c r="BX34" s="69">
        <f t="shared" si="5"/>
        <v>1.0668938537039398E-2</v>
      </c>
      <c r="BY34" s="69">
        <f t="shared" si="5"/>
        <v>1.1093607650392946E-4</v>
      </c>
      <c r="BZ34" s="69">
        <f t="shared" si="5"/>
        <v>0.24440137128330591</v>
      </c>
      <c r="CA34" s="69">
        <f t="shared" si="5"/>
        <v>0.23872012532225451</v>
      </c>
      <c r="CB34" s="69">
        <f t="shared" si="5"/>
        <v>0.32914650592437211</v>
      </c>
      <c r="CC34" s="69">
        <f t="shared" si="5"/>
        <v>0.31255248472755409</v>
      </c>
      <c r="CD34" s="69">
        <f t="shared" si="5"/>
        <v>0.20303819179422194</v>
      </c>
      <c r="CE34" s="69">
        <f t="shared" si="5"/>
        <v>0.10951429293333213</v>
      </c>
      <c r="CF34" s="69">
        <f t="shared" si="5"/>
        <v>1.6594021196818041E-2</v>
      </c>
      <c r="CG34" s="69">
        <f t="shared" si="5"/>
        <v>0</v>
      </c>
      <c r="CH34" s="69">
        <f t="shared" si="5"/>
        <v>2.5072807465555222E-2</v>
      </c>
      <c r="CI34" s="135">
        <f t="shared" si="6"/>
        <v>1</v>
      </c>
      <c r="CK34" s="136" t="str">
        <f t="shared" si="7"/>
        <v>太宰府市</v>
      </c>
      <c r="CL34" s="137">
        <f t="shared" si="17"/>
        <v>41.568997641894079</v>
      </c>
      <c r="CM34" s="75">
        <f t="shared" si="18"/>
        <v>0</v>
      </c>
      <c r="CN34" s="76">
        <f t="shared" si="19"/>
        <v>38.814105143180257</v>
      </c>
      <c r="CO34" s="75">
        <f t="shared" si="20"/>
        <v>0</v>
      </c>
      <c r="CP34" s="76">
        <f t="shared" si="8"/>
        <v>2.7265418011450868</v>
      </c>
      <c r="CQ34" s="75">
        <f t="shared" si="21"/>
        <v>0</v>
      </c>
      <c r="CR34" s="76">
        <f t="shared" si="9"/>
        <v>2.8350697568731906E-2</v>
      </c>
      <c r="CS34" s="75">
        <f t="shared" si="22"/>
        <v>0</v>
      </c>
      <c r="CT34" s="76">
        <f t="shared" si="10"/>
        <v>62.458936542531632</v>
      </c>
      <c r="CU34" s="77">
        <f t="shared" si="23"/>
        <v>0</v>
      </c>
      <c r="CV34" s="18"/>
      <c r="CW34" s="1078">
        <f t="shared" si="24"/>
        <v>0</v>
      </c>
      <c r="CX34" s="1081">
        <f>VLOOKUP($AX34&amp;"_"&amp;$CW$14,データシート1!$A:$BS,MATCH($CW$12&amp;"_"&amp;CX$20,データシート1!$A$1:$BS$1,0),0)</f>
        <v>0</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0</v>
      </c>
      <c r="DE34" s="18"/>
      <c r="DF34" s="138">
        <f>VLOOKUP($AX34&amp;"_"&amp;$DF$14,データシート1!$A:$BS,MATCH($DF$12&amp;"_"&amp;DF$20,データシート1!$A$1:$BS$1,0),0)</f>
        <v>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0</v>
      </c>
      <c r="DM34" s="18"/>
      <c r="DN34" s="139">
        <f t="shared" si="26"/>
        <v>0</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26211</v>
      </c>
      <c r="AY35" s="20" t="str">
        <f>IF(IFERROR(比較地域マスタ!$Z20,"")=0,"",IFERROR(比較地域マスタ!$Z20,""))</f>
        <v>京田辺市</v>
      </c>
      <c r="BB35" s="122" t="str">
        <f t="shared" si="0"/>
        <v>26211</v>
      </c>
      <c r="BC35" s="123" t="str">
        <f t="shared" si="0"/>
        <v>京田辺市</v>
      </c>
      <c r="BD35" s="40">
        <f t="shared" si="14"/>
        <v>304.84614551699201</v>
      </c>
      <c r="BE35" s="40">
        <f t="shared" si="15"/>
        <v>73.672494722196802</v>
      </c>
      <c r="BF35" s="40">
        <f>VLOOKUP($AX35&amp;"_"&amp;$BC$14,データシート1!$A:$BS,MATCH($BC$12&amp;"_"&amp;BF$20,データシート1!$A$1:$BS$1,0),0)</f>
        <v>71.270811690420331</v>
      </c>
      <c r="BG35" s="40">
        <f>VLOOKUP($AX35&amp;"_"&amp;$BC$14,データシート1!$A:$BS,MATCH($BC$12&amp;"_"&amp;BG$20,データシート1!$A$1:$BS$1,0),0)</f>
        <v>1.7415947836274148</v>
      </c>
      <c r="BH35" s="40">
        <f>VLOOKUP($AX35&amp;"_"&amp;$BC$14,データシート1!$A:$BS,MATCH($BC$12&amp;"_"&amp;BH$20,データシート1!$A$1:$BS$1,0),0)</f>
        <v>0.66008824814905565</v>
      </c>
      <c r="BI35" s="40">
        <f>VLOOKUP($AX35&amp;"_"&amp;$BC$14,データシート1!$A:$BS,MATCH($BC$12&amp;"_"&amp;BI$20,データシート1!$A$1:$BS$1,0),0)</f>
        <v>69.904676422720669</v>
      </c>
      <c r="BJ35" s="40">
        <f>VLOOKUP($AX35&amp;"_"&amp;$BC$14,データシート1!$A:$BS,MATCH($BC$12&amp;"_"&amp;BJ$20,データシート1!$A$1:$BS$1,0),0)</f>
        <v>73.849707711954991</v>
      </c>
      <c r="BK35" s="40">
        <f t="shared" si="1"/>
        <v>78.713837099319591</v>
      </c>
      <c r="BL35" s="40">
        <f t="shared" si="2"/>
        <v>74.556167018915943</v>
      </c>
      <c r="BM35" s="40">
        <f>VLOOKUP($AX35&amp;"_"&amp;$BC$14,データシート1!$A:$BS,MATCH($BC$12&amp;"_"&amp;BM$20,データシート1!$A$1:$BS$1,0),0)</f>
        <v>45.194717174361834</v>
      </c>
      <c r="BN35" s="40">
        <f>VLOOKUP($AX35&amp;"_"&amp;$BC$14,データシート1!$A:$BS,MATCH($BC$12&amp;"_"&amp;BN$20,データシート1!$A$1:$BS$1,0),0)</f>
        <v>29.361449844554105</v>
      </c>
      <c r="BO35" s="40">
        <f>VLOOKUP($AX35&amp;"_"&amp;$BC$14,データシート1!$A:$BS,MATCH($BC$12&amp;"_"&amp;BO$20,データシート1!$A$1:$BS$1,0),0)</f>
        <v>4.1576700804036415</v>
      </c>
      <c r="BP35" s="40">
        <f>VLOOKUP($AX35&amp;"_"&amp;$BC$14,データシート1!$A:$BS,MATCH($BC$12&amp;"_"&amp;BP$20,データシート1!$A$1:$BS$1,0),0)</f>
        <v>0</v>
      </c>
      <c r="BQ35" s="40">
        <f>VLOOKUP($AX35&amp;"_"&amp;$BC$14,データシート1!$A:$BS,MATCH($BC$12&amp;"_"&amp;BQ$20,データシート1!$A$1:$BS$1,0),0)</f>
        <v>8.7054295608000007</v>
      </c>
      <c r="BR35" s="41">
        <f t="shared" si="3"/>
        <v>304.84614551699201</v>
      </c>
      <c r="BT35" s="134" t="str">
        <f t="shared" si="4"/>
        <v>京田辺市</v>
      </c>
      <c r="BU35" s="38">
        <f t="shared" si="25"/>
        <v>304.84614551699201</v>
      </c>
      <c r="BV35" s="69">
        <f t="shared" si="16"/>
        <v>0.24167107180330191</v>
      </c>
      <c r="BW35" s="69">
        <f t="shared" si="5"/>
        <v>0.23379272704777473</v>
      </c>
      <c r="BX35" s="69">
        <f t="shared" si="5"/>
        <v>5.7130287170724259E-3</v>
      </c>
      <c r="BY35" s="69">
        <f t="shared" si="5"/>
        <v>2.1653160384547572E-3</v>
      </c>
      <c r="BZ35" s="69">
        <f t="shared" si="5"/>
        <v>0.22931133442467688</v>
      </c>
      <c r="CA35" s="69">
        <f t="shared" si="5"/>
        <v>0.24225239124054673</v>
      </c>
      <c r="CB35" s="69">
        <f t="shared" si="5"/>
        <v>0.2582084053115643</v>
      </c>
      <c r="CC35" s="69">
        <f t="shared" si="5"/>
        <v>0.24456982026941917</v>
      </c>
      <c r="CD35" s="69">
        <f t="shared" si="5"/>
        <v>0.14825418605085397</v>
      </c>
      <c r="CE35" s="69">
        <f t="shared" si="5"/>
        <v>9.6315634218565205E-2</v>
      </c>
      <c r="CF35" s="69">
        <f t="shared" si="5"/>
        <v>1.3638585042145119E-2</v>
      </c>
      <c r="CG35" s="69">
        <f t="shared" si="5"/>
        <v>0</v>
      </c>
      <c r="CH35" s="69">
        <f t="shared" si="5"/>
        <v>2.8556797219910276E-2</v>
      </c>
      <c r="CI35" s="135">
        <f t="shared" si="6"/>
        <v>1</v>
      </c>
      <c r="CK35" s="136" t="str">
        <f t="shared" si="7"/>
        <v>京田辺市</v>
      </c>
      <c r="CL35" s="137">
        <f t="shared" si="17"/>
        <v>73.672494722196802</v>
      </c>
      <c r="CM35" s="75">
        <f t="shared" si="18"/>
        <v>1</v>
      </c>
      <c r="CN35" s="76">
        <f t="shared" si="19"/>
        <v>71.270811690420331</v>
      </c>
      <c r="CO35" s="75">
        <f t="shared" si="20"/>
        <v>1</v>
      </c>
      <c r="CP35" s="76">
        <f t="shared" si="8"/>
        <v>1.7415947836274148</v>
      </c>
      <c r="CQ35" s="75">
        <f t="shared" si="21"/>
        <v>0</v>
      </c>
      <c r="CR35" s="76">
        <f t="shared" si="9"/>
        <v>0.66008824814905565</v>
      </c>
      <c r="CS35" s="75">
        <f t="shared" si="22"/>
        <v>0</v>
      </c>
      <c r="CT35" s="76">
        <f t="shared" si="10"/>
        <v>69.904676422720669</v>
      </c>
      <c r="CU35" s="77">
        <f t="shared" si="23"/>
        <v>0.34401131985189809</v>
      </c>
      <c r="CV35" s="18"/>
      <c r="CW35" s="1078">
        <f t="shared" si="24"/>
        <v>77.545000000000002</v>
      </c>
      <c r="CX35" s="1081">
        <f>VLOOKUP($AX35&amp;"_"&amp;$CW$14,データシート1!$A:$BS,MATCH($CW$12&amp;"_"&amp;CX$20,データシート1!$A$1:$BS$1,0),0)</f>
        <v>77.545000000000002</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24.047999999999998</v>
      </c>
      <c r="DB35" s="1081">
        <f>VLOOKUP($AX35&amp;"_"&amp;$CW$14,データシート1!$A:$BS,MATCH($CW$12&amp;"_"&amp;DB$20,データシート1!$A$1:$BS$1,0),0)</f>
        <v>0</v>
      </c>
      <c r="DC35" s="1081">
        <f>VLOOKUP($AX35&amp;"_"&amp;$CW$14,データシート1!$A:$BS,MATCH($CW$12&amp;"_"&amp;DC$20,データシート1!$A$1:$BS$1,0),0)</f>
        <v>0</v>
      </c>
      <c r="DD35" s="1080">
        <f t="shared" si="11"/>
        <v>101.593</v>
      </c>
      <c r="DE35" s="18"/>
      <c r="DF35" s="138">
        <f>VLOOKUP($AX35&amp;"_"&amp;$DF$14,データシート1!$A:$BS,MATCH($DF$12&amp;"_"&amp;DF$20,データシート1!$A$1:$BS$1,0),0)</f>
        <v>6</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4</v>
      </c>
      <c r="DJ35" s="74">
        <f>VLOOKUP($AX35&amp;"_"&amp;$DF$14,データシート1!$A:$BS,MATCH($DF$12&amp;"_"&amp;DJ$20,データシート1!$A$1:$BS$1,0),0)</f>
        <v>0</v>
      </c>
      <c r="DK35" s="74">
        <f>VLOOKUP($AX35&amp;"_"&amp;$DF$14,データシート1!$A:$BS,MATCH($DF$12&amp;"_"&amp;DK$20,データシート1!$A$1:$BS$1,0),0)</f>
        <v>0</v>
      </c>
      <c r="DL35" s="78">
        <f t="shared" si="12"/>
        <v>10</v>
      </c>
      <c r="DM35" s="18"/>
      <c r="DN35" s="139">
        <f t="shared" si="26"/>
        <v>0.76</v>
      </c>
      <c r="DO35" s="140">
        <f t="shared" si="27"/>
        <v>0</v>
      </c>
      <c r="DP35" s="140">
        <f t="shared" si="13"/>
        <v>0</v>
      </c>
      <c r="DQ35" s="140">
        <f t="shared" si="13"/>
        <v>0.24</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13223</v>
      </c>
      <c r="AY36" s="20" t="str">
        <f>IF(IFERROR(比較地域マスタ!$Z21,"")=0,"",IFERROR(比較地域マスタ!$Z21,""))</f>
        <v>武蔵村山市</v>
      </c>
      <c r="BB36" s="122" t="str">
        <f t="shared" si="0"/>
        <v>13223</v>
      </c>
      <c r="BC36" s="123" t="str">
        <f t="shared" si="0"/>
        <v>武蔵村山市</v>
      </c>
      <c r="BD36" s="40">
        <f t="shared" si="14"/>
        <v>300.00683160774253</v>
      </c>
      <c r="BE36" s="40">
        <f t="shared" si="15"/>
        <v>59.927462146894236</v>
      </c>
      <c r="BF36" s="40">
        <f>VLOOKUP($AX36&amp;"_"&amp;$BC$14,データシート1!$A:$BS,MATCH($BC$12&amp;"_"&amp;BF$20,データシート1!$A$1:$BS$1,0),0)</f>
        <v>55.23857669080946</v>
      </c>
      <c r="BG36" s="40">
        <f>VLOOKUP($AX36&amp;"_"&amp;$BC$14,データシート1!$A:$BS,MATCH($BC$12&amp;"_"&amp;BG$20,データシート1!$A$1:$BS$1,0),0)</f>
        <v>3.8965126676495156</v>
      </c>
      <c r="BH36" s="40">
        <f>VLOOKUP($AX36&amp;"_"&amp;$BC$14,データシート1!$A:$BS,MATCH($BC$12&amp;"_"&amp;BH$20,データシート1!$A$1:$BS$1,0),0)</f>
        <v>0.79237278843525527</v>
      </c>
      <c r="BI36" s="40">
        <f>VLOOKUP($AX36&amp;"_"&amp;$BC$14,データシート1!$A:$BS,MATCH($BC$12&amp;"_"&amp;BI$20,データシート1!$A$1:$BS$1,0),0)</f>
        <v>60.549621807162282</v>
      </c>
      <c r="BJ36" s="40">
        <f>VLOOKUP($AX36&amp;"_"&amp;$BC$14,データシート1!$A:$BS,MATCH($BC$12&amp;"_"&amp;BJ$20,データシート1!$A$1:$BS$1,0),0)</f>
        <v>73.67056049172929</v>
      </c>
      <c r="BK36" s="40">
        <f t="shared" si="1"/>
        <v>99.501412993793437</v>
      </c>
      <c r="BL36" s="40">
        <f t="shared" si="2"/>
        <v>95.25470852510098</v>
      </c>
      <c r="BM36" s="40">
        <f>VLOOKUP($AX36&amp;"_"&amp;$BC$14,データシート1!$A:$BS,MATCH($BC$12&amp;"_"&amp;BM$20,データシート1!$A$1:$BS$1,0),0)</f>
        <v>50.148713111728014</v>
      </c>
      <c r="BN36" s="40">
        <f>VLOOKUP($AX36&amp;"_"&amp;$BC$14,データシート1!$A:$BS,MATCH($BC$12&amp;"_"&amp;BN$20,データシート1!$A$1:$BS$1,0),0)</f>
        <v>45.105995413372966</v>
      </c>
      <c r="BO36" s="40">
        <f>VLOOKUP($AX36&amp;"_"&amp;$BC$14,データシート1!$A:$BS,MATCH($BC$12&amp;"_"&amp;BO$20,データシート1!$A$1:$BS$1,0),0)</f>
        <v>4.2467044686924593</v>
      </c>
      <c r="BP36" s="40">
        <f>VLOOKUP($AX36&amp;"_"&amp;$BC$14,データシート1!$A:$BS,MATCH($BC$12&amp;"_"&amp;BP$20,データシート1!$A$1:$BS$1,0),0)</f>
        <v>0</v>
      </c>
      <c r="BQ36" s="40">
        <f>VLOOKUP($AX36&amp;"_"&amp;$BC$14,データシート1!$A:$BS,MATCH($BC$12&amp;"_"&amp;BQ$20,データシート1!$A$1:$BS$1,0),0)</f>
        <v>6.357774168163238</v>
      </c>
      <c r="BR36" s="41">
        <f t="shared" si="3"/>
        <v>300.00683160774253</v>
      </c>
      <c r="BT36" s="134" t="str">
        <f t="shared" si="4"/>
        <v>武蔵村山市</v>
      </c>
      <c r="BU36" s="38">
        <f t="shared" si="25"/>
        <v>300.00683160774253</v>
      </c>
      <c r="BV36" s="69">
        <f t="shared" si="16"/>
        <v>0.1997536583608506</v>
      </c>
      <c r="BW36" s="69">
        <f t="shared" si="5"/>
        <v>0.18412439608386527</v>
      </c>
      <c r="BX36" s="69">
        <f t="shared" si="5"/>
        <v>1.2988079793943449E-2</v>
      </c>
      <c r="BY36" s="69">
        <f t="shared" si="5"/>
        <v>2.6411824830418489E-3</v>
      </c>
      <c r="BZ36" s="69">
        <f t="shared" si="5"/>
        <v>0.20182747667003337</v>
      </c>
      <c r="CA36" s="69">
        <f t="shared" si="5"/>
        <v>0.24556294300675521</v>
      </c>
      <c r="CB36" s="69">
        <f t="shared" si="5"/>
        <v>0.33166382398881855</v>
      </c>
      <c r="CC36" s="69">
        <f t="shared" si="5"/>
        <v>0.31750846477271571</v>
      </c>
      <c r="CD36" s="69">
        <f t="shared" si="5"/>
        <v>0.16715857049981186</v>
      </c>
      <c r="CE36" s="69">
        <f t="shared" si="5"/>
        <v>0.15034989427290388</v>
      </c>
      <c r="CF36" s="69">
        <f t="shared" si="5"/>
        <v>1.4155359216102802E-2</v>
      </c>
      <c r="CG36" s="69">
        <f t="shared" si="5"/>
        <v>0</v>
      </c>
      <c r="CH36" s="69">
        <f t="shared" si="5"/>
        <v>2.1192097973542139E-2</v>
      </c>
      <c r="CI36" s="135">
        <f t="shared" si="6"/>
        <v>1</v>
      </c>
      <c r="CK36" s="136" t="str">
        <f t="shared" si="7"/>
        <v>武蔵村山市</v>
      </c>
      <c r="CL36" s="137">
        <f t="shared" si="17"/>
        <v>59.927462146894236</v>
      </c>
      <c r="CM36" s="75">
        <f t="shared" si="18"/>
        <v>0</v>
      </c>
      <c r="CN36" s="76">
        <f t="shared" si="19"/>
        <v>55.23857669080946</v>
      </c>
      <c r="CO36" s="75">
        <f t="shared" si="20"/>
        <v>0</v>
      </c>
      <c r="CP36" s="76">
        <f t="shared" si="8"/>
        <v>3.8965126676495156</v>
      </c>
      <c r="CQ36" s="75">
        <f t="shared" si="21"/>
        <v>0</v>
      </c>
      <c r="CR36" s="76">
        <f t="shared" si="9"/>
        <v>0.79237278843525527</v>
      </c>
      <c r="CS36" s="75">
        <f t="shared" si="22"/>
        <v>0</v>
      </c>
      <c r="CT36" s="76">
        <f t="shared" si="10"/>
        <v>60.549621807162282</v>
      </c>
      <c r="CU36" s="77">
        <f t="shared" si="23"/>
        <v>0.28584819332352418</v>
      </c>
      <c r="CV36" s="18"/>
      <c r="CW36" s="1078">
        <f t="shared" si="24"/>
        <v>0</v>
      </c>
      <c r="CX36" s="1081">
        <f>VLOOKUP($AX36&amp;"_"&amp;$CW$14,データシート1!$A:$BS,MATCH($CW$12&amp;"_"&amp;CX$20,データシート1!$A$1:$BS$1,0),0)</f>
        <v>0</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17.308</v>
      </c>
      <c r="DB36" s="1081">
        <f>VLOOKUP($AX36&amp;"_"&amp;$CW$14,データシート1!$A:$BS,MATCH($CW$12&amp;"_"&amp;DB$20,データシート1!$A$1:$BS$1,0),0)</f>
        <v>0</v>
      </c>
      <c r="DC36" s="1081">
        <f>VLOOKUP($AX36&amp;"_"&amp;$CW$14,データシート1!$A:$BS,MATCH($CW$12&amp;"_"&amp;DC$20,データシート1!$A$1:$BS$1,0),0)</f>
        <v>0</v>
      </c>
      <c r="DD36" s="1080">
        <f t="shared" si="11"/>
        <v>17.308</v>
      </c>
      <c r="DE36" s="18"/>
      <c r="DF36" s="138">
        <f>VLOOKUP($AX36&amp;"_"&amp;$DF$14,データシート1!$A:$BS,MATCH($DF$12&amp;"_"&amp;DF$20,データシート1!$A$1:$BS$1,0),0)</f>
        <v>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4</v>
      </c>
      <c r="DJ36" s="74">
        <f>VLOOKUP($AX36&amp;"_"&amp;$DF$14,データシート1!$A:$BS,MATCH($DF$12&amp;"_"&amp;DJ$20,データシート1!$A$1:$BS$1,0),0)</f>
        <v>0</v>
      </c>
      <c r="DK36" s="74">
        <f>VLOOKUP($AX36&amp;"_"&amp;$DF$14,データシート1!$A:$BS,MATCH($DF$12&amp;"_"&amp;DK$20,データシート1!$A$1:$BS$1,0),0)</f>
        <v>0</v>
      </c>
      <c r="DL36" s="78">
        <f t="shared" si="12"/>
        <v>4</v>
      </c>
      <c r="DM36" s="18"/>
      <c r="DN36" s="139">
        <f t="shared" si="26"/>
        <v>0</v>
      </c>
      <c r="DO36" s="140">
        <f t="shared" si="27"/>
        <v>0</v>
      </c>
      <c r="DP36" s="140">
        <f t="shared" si="13"/>
        <v>0</v>
      </c>
      <c r="DQ36" s="140">
        <f t="shared" si="13"/>
        <v>1</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25208</v>
      </c>
      <c r="AY37" s="20" t="str">
        <f>IF(IFERROR(比較地域マスタ!$Z22,"")=0,"",IFERROR(比較地域マスタ!$Z22,""))</f>
        <v>栗東市</v>
      </c>
      <c r="BB37" s="122" t="str">
        <f t="shared" si="0"/>
        <v>25208</v>
      </c>
      <c r="BC37" s="123" t="str">
        <f t="shared" si="0"/>
        <v>栗東市</v>
      </c>
      <c r="BD37" s="40">
        <f t="shared" si="14"/>
        <v>435.61635146474629</v>
      </c>
      <c r="BE37" s="40">
        <f t="shared" si="15"/>
        <v>166.18666615618599</v>
      </c>
      <c r="BF37" s="40">
        <f>VLOOKUP($AX37&amp;"_"&amp;$BC$14,データシート1!$A:$BS,MATCH($BC$12&amp;"_"&amp;BF$20,データシート1!$A$1:$BS$1,0),0)</f>
        <v>157.9199836664709</v>
      </c>
      <c r="BG37" s="40">
        <f>VLOOKUP($AX37&amp;"_"&amp;$BC$14,データシート1!$A:$BS,MATCH($BC$12&amp;"_"&amp;BG$20,データシート1!$A$1:$BS$1,0),0)</f>
        <v>4.5850598526806889</v>
      </c>
      <c r="BH37" s="40">
        <f>VLOOKUP($AX37&amp;"_"&amp;$BC$14,データシート1!$A:$BS,MATCH($BC$12&amp;"_"&amp;BH$20,データシート1!$A$1:$BS$1,0),0)</f>
        <v>3.6816226370343852</v>
      </c>
      <c r="BI37" s="40">
        <f>VLOOKUP($AX37&amp;"_"&amp;$BC$14,データシート1!$A:$BS,MATCH($BC$12&amp;"_"&amp;BI$20,データシート1!$A$1:$BS$1,0),0)</f>
        <v>84.646487532655044</v>
      </c>
      <c r="BJ37" s="40">
        <f>VLOOKUP($AX37&amp;"_"&amp;$BC$14,データシート1!$A:$BS,MATCH($BC$12&amp;"_"&amp;BJ$20,データシート1!$A$1:$BS$1,0),0)</f>
        <v>66.636075438403992</v>
      </c>
      <c r="BK37" s="40">
        <f t="shared" si="1"/>
        <v>110.29734688210127</v>
      </c>
      <c r="BL37" s="40">
        <f t="shared" si="2"/>
        <v>106.14816749832914</v>
      </c>
      <c r="BM37" s="40">
        <f>VLOOKUP($AX37&amp;"_"&amp;$BC$14,データシート1!$A:$BS,MATCH($BC$12&amp;"_"&amp;BM$20,データシート1!$A$1:$BS$1,0),0)</f>
        <v>60.904761918111198</v>
      </c>
      <c r="BN37" s="40">
        <f>VLOOKUP($AX37&amp;"_"&amp;$BC$14,データシート1!$A:$BS,MATCH($BC$12&amp;"_"&amp;BN$20,データシート1!$A$1:$BS$1,0),0)</f>
        <v>45.243405580217953</v>
      </c>
      <c r="BO37" s="40">
        <f>VLOOKUP($AX37&amp;"_"&amp;$BC$14,データシート1!$A:$BS,MATCH($BC$12&amp;"_"&amp;BO$20,データシート1!$A$1:$BS$1,0),0)</f>
        <v>4.1491793837721245</v>
      </c>
      <c r="BP37" s="40">
        <f>VLOOKUP($AX37&amp;"_"&amp;$BC$14,データシート1!$A:$BS,MATCH($BC$12&amp;"_"&amp;BP$20,データシート1!$A$1:$BS$1,0),0)</f>
        <v>0</v>
      </c>
      <c r="BQ37" s="40">
        <f>VLOOKUP($AX37&amp;"_"&amp;$BC$14,データシート1!$A:$BS,MATCH($BC$12&amp;"_"&amp;BQ$20,データシート1!$A$1:$BS$1,0),0)</f>
        <v>7.8497754554000014</v>
      </c>
      <c r="BR37" s="41">
        <f t="shared" si="3"/>
        <v>435.61635146474629</v>
      </c>
      <c r="BT37" s="134" t="str">
        <f t="shared" si="4"/>
        <v>栗東市</v>
      </c>
      <c r="BU37" s="38">
        <f t="shared" si="25"/>
        <v>435.61635146474629</v>
      </c>
      <c r="BV37" s="69">
        <f t="shared" si="16"/>
        <v>0.38149776884496772</v>
      </c>
      <c r="BW37" s="69">
        <f t="shared" si="5"/>
        <v>0.36252078953296846</v>
      </c>
      <c r="BX37" s="69">
        <f t="shared" si="5"/>
        <v>1.0525453962560334E-2</v>
      </c>
      <c r="BY37" s="69">
        <f t="shared" si="5"/>
        <v>8.4515253494388924E-3</v>
      </c>
      <c r="BZ37" s="69">
        <f t="shared" si="5"/>
        <v>0.19431430259225552</v>
      </c>
      <c r="CA37" s="69">
        <f t="shared" si="5"/>
        <v>0.15296963765097954</v>
      </c>
      <c r="CB37" s="69">
        <f t="shared" si="5"/>
        <v>0.25319836252984973</v>
      </c>
      <c r="CC37" s="69">
        <f t="shared" si="5"/>
        <v>0.24367351487474992</v>
      </c>
      <c r="CD37" s="69">
        <f t="shared" si="5"/>
        <v>0.13981284612783898</v>
      </c>
      <c r="CE37" s="69">
        <f t="shared" si="5"/>
        <v>0.10386066874691095</v>
      </c>
      <c r="CF37" s="69">
        <f t="shared" si="5"/>
        <v>9.5248476550998124E-3</v>
      </c>
      <c r="CG37" s="69">
        <f t="shared" si="5"/>
        <v>0</v>
      </c>
      <c r="CH37" s="69">
        <f t="shared" si="5"/>
        <v>1.8019928381947506E-2</v>
      </c>
      <c r="CI37" s="135">
        <f t="shared" si="6"/>
        <v>1</v>
      </c>
      <c r="CK37" s="136" t="str">
        <f t="shared" si="7"/>
        <v>栗東市</v>
      </c>
      <c r="CL37" s="137">
        <f t="shared" si="17"/>
        <v>166.18666615618599</v>
      </c>
      <c r="CM37" s="75">
        <f t="shared" si="18"/>
        <v>0.61897264310799238</v>
      </c>
      <c r="CN37" s="76">
        <f t="shared" si="19"/>
        <v>157.9199836664709</v>
      </c>
      <c r="CO37" s="75">
        <f t="shared" si="20"/>
        <v>0.65137418084624576</v>
      </c>
      <c r="CP37" s="76">
        <f t="shared" si="8"/>
        <v>4.5850598526806889</v>
      </c>
      <c r="CQ37" s="75">
        <f t="shared" si="21"/>
        <v>0</v>
      </c>
      <c r="CR37" s="76">
        <f t="shared" si="9"/>
        <v>3.6816226370343852</v>
      </c>
      <c r="CS37" s="75">
        <f t="shared" si="22"/>
        <v>0</v>
      </c>
      <c r="CT37" s="76">
        <f t="shared" si="10"/>
        <v>84.646487532655044</v>
      </c>
      <c r="CU37" s="77">
        <f t="shared" si="23"/>
        <v>8.5673962516191984E-2</v>
      </c>
      <c r="CV37" s="18"/>
      <c r="CW37" s="1078">
        <f t="shared" si="24"/>
        <v>102.86499999999999</v>
      </c>
      <c r="CX37" s="1081">
        <f>VLOOKUP($AX37&amp;"_"&amp;$CW$14,データシート1!$A:$BS,MATCH($CW$12&amp;"_"&amp;CX$20,データシート1!$A$1:$BS$1,0),0)</f>
        <v>102.86499999999999</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7.2520000000000007</v>
      </c>
      <c r="DB37" s="1081">
        <f>VLOOKUP($AX37&amp;"_"&amp;$CW$14,データシート1!$A:$BS,MATCH($CW$12&amp;"_"&amp;DB$20,データシート1!$A$1:$BS$1,0),0)</f>
        <v>0</v>
      </c>
      <c r="DC37" s="1081">
        <f>VLOOKUP($AX37&amp;"_"&amp;$CW$14,データシート1!$A:$BS,MATCH($CW$12&amp;"_"&amp;DC$20,データシート1!$A$1:$BS$1,0),0)</f>
        <v>0</v>
      </c>
      <c r="DD37" s="1080">
        <f t="shared" si="11"/>
        <v>110.11699999999999</v>
      </c>
      <c r="DE37" s="18"/>
      <c r="DF37" s="138">
        <f>VLOOKUP($AX37&amp;"_"&amp;$DF$14,データシート1!$A:$BS,MATCH($DF$12&amp;"_"&amp;DF$20,データシート1!$A$1:$BS$1,0),0)</f>
        <v>17</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2</v>
      </c>
      <c r="DJ37" s="74">
        <f>VLOOKUP($AX37&amp;"_"&amp;$DF$14,データシート1!$A:$BS,MATCH($DF$12&amp;"_"&amp;DJ$20,データシート1!$A$1:$BS$1,0),0)</f>
        <v>0</v>
      </c>
      <c r="DK37" s="74">
        <f>VLOOKUP($AX37&amp;"_"&amp;$DF$14,データシート1!$A:$BS,MATCH($DF$12&amp;"_"&amp;DK$20,データシート1!$A$1:$BS$1,0),0)</f>
        <v>0</v>
      </c>
      <c r="DL37" s="78">
        <f t="shared" si="12"/>
        <v>19</v>
      </c>
      <c r="DM37" s="18"/>
      <c r="DN37" s="139">
        <f t="shared" si="26"/>
        <v>0.93</v>
      </c>
      <c r="DO37" s="140">
        <f t="shared" si="27"/>
        <v>0</v>
      </c>
      <c r="DP37" s="140">
        <f t="shared" ref="DP37:DP68" si="29">IF($DD37=0,0,ROUND(CZ37/$DD37,2))</f>
        <v>0</v>
      </c>
      <c r="DQ37" s="140">
        <f t="shared" ref="DQ37:DQ68" si="30">IF($DD37=0,0,ROUND(DA37/$DD37,2))</f>
        <v>7.0000000000000007E-2</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08224</v>
      </c>
      <c r="AY38" s="20" t="str">
        <f>IF(IFERROR(比較地域マスタ!$Z23,"")=0,"",IFERROR(比較地域マスタ!$Z23,""))</f>
        <v>守谷市</v>
      </c>
      <c r="BB38" s="122" t="str">
        <f t="shared" si="0"/>
        <v>08224</v>
      </c>
      <c r="BC38" s="123" t="str">
        <f t="shared" si="0"/>
        <v>守谷市</v>
      </c>
      <c r="BD38" s="40">
        <f t="shared" si="14"/>
        <v>617.39041917792804</v>
      </c>
      <c r="BE38" s="40">
        <f t="shared" si="15"/>
        <v>368.82452230091997</v>
      </c>
      <c r="BF38" s="40">
        <f>VLOOKUP($AX38&amp;"_"&amp;$BC$14,データシート1!$A:$BS,MATCH($BC$12&amp;"_"&amp;BF$20,データシート1!$A$1:$BS$1,0),0)</f>
        <v>364.48426592457878</v>
      </c>
      <c r="BG38" s="40">
        <f>VLOOKUP($AX38&amp;"_"&amp;$BC$14,データシート1!$A:$BS,MATCH($BC$12&amp;"_"&amp;BG$20,データシート1!$A$1:$BS$1,0),0)</f>
        <v>2.6593206538406347</v>
      </c>
      <c r="BH38" s="40">
        <f>VLOOKUP($AX38&amp;"_"&amp;$BC$14,データシート1!$A:$BS,MATCH($BC$12&amp;"_"&amp;BH$20,データシート1!$A$1:$BS$1,0),0)</f>
        <v>1.6809357225005754</v>
      </c>
      <c r="BI38" s="40">
        <f>VLOOKUP($AX38&amp;"_"&amp;$BC$14,データシート1!$A:$BS,MATCH($BC$12&amp;"_"&amp;BI$20,データシート1!$A$1:$BS$1,0),0)</f>
        <v>77.137032385300017</v>
      </c>
      <c r="BJ38" s="40">
        <f>VLOOKUP($AX38&amp;"_"&amp;$BC$14,データシート1!$A:$BS,MATCH($BC$12&amp;"_"&amp;BJ$20,データシート1!$A$1:$BS$1,0),0)</f>
        <v>87.350387103947739</v>
      </c>
      <c r="BK38" s="40">
        <f t="shared" si="1"/>
        <v>79.386302443772209</v>
      </c>
      <c r="BL38" s="40">
        <f t="shared" si="2"/>
        <v>75.294730078118079</v>
      </c>
      <c r="BM38" s="40">
        <f>VLOOKUP($AX38&amp;"_"&amp;$BC$14,データシート1!$A:$BS,MATCH($BC$12&amp;"_"&amp;BM$20,データシート1!$A$1:$BS$1,0),0)</f>
        <v>53.300238210866048</v>
      </c>
      <c r="BN38" s="40">
        <f>VLOOKUP($AX38&amp;"_"&amp;$BC$14,データシート1!$A:$BS,MATCH($BC$12&amp;"_"&amp;BN$20,データシート1!$A$1:$BS$1,0),0)</f>
        <v>21.994491867252034</v>
      </c>
      <c r="BO38" s="40">
        <f>VLOOKUP($AX38&amp;"_"&amp;$BC$14,データシート1!$A:$BS,MATCH($BC$12&amp;"_"&amp;BO$20,データシート1!$A$1:$BS$1,0),0)</f>
        <v>4.0915723656541267</v>
      </c>
      <c r="BP38" s="40">
        <f>VLOOKUP($AX38&amp;"_"&amp;$BC$14,データシート1!$A:$BS,MATCH($BC$12&amp;"_"&amp;BP$20,データシート1!$A$1:$BS$1,0),0)</f>
        <v>0</v>
      </c>
      <c r="BQ38" s="40">
        <f>VLOOKUP($AX38&amp;"_"&amp;$BC$14,データシート1!$A:$BS,MATCH($BC$12&amp;"_"&amp;BQ$20,データシート1!$A$1:$BS$1,0),0)</f>
        <v>4.6921749439880527</v>
      </c>
      <c r="BR38" s="41">
        <f t="shared" si="3"/>
        <v>617.39041917792804</v>
      </c>
      <c r="BT38" s="134" t="str">
        <f t="shared" si="4"/>
        <v>守谷市</v>
      </c>
      <c r="BU38" s="38">
        <f t="shared" si="25"/>
        <v>617.39041917792804</v>
      </c>
      <c r="BV38" s="69">
        <f t="shared" si="16"/>
        <v>0.59739268839322079</v>
      </c>
      <c r="BW38" s="69">
        <f t="shared" si="5"/>
        <v>0.5903626855918811</v>
      </c>
      <c r="BX38" s="69">
        <f t="shared" si="5"/>
        <v>4.3073565303808755E-3</v>
      </c>
      <c r="BY38" s="69">
        <f t="shared" si="5"/>
        <v>2.7226462709589606E-3</v>
      </c>
      <c r="BZ38" s="69">
        <f t="shared" si="5"/>
        <v>0.12494044285301682</v>
      </c>
      <c r="CA38" s="69">
        <f t="shared" si="5"/>
        <v>0.14148322421371087</v>
      </c>
      <c r="CB38" s="69">
        <f t="shared" si="5"/>
        <v>0.12858363197387676</v>
      </c>
      <c r="CC38" s="69">
        <f t="shared" si="5"/>
        <v>0.12195642779551882</v>
      </c>
      <c r="CD38" s="69">
        <f t="shared" si="5"/>
        <v>8.6331495525694663E-2</v>
      </c>
      <c r="CE38" s="69">
        <f t="shared" si="5"/>
        <v>3.5624932269824161E-2</v>
      </c>
      <c r="CF38" s="69">
        <f t="shared" si="5"/>
        <v>6.6272041783579433E-3</v>
      </c>
      <c r="CG38" s="69">
        <f t="shared" si="5"/>
        <v>0</v>
      </c>
      <c r="CH38" s="69">
        <f t="shared" si="5"/>
        <v>7.6000125661745931E-3</v>
      </c>
      <c r="CI38" s="135">
        <f t="shared" si="6"/>
        <v>1</v>
      </c>
      <c r="CK38" s="136" t="str">
        <f t="shared" si="7"/>
        <v>守谷市</v>
      </c>
      <c r="CL38" s="137">
        <f t="shared" si="17"/>
        <v>368.82452230091997</v>
      </c>
      <c r="CM38" s="75">
        <f t="shared" si="18"/>
        <v>0.27507118932082719</v>
      </c>
      <c r="CN38" s="76">
        <f t="shared" si="19"/>
        <v>364.48426592457878</v>
      </c>
      <c r="CO38" s="75">
        <f t="shared" si="20"/>
        <v>0.27834672024222096</v>
      </c>
      <c r="CP38" s="76">
        <f t="shared" si="8"/>
        <v>2.6593206538406347</v>
      </c>
      <c r="CQ38" s="75">
        <f t="shared" si="21"/>
        <v>0</v>
      </c>
      <c r="CR38" s="76">
        <f t="shared" si="9"/>
        <v>1.6809357225005754</v>
      </c>
      <c r="CS38" s="75">
        <f t="shared" si="22"/>
        <v>0</v>
      </c>
      <c r="CT38" s="76">
        <f t="shared" si="10"/>
        <v>77.137032385300017</v>
      </c>
      <c r="CU38" s="77">
        <f t="shared" si="23"/>
        <v>0.64627842760386367</v>
      </c>
      <c r="CV38" s="18"/>
      <c r="CW38" s="1078">
        <f t="shared" si="24"/>
        <v>101.453</v>
      </c>
      <c r="CX38" s="1081">
        <f>VLOOKUP($AX38&amp;"_"&amp;$CW$14,データシート1!$A:$BS,MATCH($CW$12&amp;"_"&amp;CX$20,データシート1!$A$1:$BS$1,0),0)</f>
        <v>101.453</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49.852000000000004</v>
      </c>
      <c r="DB38" s="1081">
        <f>VLOOKUP($AX38&amp;"_"&amp;$CW$14,データシート1!$A:$BS,MATCH($CW$12&amp;"_"&amp;DB$20,データシート1!$A$1:$BS$1,0),0)</f>
        <v>0</v>
      </c>
      <c r="DC38" s="1081">
        <f>VLOOKUP($AX38&amp;"_"&amp;$CW$14,データシート1!$A:$BS,MATCH($CW$12&amp;"_"&amp;DC$20,データシート1!$A$1:$BS$1,0),0)</f>
        <v>0</v>
      </c>
      <c r="DD38" s="1080">
        <f t="shared" si="11"/>
        <v>151.30500000000001</v>
      </c>
      <c r="DE38" s="18"/>
      <c r="DF38" s="138">
        <f>VLOOKUP($AX38&amp;"_"&amp;$DF$14,データシート1!$A:$BS,MATCH($DF$12&amp;"_"&amp;DF$20,データシート1!$A$1:$BS$1,0),0)</f>
        <v>7</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2</v>
      </c>
      <c r="DJ38" s="74">
        <f>VLOOKUP($AX38&amp;"_"&amp;$DF$14,データシート1!$A:$BS,MATCH($DF$12&amp;"_"&amp;DJ$20,データシート1!$A$1:$BS$1,0),0)</f>
        <v>0</v>
      </c>
      <c r="DK38" s="74">
        <f>VLOOKUP($AX38&amp;"_"&amp;$DF$14,データシート1!$A:$BS,MATCH($DF$12&amp;"_"&amp;DK$20,データシート1!$A$1:$BS$1,0),0)</f>
        <v>0</v>
      </c>
      <c r="DL38" s="78">
        <f t="shared" si="12"/>
        <v>9</v>
      </c>
      <c r="DM38" s="18"/>
      <c r="DN38" s="139">
        <f t="shared" si="26"/>
        <v>0.67</v>
      </c>
      <c r="DO38" s="140">
        <f t="shared" si="27"/>
        <v>0</v>
      </c>
      <c r="DP38" s="140">
        <f t="shared" si="29"/>
        <v>0</v>
      </c>
      <c r="DQ38" s="140">
        <f t="shared" si="30"/>
        <v>0.33</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11241</v>
      </c>
      <c r="AY39" s="20" t="str">
        <f>IF(IFERROR(比較地域マスタ!$Z24,"")=0,"",IFERROR(比較地域マスタ!$Z24,""))</f>
        <v>鶴ヶ島市</v>
      </c>
      <c r="BB39" s="122" t="str">
        <f t="shared" si="0"/>
        <v>11241</v>
      </c>
      <c r="BC39" s="123" t="str">
        <f t="shared" si="0"/>
        <v>鶴ヶ島市</v>
      </c>
      <c r="BD39" s="40">
        <f t="shared" si="14"/>
        <v>268.27022185606711</v>
      </c>
      <c r="BE39" s="40">
        <f t="shared" si="15"/>
        <v>37.381489373717805</v>
      </c>
      <c r="BF39" s="40">
        <f>VLOOKUP($AX39&amp;"_"&amp;$BC$14,データシート1!$A:$BS,MATCH($BC$12&amp;"_"&amp;BF$20,データシート1!$A$1:$BS$1,0),0)</f>
        <v>34.147616853610877</v>
      </c>
      <c r="BG39" s="40">
        <f>VLOOKUP($AX39&amp;"_"&amp;$BC$14,データシート1!$A:$BS,MATCH($BC$12&amp;"_"&amp;BG$20,データシート1!$A$1:$BS$1,0),0)</f>
        <v>2.3401916798762774</v>
      </c>
      <c r="BH39" s="40">
        <f>VLOOKUP($AX39&amp;"_"&amp;$BC$14,データシート1!$A:$BS,MATCH($BC$12&amp;"_"&amp;BH$20,データシート1!$A$1:$BS$1,0),0)</f>
        <v>0.89368084023064898</v>
      </c>
      <c r="BI39" s="40">
        <f>VLOOKUP($AX39&amp;"_"&amp;$BC$14,データシート1!$A:$BS,MATCH($BC$12&amp;"_"&amp;BI$20,データシート1!$A$1:$BS$1,0),0)</f>
        <v>64.374531959909859</v>
      </c>
      <c r="BJ39" s="40">
        <f>VLOOKUP($AX39&amp;"_"&amp;$BC$14,データシート1!$A:$BS,MATCH($BC$12&amp;"_"&amp;BJ$20,データシート1!$A$1:$BS$1,0),0)</f>
        <v>80.572003856626935</v>
      </c>
      <c r="BK39" s="40">
        <f t="shared" si="1"/>
        <v>78.580385331385529</v>
      </c>
      <c r="BL39" s="40">
        <f t="shared" si="2"/>
        <v>74.456678037507956</v>
      </c>
      <c r="BM39" s="40">
        <f>VLOOKUP($AX39&amp;"_"&amp;$BC$14,データシート1!$A:$BS,MATCH($BC$12&amp;"_"&amp;BM$20,データシート1!$A$1:$BS$1,0),0)</f>
        <v>49.598735596647536</v>
      </c>
      <c r="BN39" s="40">
        <f>VLOOKUP($AX39&amp;"_"&amp;$BC$14,データシート1!$A:$BS,MATCH($BC$12&amp;"_"&amp;BN$20,データシート1!$A$1:$BS$1,0),0)</f>
        <v>24.85794244086042</v>
      </c>
      <c r="BO39" s="40">
        <f>VLOOKUP($AX39&amp;"_"&amp;$BC$14,データシート1!$A:$BS,MATCH($BC$12&amp;"_"&amp;BO$20,データシート1!$A$1:$BS$1,0),0)</f>
        <v>4.1237072938775743</v>
      </c>
      <c r="BP39" s="40">
        <f>VLOOKUP($AX39&amp;"_"&amp;$BC$14,データシート1!$A:$BS,MATCH($BC$12&amp;"_"&amp;BP$20,データシート1!$A$1:$BS$1,0),0)</f>
        <v>0</v>
      </c>
      <c r="BQ39" s="40">
        <f>VLOOKUP($AX39&amp;"_"&amp;$BC$14,データシート1!$A:$BS,MATCH($BC$12&amp;"_"&amp;BQ$20,データシート1!$A$1:$BS$1,0),0)</f>
        <v>7.3618113344269966</v>
      </c>
      <c r="BR39" s="41">
        <f t="shared" si="3"/>
        <v>268.27022185606711</v>
      </c>
      <c r="BT39" s="134" t="str">
        <f t="shared" si="4"/>
        <v>鶴ヶ島市</v>
      </c>
      <c r="BU39" s="38">
        <f t="shared" si="25"/>
        <v>268.27022185606711</v>
      </c>
      <c r="BV39" s="69">
        <f t="shared" si="16"/>
        <v>0.13934267141201306</v>
      </c>
      <c r="BW39" s="69">
        <f t="shared" si="5"/>
        <v>0.12728813737639441</v>
      </c>
      <c r="BX39" s="69">
        <f t="shared" si="5"/>
        <v>8.7232629237986841E-3</v>
      </c>
      <c r="BY39" s="69">
        <f t="shared" si="5"/>
        <v>3.3312711118199637E-3</v>
      </c>
      <c r="BZ39" s="69">
        <f t="shared" si="5"/>
        <v>0.23996152653293074</v>
      </c>
      <c r="CA39" s="69">
        <f t="shared" si="5"/>
        <v>0.30033897649607788</v>
      </c>
      <c r="CB39" s="69">
        <f t="shared" si="5"/>
        <v>0.29291504956351672</v>
      </c>
      <c r="CC39" s="69">
        <f t="shared" si="5"/>
        <v>0.27754358095493581</v>
      </c>
      <c r="CD39" s="69">
        <f t="shared" si="5"/>
        <v>0.18488349267202064</v>
      </c>
      <c r="CE39" s="69">
        <f t="shared" si="5"/>
        <v>9.2660088282915179E-2</v>
      </c>
      <c r="CF39" s="69">
        <f t="shared" si="5"/>
        <v>1.5371468608580919E-2</v>
      </c>
      <c r="CG39" s="69">
        <f t="shared" si="5"/>
        <v>0</v>
      </c>
      <c r="CH39" s="69">
        <f t="shared" si="5"/>
        <v>2.7441775995461663E-2</v>
      </c>
      <c r="CI39" s="135">
        <f t="shared" si="6"/>
        <v>1</v>
      </c>
      <c r="CK39" s="136" t="str">
        <f t="shared" si="7"/>
        <v>鶴ヶ島市</v>
      </c>
      <c r="CL39" s="137">
        <f t="shared" si="17"/>
        <v>37.381489373717805</v>
      </c>
      <c r="CM39" s="75">
        <f t="shared" si="18"/>
        <v>0.47593074267684221</v>
      </c>
      <c r="CN39" s="76">
        <f t="shared" si="19"/>
        <v>34.147616853610877</v>
      </c>
      <c r="CO39" s="75">
        <f t="shared" si="20"/>
        <v>0.52100268303551389</v>
      </c>
      <c r="CP39" s="76">
        <f t="shared" si="8"/>
        <v>2.3401916798762774</v>
      </c>
      <c r="CQ39" s="75">
        <f t="shared" si="21"/>
        <v>0</v>
      </c>
      <c r="CR39" s="76">
        <f t="shared" si="9"/>
        <v>0.89368084023064898</v>
      </c>
      <c r="CS39" s="75">
        <f t="shared" si="22"/>
        <v>0</v>
      </c>
      <c r="CT39" s="76">
        <f t="shared" si="10"/>
        <v>64.374531959909859</v>
      </c>
      <c r="CU39" s="77">
        <f t="shared" si="23"/>
        <v>0</v>
      </c>
      <c r="CV39" s="18"/>
      <c r="CW39" s="1078">
        <f t="shared" si="24"/>
        <v>17.791</v>
      </c>
      <c r="CX39" s="1081">
        <f>VLOOKUP($AX39&amp;"_"&amp;$CW$14,データシート1!$A:$BS,MATCH($CW$12&amp;"_"&amp;CX$20,データシート1!$A$1:$BS$1,0),0)</f>
        <v>17.791</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0</v>
      </c>
      <c r="DC39" s="1081">
        <f>VLOOKUP($AX39&amp;"_"&amp;$CW$14,データシート1!$A:$BS,MATCH($CW$12&amp;"_"&amp;DC$20,データシート1!$A$1:$BS$1,0),0)</f>
        <v>0</v>
      </c>
      <c r="DD39" s="1080">
        <f t="shared" si="11"/>
        <v>17.791</v>
      </c>
      <c r="DE39" s="18"/>
      <c r="DF39" s="138">
        <f>VLOOKUP($AX39&amp;"_"&amp;$DF$14,データシート1!$A:$BS,MATCH($DF$12&amp;"_"&amp;DF$20,データシート1!$A$1:$BS$1,0),0)</f>
        <v>3</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0</v>
      </c>
      <c r="DK39" s="74">
        <f>VLOOKUP($AX39&amp;"_"&amp;$DF$14,データシート1!$A:$BS,MATCH($DF$12&amp;"_"&amp;DK$20,データシート1!$A$1:$BS$1,0),0)</f>
        <v>0</v>
      </c>
      <c r="DL39" s="78">
        <f t="shared" si="12"/>
        <v>3</v>
      </c>
      <c r="DM39" s="18"/>
      <c r="DN39" s="139">
        <f t="shared" si="26"/>
        <v>1</v>
      </c>
      <c r="DO39" s="140">
        <f t="shared" si="27"/>
        <v>0</v>
      </c>
      <c r="DP39" s="140">
        <f t="shared" si="29"/>
        <v>0</v>
      </c>
      <c r="DQ39" s="140">
        <f t="shared" si="30"/>
        <v>0</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01231</v>
      </c>
      <c r="AY40" s="20" t="str">
        <f>IF(IFERROR(比較地域マスタ!$Z25,"")=0,"",IFERROR(比較地域マスタ!$Z25,""))</f>
        <v>恵庭市</v>
      </c>
      <c r="BB40" s="122" t="str">
        <f t="shared" si="0"/>
        <v>01231</v>
      </c>
      <c r="BC40" s="123" t="str">
        <f t="shared" si="0"/>
        <v>恵庭市</v>
      </c>
      <c r="BD40" s="40">
        <f t="shared" si="14"/>
        <v>672.24826872666165</v>
      </c>
      <c r="BE40" s="40">
        <f t="shared" si="15"/>
        <v>328.80631569161324</v>
      </c>
      <c r="BF40" s="40">
        <f>VLOOKUP($AX40&amp;"_"&amp;$BC$14,データシート1!$A:$BS,MATCH($BC$12&amp;"_"&amp;BF$20,データシート1!$A$1:$BS$1,0),0)</f>
        <v>304.54170051390918</v>
      </c>
      <c r="BG40" s="40">
        <f>VLOOKUP($AX40&amp;"_"&amp;$BC$14,データシート1!$A:$BS,MATCH($BC$12&amp;"_"&amp;BG$20,データシート1!$A$1:$BS$1,0),0)</f>
        <v>4.2950247222207185</v>
      </c>
      <c r="BH40" s="40">
        <f>VLOOKUP($AX40&amp;"_"&amp;$BC$14,データシート1!$A:$BS,MATCH($BC$12&amp;"_"&amp;BH$20,データシート1!$A$1:$BS$1,0),0)</f>
        <v>19.96959045548337</v>
      </c>
      <c r="BI40" s="40">
        <f>VLOOKUP($AX40&amp;"_"&amp;$BC$14,データシート1!$A:$BS,MATCH($BC$12&amp;"_"&amp;BI$20,データシート1!$A$1:$BS$1,0),0)</f>
        <v>92.592397395987263</v>
      </c>
      <c r="BJ40" s="40">
        <f>VLOOKUP($AX40&amp;"_"&amp;$BC$14,データシート1!$A:$BS,MATCH($BC$12&amp;"_"&amp;BJ$20,データシート1!$A$1:$BS$1,0),0)</f>
        <v>151.74910079998386</v>
      </c>
      <c r="BK40" s="40">
        <f t="shared" si="1"/>
        <v>92.253284264431542</v>
      </c>
      <c r="BL40" s="40">
        <f t="shared" si="2"/>
        <v>88.12014286318562</v>
      </c>
      <c r="BM40" s="40">
        <f>VLOOKUP($AX40&amp;"_"&amp;$BC$14,データシート1!$A:$BS,MATCH($BC$12&amp;"_"&amp;BM$20,データシート1!$A$1:$BS$1,0),0)</f>
        <v>54.959966793271789</v>
      </c>
      <c r="BN40" s="40">
        <f>VLOOKUP($AX40&amp;"_"&amp;$BC$14,データシート1!$A:$BS,MATCH($BC$12&amp;"_"&amp;BN$20,データシート1!$A$1:$BS$1,0),0)</f>
        <v>33.160176069913831</v>
      </c>
      <c r="BO40" s="40">
        <f>VLOOKUP($AX40&amp;"_"&amp;$BC$14,データシート1!$A:$BS,MATCH($BC$12&amp;"_"&amp;BO$20,データシート1!$A$1:$BS$1,0),0)</f>
        <v>4.1331414012459264</v>
      </c>
      <c r="BP40" s="40">
        <f>VLOOKUP($AX40&amp;"_"&amp;$BC$14,データシート1!$A:$BS,MATCH($BC$12&amp;"_"&amp;BP$20,データシート1!$A$1:$BS$1,0),0)</f>
        <v>0</v>
      </c>
      <c r="BQ40" s="40">
        <f>VLOOKUP($AX40&amp;"_"&amp;$BC$14,データシート1!$A:$BS,MATCH($BC$12&amp;"_"&amp;BQ$20,データシート1!$A$1:$BS$1,0),0)</f>
        <v>6.8471705746458236</v>
      </c>
      <c r="BR40" s="41">
        <f t="shared" si="3"/>
        <v>672.24826872666165</v>
      </c>
      <c r="BT40" s="134" t="str">
        <f t="shared" si="4"/>
        <v>恵庭市</v>
      </c>
      <c r="BU40" s="38">
        <f t="shared" si="25"/>
        <v>672.24826872666165</v>
      </c>
      <c r="BV40" s="69">
        <f t="shared" si="16"/>
        <v>0.48911441053529431</v>
      </c>
      <c r="BW40" s="69">
        <f t="shared" si="5"/>
        <v>0.45301968734074471</v>
      </c>
      <c r="BX40" s="69">
        <f t="shared" si="5"/>
        <v>6.3890454197169377E-3</v>
      </c>
      <c r="BY40" s="69">
        <f t="shared" si="5"/>
        <v>2.9705677774832726E-2</v>
      </c>
      <c r="BZ40" s="69">
        <f t="shared" si="5"/>
        <v>0.13773541964097735</v>
      </c>
      <c r="CA40" s="69">
        <f t="shared" si="5"/>
        <v>0.22573371752584689</v>
      </c>
      <c r="CB40" s="69">
        <f t="shared" si="5"/>
        <v>0.137230973371152</v>
      </c>
      <c r="CC40" s="69">
        <f t="shared" si="5"/>
        <v>0.13108273678428103</v>
      </c>
      <c r="CD40" s="69">
        <f t="shared" si="5"/>
        <v>8.1755460519629383E-2</v>
      </c>
      <c r="CE40" s="69">
        <f t="shared" si="5"/>
        <v>4.9327276264651665E-2</v>
      </c>
      <c r="CF40" s="69">
        <f t="shared" si="5"/>
        <v>6.1482365868709664E-3</v>
      </c>
      <c r="CG40" s="69">
        <f t="shared" si="5"/>
        <v>0</v>
      </c>
      <c r="CH40" s="69">
        <f t="shared" si="5"/>
        <v>1.0185478926729531E-2</v>
      </c>
      <c r="CI40" s="135">
        <f t="shared" si="6"/>
        <v>1</v>
      </c>
      <c r="CK40" s="136" t="str">
        <f t="shared" si="7"/>
        <v>恵庭市</v>
      </c>
      <c r="CL40" s="137">
        <f t="shared" si="17"/>
        <v>328.80631569161324</v>
      </c>
      <c r="CM40" s="75">
        <f t="shared" si="18"/>
        <v>0.39029968061916198</v>
      </c>
      <c r="CN40" s="76">
        <f t="shared" si="19"/>
        <v>304.54170051390918</v>
      </c>
      <c r="CO40" s="75">
        <f t="shared" si="20"/>
        <v>0.4213971347222405</v>
      </c>
      <c r="CP40" s="76">
        <f t="shared" si="8"/>
        <v>4.2950247222207185</v>
      </c>
      <c r="CQ40" s="75">
        <f t="shared" si="21"/>
        <v>0</v>
      </c>
      <c r="CR40" s="76">
        <f t="shared" si="9"/>
        <v>19.96959045548337</v>
      </c>
      <c r="CS40" s="75">
        <f t="shared" si="22"/>
        <v>0</v>
      </c>
      <c r="CT40" s="76">
        <f t="shared" si="10"/>
        <v>92.592397395987263</v>
      </c>
      <c r="CU40" s="77">
        <f t="shared" si="23"/>
        <v>0.24583011824020934</v>
      </c>
      <c r="CV40" s="18"/>
      <c r="CW40" s="1078">
        <f t="shared" si="24"/>
        <v>128.333</v>
      </c>
      <c r="CX40" s="1081">
        <f>VLOOKUP($AX40&amp;"_"&amp;$CW$14,データシート1!$A:$BS,MATCH($CW$12&amp;"_"&amp;CX$20,データシート1!$A$1:$BS$1,0),0)</f>
        <v>128.333</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22.762</v>
      </c>
      <c r="DB40" s="1081">
        <f>VLOOKUP($AX40&amp;"_"&amp;$CW$14,データシート1!$A:$BS,MATCH($CW$12&amp;"_"&amp;DB$20,データシート1!$A$1:$BS$1,0),0)</f>
        <v>0</v>
      </c>
      <c r="DC40" s="1081">
        <f>VLOOKUP($AX40&amp;"_"&amp;$CW$14,データシート1!$A:$BS,MATCH($CW$12&amp;"_"&amp;DC$20,データシート1!$A$1:$BS$1,0),0)</f>
        <v>0</v>
      </c>
      <c r="DD40" s="1080">
        <f t="shared" si="11"/>
        <v>151.095</v>
      </c>
      <c r="DE40" s="18"/>
      <c r="DF40" s="138">
        <f>VLOOKUP($AX40&amp;"_"&amp;$DF$14,データシート1!$A:$BS,MATCH($DF$12&amp;"_"&amp;DF$20,データシート1!$A$1:$BS$1,0),0)</f>
        <v>13</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4</v>
      </c>
      <c r="DJ40" s="74">
        <f>VLOOKUP($AX40&amp;"_"&amp;$DF$14,データシート1!$A:$BS,MATCH($DF$12&amp;"_"&amp;DJ$20,データシート1!$A$1:$BS$1,0),0)</f>
        <v>0</v>
      </c>
      <c r="DK40" s="74">
        <f>VLOOKUP($AX40&amp;"_"&amp;$DF$14,データシート1!$A:$BS,MATCH($DF$12&amp;"_"&amp;DK$20,データシート1!$A$1:$BS$1,0),0)</f>
        <v>0</v>
      </c>
      <c r="DL40" s="78">
        <f t="shared" si="12"/>
        <v>17</v>
      </c>
      <c r="DM40" s="18"/>
      <c r="DN40" s="139">
        <f t="shared" si="26"/>
        <v>0.85</v>
      </c>
      <c r="DO40" s="140">
        <f t="shared" si="27"/>
        <v>0</v>
      </c>
      <c r="DP40" s="140">
        <f t="shared" si="29"/>
        <v>0</v>
      </c>
      <c r="DQ40" s="140">
        <f t="shared" si="30"/>
        <v>0.15</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38203</v>
      </c>
      <c r="AY41" s="20" t="str">
        <f>IF(IFERROR(比較地域マスタ!$Z26,"")=0,"",IFERROR(比較地域マスタ!$Z26,""))</f>
        <v>宇和島市</v>
      </c>
      <c r="BB41" s="122" t="str">
        <f t="shared" si="0"/>
        <v>38203</v>
      </c>
      <c r="BC41" s="123" t="str">
        <f t="shared" si="0"/>
        <v>宇和島市</v>
      </c>
      <c r="BD41" s="40">
        <f t="shared" si="14"/>
        <v>525.80623072284891</v>
      </c>
      <c r="BE41" s="40">
        <f t="shared" si="15"/>
        <v>162.48023955487423</v>
      </c>
      <c r="BF41" s="40">
        <f>VLOOKUP($AX41&amp;"_"&amp;$BC$14,データシート1!$A:$BS,MATCH($BC$12&amp;"_"&amp;BF$20,データシート1!$A$1:$BS$1,0),0)</f>
        <v>102.363821364142</v>
      </c>
      <c r="BG41" s="40">
        <f>VLOOKUP($AX41&amp;"_"&amp;$BC$14,データシート1!$A:$BS,MATCH($BC$12&amp;"_"&amp;BG$20,データシート1!$A$1:$BS$1,0),0)</f>
        <v>4.2951328239604578</v>
      </c>
      <c r="BH41" s="40">
        <f>VLOOKUP($AX41&amp;"_"&amp;$BC$14,データシート1!$A:$BS,MATCH($BC$12&amp;"_"&amp;BH$20,データシート1!$A$1:$BS$1,0),0)</f>
        <v>55.821285366771775</v>
      </c>
      <c r="BI41" s="40">
        <f>VLOOKUP($AX41&amp;"_"&amp;$BC$14,データシート1!$A:$BS,MATCH($BC$12&amp;"_"&amp;BI$20,データシート1!$A$1:$BS$1,0),0)</f>
        <v>103.0862281708838</v>
      </c>
      <c r="BJ41" s="40">
        <f>VLOOKUP($AX41&amp;"_"&amp;$BC$14,データシート1!$A:$BS,MATCH($BC$12&amp;"_"&amp;BJ$20,データシート1!$A$1:$BS$1,0),0)</f>
        <v>115.52773627098006</v>
      </c>
      <c r="BK41" s="40">
        <f t="shared" si="1"/>
        <v>134.7006268256718</v>
      </c>
      <c r="BL41" s="40">
        <f t="shared" si="2"/>
        <v>126.6515004325002</v>
      </c>
      <c r="BM41" s="40">
        <f>VLOOKUP($AX41&amp;"_"&amp;$BC$14,データシート1!$A:$BS,MATCH($BC$12&amp;"_"&amp;BM$20,データシート1!$A$1:$BS$1,0),0)</f>
        <v>55.721258824324664</v>
      </c>
      <c r="BN41" s="40">
        <f>VLOOKUP($AX41&amp;"_"&amp;$BC$14,データシート1!$A:$BS,MATCH($BC$12&amp;"_"&amp;BN$20,データシート1!$A$1:$BS$1,0),0)</f>
        <v>70.930241608175535</v>
      </c>
      <c r="BO41" s="40">
        <f>VLOOKUP($AX41&amp;"_"&amp;$BC$14,データシート1!$A:$BS,MATCH($BC$12&amp;"_"&amp;BO$20,データシート1!$A$1:$BS$1,0),0)</f>
        <v>4.3082620192709546</v>
      </c>
      <c r="BP41" s="40">
        <f>VLOOKUP($AX41&amp;"_"&amp;$BC$14,データシート1!$A:$BS,MATCH($BC$12&amp;"_"&amp;BP$20,データシート1!$A$1:$BS$1,0),0)</f>
        <v>3.7408643739006604</v>
      </c>
      <c r="BQ41" s="40">
        <f>VLOOKUP($AX41&amp;"_"&amp;$BC$14,データシート1!$A:$BS,MATCH($BC$12&amp;"_"&amp;BQ$20,データシート1!$A$1:$BS$1,0),0)</f>
        <v>10.011399900439001</v>
      </c>
      <c r="BR41" s="41">
        <f t="shared" si="3"/>
        <v>525.80623072284891</v>
      </c>
      <c r="BT41" s="134" t="str">
        <f t="shared" si="4"/>
        <v>宇和島市</v>
      </c>
      <c r="BU41" s="38">
        <f t="shared" si="25"/>
        <v>525.80623072284891</v>
      </c>
      <c r="BV41" s="69">
        <f t="shared" si="16"/>
        <v>0.30901162835500356</v>
      </c>
      <c r="BW41" s="69">
        <f t="shared" si="5"/>
        <v>0.19467974204759414</v>
      </c>
      <c r="BX41" s="69">
        <f t="shared" si="5"/>
        <v>8.1686609495968694E-3</v>
      </c>
      <c r="BY41" s="69">
        <f t="shared" si="5"/>
        <v>0.10616322535781253</v>
      </c>
      <c r="BZ41" s="69">
        <f t="shared" si="5"/>
        <v>0.19605364514065693</v>
      </c>
      <c r="CA41" s="69">
        <f t="shared" si="5"/>
        <v>0.21971541895226118</v>
      </c>
      <c r="CB41" s="69">
        <f t="shared" si="5"/>
        <v>0.25617921385315828</v>
      </c>
      <c r="CC41" s="69">
        <f t="shared" si="5"/>
        <v>0.24087105293215491</v>
      </c>
      <c r="CD41" s="69">
        <f t="shared" si="5"/>
        <v>0.10597299074931502</v>
      </c>
      <c r="CE41" s="69">
        <f t="shared" si="5"/>
        <v>0.1348980621828399</v>
      </c>
      <c r="CF41" s="69">
        <f t="shared" si="5"/>
        <v>8.1936305953396512E-3</v>
      </c>
      <c r="CG41" s="69">
        <f t="shared" si="5"/>
        <v>7.114530325663752E-3</v>
      </c>
      <c r="CH41" s="69">
        <f t="shared" si="5"/>
        <v>1.9040093698920017E-2</v>
      </c>
      <c r="CI41" s="135">
        <f t="shared" si="6"/>
        <v>1</v>
      </c>
      <c r="CK41" s="136" t="str">
        <f t="shared" si="7"/>
        <v>宇和島市</v>
      </c>
      <c r="CL41" s="137">
        <f t="shared" si="17"/>
        <v>162.48023955487423</v>
      </c>
      <c r="CM41" s="75">
        <f t="shared" si="18"/>
        <v>0</v>
      </c>
      <c r="CN41" s="76">
        <f t="shared" si="19"/>
        <v>102.363821364142</v>
      </c>
      <c r="CO41" s="75">
        <f t="shared" si="20"/>
        <v>0</v>
      </c>
      <c r="CP41" s="76">
        <f t="shared" si="8"/>
        <v>4.2951328239604578</v>
      </c>
      <c r="CQ41" s="75">
        <f t="shared" si="21"/>
        <v>0</v>
      </c>
      <c r="CR41" s="76">
        <f t="shared" si="9"/>
        <v>55.821285366771775</v>
      </c>
      <c r="CS41" s="75">
        <f t="shared" si="22"/>
        <v>0</v>
      </c>
      <c r="CT41" s="76">
        <f t="shared" si="10"/>
        <v>103.0862281708838</v>
      </c>
      <c r="CU41" s="77">
        <f t="shared" si="23"/>
        <v>0.28718676127061737</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29.604999999999997</v>
      </c>
      <c r="DB41" s="1081">
        <f>VLOOKUP($AX41&amp;"_"&amp;$CW$14,データシート1!$A:$BS,MATCH($CW$12&amp;"_"&amp;DB$20,データシート1!$A$1:$BS$1,0),0)</f>
        <v>0</v>
      </c>
      <c r="DC41" s="1081">
        <f>VLOOKUP($AX41&amp;"_"&amp;$CW$14,データシート1!$A:$BS,MATCH($CW$12&amp;"_"&amp;DC$20,データシート1!$A$1:$BS$1,0),0)</f>
        <v>0</v>
      </c>
      <c r="DD41" s="1080">
        <f t="shared" si="11"/>
        <v>29.604999999999997</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2</v>
      </c>
      <c r="DJ41" s="74">
        <f>VLOOKUP($AX41&amp;"_"&amp;$DF$14,データシート1!$A:$BS,MATCH($DF$12&amp;"_"&amp;DJ$20,データシート1!$A$1:$BS$1,0),0)</f>
        <v>0</v>
      </c>
      <c r="DK41" s="74">
        <f>VLOOKUP($AX41&amp;"_"&amp;$DF$14,データシート1!$A:$BS,MATCH($DF$12&amp;"_"&amp;DK$20,データシート1!$A$1:$BS$1,0),0)</f>
        <v>0</v>
      </c>
      <c r="DL41" s="78">
        <f t="shared" si="12"/>
        <v>2</v>
      </c>
      <c r="DM41" s="18"/>
      <c r="DN41" s="139">
        <f t="shared" si="26"/>
        <v>0</v>
      </c>
      <c r="DO41" s="140">
        <f t="shared" si="27"/>
        <v>0</v>
      </c>
      <c r="DP41" s="140">
        <f t="shared" si="29"/>
        <v>0</v>
      </c>
      <c r="DQ41" s="140">
        <f t="shared" si="30"/>
        <v>1</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36204</v>
      </c>
      <c r="AY42" s="20" t="str">
        <f>IF(IFERROR(比較地域マスタ!$Z27,"")=0,"",IFERROR(比較地域マスタ!$Z27,""))</f>
        <v>阿南市</v>
      </c>
      <c r="BB42" s="122" t="str">
        <f t="shared" si="0"/>
        <v>36204</v>
      </c>
      <c r="BC42" s="123" t="str">
        <f t="shared" si="0"/>
        <v>阿南市</v>
      </c>
      <c r="BD42" s="40">
        <f t="shared" si="14"/>
        <v>836.57998071343798</v>
      </c>
      <c r="BE42" s="40">
        <f t="shared" si="15"/>
        <v>493.85520896780622</v>
      </c>
      <c r="BF42" s="40">
        <f>VLOOKUP($AX42&amp;"_"&amp;$BC$14,データシート1!$A:$BS,MATCH($BC$12&amp;"_"&amp;BF$20,データシート1!$A$1:$BS$1,0),0)</f>
        <v>473.47937405209291</v>
      </c>
      <c r="BG42" s="40">
        <f>VLOOKUP($AX42&amp;"_"&amp;$BC$14,データシート1!$A:$BS,MATCH($BC$12&amp;"_"&amp;BG$20,データシート1!$A$1:$BS$1,0),0)</f>
        <v>5.7422570886548696</v>
      </c>
      <c r="BH42" s="40">
        <f>VLOOKUP($AX42&amp;"_"&amp;$BC$14,データシート1!$A:$BS,MATCH($BC$12&amp;"_"&amp;BH$20,データシート1!$A$1:$BS$1,0),0)</f>
        <v>14.633577827058467</v>
      </c>
      <c r="BI42" s="40">
        <f>VLOOKUP($AX42&amp;"_"&amp;$BC$14,データシート1!$A:$BS,MATCH($BC$12&amp;"_"&amp;BI$20,データシート1!$A$1:$BS$1,0),0)</f>
        <v>78.743407987533132</v>
      </c>
      <c r="BJ42" s="40">
        <f>VLOOKUP($AX42&amp;"_"&amp;$BC$14,データシート1!$A:$BS,MATCH($BC$12&amp;"_"&amp;BJ$20,データシート1!$A$1:$BS$1,0),0)</f>
        <v>117.86633602627938</v>
      </c>
      <c r="BK42" s="40">
        <f t="shared" si="1"/>
        <v>142.47053218481912</v>
      </c>
      <c r="BL42" s="40">
        <f t="shared" si="2"/>
        <v>131.70728124242169</v>
      </c>
      <c r="BM42" s="40">
        <f>VLOOKUP($AX42&amp;"_"&amp;$BC$14,データシート1!$A:$BS,MATCH($BC$12&amp;"_"&amp;BM$20,データシート1!$A$1:$BS$1,0),0)</f>
        <v>66.317772168318101</v>
      </c>
      <c r="BN42" s="40">
        <f>VLOOKUP($AX42&amp;"_"&amp;$BC$14,データシート1!$A:$BS,MATCH($BC$12&amp;"_"&amp;BN$20,データシート1!$A$1:$BS$1,0),0)</f>
        <v>65.389509074103586</v>
      </c>
      <c r="BO42" s="40">
        <f>VLOOKUP($AX42&amp;"_"&amp;$BC$14,データシート1!$A:$BS,MATCH($BC$12&amp;"_"&amp;BO$20,データシート1!$A$1:$BS$1,0),0)</f>
        <v>4.2329660498372981</v>
      </c>
      <c r="BP42" s="40">
        <f>VLOOKUP($AX42&amp;"_"&amp;$BC$14,データシート1!$A:$BS,MATCH($BC$12&amp;"_"&amp;BP$20,データシート1!$A$1:$BS$1,0),0)</f>
        <v>6.5302848925601342</v>
      </c>
      <c r="BQ42" s="40">
        <f>VLOOKUP($AX42&amp;"_"&amp;$BC$14,データシート1!$A:$BS,MATCH($BC$12&amp;"_"&amp;BQ$20,データシート1!$A$1:$BS$1,0),0)</f>
        <v>3.644495547</v>
      </c>
      <c r="BR42" s="41">
        <f t="shared" si="3"/>
        <v>836.57998071343798</v>
      </c>
      <c r="BT42" s="134" t="str">
        <f t="shared" si="4"/>
        <v>阿南市</v>
      </c>
      <c r="BU42" s="38">
        <f t="shared" si="25"/>
        <v>836.57998071343798</v>
      </c>
      <c r="BV42" s="69">
        <f t="shared" si="16"/>
        <v>0.59032635295270275</v>
      </c>
      <c r="BW42" s="69">
        <f t="shared" si="5"/>
        <v>0.56597024189881795</v>
      </c>
      <c r="BX42" s="69">
        <f t="shared" si="5"/>
        <v>6.8639666511716609E-3</v>
      </c>
      <c r="BY42" s="69">
        <f t="shared" si="5"/>
        <v>1.7492144402713183E-2</v>
      </c>
      <c r="BZ42" s="69">
        <f t="shared" si="5"/>
        <v>9.4125379285768362E-2</v>
      </c>
      <c r="CA42" s="69">
        <f t="shared" ref="CA42:CH68" si="32">BJ42/$BR42</f>
        <v>0.14089069633935372</v>
      </c>
      <c r="CB42" s="69">
        <f t="shared" si="32"/>
        <v>0.17030114928559467</v>
      </c>
      <c r="CC42" s="69">
        <f t="shared" si="32"/>
        <v>0.1574353729216677</v>
      </c>
      <c r="CD42" s="69">
        <f t="shared" si="32"/>
        <v>7.9272482843495848E-2</v>
      </c>
      <c r="CE42" s="69">
        <f t="shared" si="32"/>
        <v>7.8162890078171857E-2</v>
      </c>
      <c r="CF42" s="69">
        <f t="shared" si="32"/>
        <v>5.0598462160514664E-3</v>
      </c>
      <c r="CG42" s="69">
        <f t="shared" si="32"/>
        <v>7.8059301478755052E-3</v>
      </c>
      <c r="CH42" s="69">
        <f t="shared" si="32"/>
        <v>4.3564221365803698E-3</v>
      </c>
      <c r="CI42" s="135">
        <f t="shared" si="6"/>
        <v>1</v>
      </c>
      <c r="CK42" s="136" t="str">
        <f t="shared" si="7"/>
        <v>阿南市</v>
      </c>
      <c r="CL42" s="137">
        <f t="shared" si="17"/>
        <v>493.85520896780622</v>
      </c>
      <c r="CM42" s="75">
        <f t="shared" si="18"/>
        <v>1</v>
      </c>
      <c r="CN42" s="76">
        <f t="shared" si="19"/>
        <v>473.47937405209291</v>
      </c>
      <c r="CO42" s="75">
        <f t="shared" si="20"/>
        <v>1</v>
      </c>
      <c r="CP42" s="76">
        <f t="shared" si="8"/>
        <v>5.7422570886548696</v>
      </c>
      <c r="CQ42" s="75">
        <f t="shared" si="21"/>
        <v>0</v>
      </c>
      <c r="CR42" s="76">
        <f t="shared" si="9"/>
        <v>14.633577827058467</v>
      </c>
      <c r="CS42" s="75">
        <f t="shared" si="22"/>
        <v>0</v>
      </c>
      <c r="CT42" s="76">
        <f t="shared" si="10"/>
        <v>78.743407987533132</v>
      </c>
      <c r="CU42" s="77">
        <f t="shared" si="23"/>
        <v>0</v>
      </c>
      <c r="CV42" s="18"/>
      <c r="CW42" s="1078">
        <f t="shared" si="24"/>
        <v>1014.099</v>
      </c>
      <c r="CX42" s="1081">
        <f>VLOOKUP($AX42&amp;"_"&amp;$CW$14,データシート1!$A:$BS,MATCH($CW$12&amp;"_"&amp;CX$20,データシート1!$A$1:$BS$1,0),0)</f>
        <v>1014.099</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932.56500000000005</v>
      </c>
      <c r="DC42" s="1081">
        <f>VLOOKUP($AX42&amp;"_"&amp;$CW$14,データシート1!$A:$BS,MATCH($CW$12&amp;"_"&amp;DC$20,データシート1!$A$1:$BS$1,0),0)</f>
        <v>0</v>
      </c>
      <c r="DD42" s="1080">
        <f t="shared" si="11"/>
        <v>1946.6640000000002</v>
      </c>
      <c r="DE42" s="18"/>
      <c r="DF42" s="138">
        <f>VLOOKUP($AX42&amp;"_"&amp;$DF$14,データシート1!$A:$BS,MATCH($DF$12&amp;"_"&amp;DF$20,データシート1!$A$1:$BS$1,0),0)</f>
        <v>12</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3</v>
      </c>
      <c r="DK42" s="74">
        <f>VLOOKUP($AX42&amp;"_"&amp;$DF$14,データシート1!$A:$BS,MATCH($DF$12&amp;"_"&amp;DK$20,データシート1!$A$1:$BS$1,0),0)</f>
        <v>0</v>
      </c>
      <c r="DL42" s="78">
        <f t="shared" si="12"/>
        <v>15</v>
      </c>
      <c r="DM42" s="18"/>
      <c r="DN42" s="139">
        <f t="shared" si="26"/>
        <v>0.52</v>
      </c>
      <c r="DO42" s="140">
        <f t="shared" si="27"/>
        <v>0</v>
      </c>
      <c r="DP42" s="140">
        <f t="shared" si="29"/>
        <v>0</v>
      </c>
      <c r="DQ42" s="140">
        <f t="shared" si="30"/>
        <v>0</v>
      </c>
      <c r="DR42" s="140">
        <f t="shared" si="31"/>
        <v>0.48</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30206</v>
      </c>
      <c r="AY43" s="20" t="str">
        <f>IF(IFERROR(比較地域マスタ!$Z28,"")=0,"",IFERROR(比較地域マスタ!$Z28,""))</f>
        <v>田辺市</v>
      </c>
      <c r="AZ43" s="26"/>
      <c r="BB43" s="122" t="str">
        <f t="shared" si="0"/>
        <v>30206</v>
      </c>
      <c r="BC43" s="123" t="str">
        <f t="shared" si="0"/>
        <v>田辺市</v>
      </c>
      <c r="BD43" s="40">
        <f t="shared" si="14"/>
        <v>473.88428756477555</v>
      </c>
      <c r="BE43" s="40">
        <f t="shared" si="15"/>
        <v>163.32946703959885</v>
      </c>
      <c r="BF43" s="40">
        <f>VLOOKUP($AX43&amp;"_"&amp;$BC$14,データシート1!$A:$BS,MATCH($BC$12&amp;"_"&amp;BF$20,データシート1!$A$1:$BS$1,0),0)</f>
        <v>125.6659327139008</v>
      </c>
      <c r="BG43" s="40">
        <f>VLOOKUP($AX43&amp;"_"&amp;$BC$14,データシート1!$A:$BS,MATCH($BC$12&amp;"_"&amp;BG$20,データシート1!$A$1:$BS$1,0),0)</f>
        <v>4.6322277283070674</v>
      </c>
      <c r="BH43" s="40">
        <f>VLOOKUP($AX43&amp;"_"&amp;$BC$14,データシート1!$A:$BS,MATCH($BC$12&amp;"_"&amp;BH$20,データシート1!$A$1:$BS$1,0),0)</f>
        <v>33.031306597391001</v>
      </c>
      <c r="BI43" s="40">
        <f>VLOOKUP($AX43&amp;"_"&amp;$BC$14,データシート1!$A:$BS,MATCH($BC$12&amp;"_"&amp;BI$20,データシート1!$A$1:$BS$1,0),0)</f>
        <v>81.485587189038938</v>
      </c>
      <c r="BJ43" s="40">
        <f>VLOOKUP($AX43&amp;"_"&amp;$BC$14,データシート1!$A:$BS,MATCH($BC$12&amp;"_"&amp;BJ$20,データシート1!$A$1:$BS$1,0),0)</f>
        <v>75.152446773823613</v>
      </c>
      <c r="BK43" s="40">
        <f t="shared" si="1"/>
        <v>143.47050620262118</v>
      </c>
      <c r="BL43" s="40">
        <f t="shared" si="2"/>
        <v>138.29714282194232</v>
      </c>
      <c r="BM43" s="40">
        <f>VLOOKUP($AX43&amp;"_"&amp;$BC$14,データシート1!$A:$BS,MATCH($BC$12&amp;"_"&amp;BM$20,データシート1!$A$1:$BS$1,0),0)</f>
        <v>60.358982704672556</v>
      </c>
      <c r="BN43" s="40">
        <f>VLOOKUP($AX43&amp;"_"&amp;$BC$14,データシート1!$A:$BS,MATCH($BC$12&amp;"_"&amp;BN$20,データシート1!$A$1:$BS$1,0),0)</f>
        <v>77.938160117269746</v>
      </c>
      <c r="BO43" s="40">
        <f>VLOOKUP($AX43&amp;"_"&amp;$BC$14,データシート1!$A:$BS,MATCH($BC$12&amp;"_"&amp;BO$20,データシート1!$A$1:$BS$1,0),0)</f>
        <v>4.2422232676924931</v>
      </c>
      <c r="BP43" s="40">
        <f>VLOOKUP($AX43&amp;"_"&amp;$BC$14,データシート1!$A:$BS,MATCH($BC$12&amp;"_"&amp;BP$20,データシート1!$A$1:$BS$1,0),0)</f>
        <v>0.93114011298639388</v>
      </c>
      <c r="BQ43" s="40">
        <f>VLOOKUP($AX43&amp;"_"&amp;$BC$14,データシート1!$A:$BS,MATCH($BC$12&amp;"_"&amp;BQ$20,データシート1!$A$1:$BS$1,0),0)</f>
        <v>10.44628035969296</v>
      </c>
      <c r="BR43" s="41">
        <f t="shared" si="3"/>
        <v>473.88428756477555</v>
      </c>
      <c r="BT43" s="134" t="str">
        <f t="shared" si="4"/>
        <v>田辺市</v>
      </c>
      <c r="BU43" s="38">
        <f t="shared" si="25"/>
        <v>473.88428756477555</v>
      </c>
      <c r="BV43" s="69">
        <f t="shared" si="16"/>
        <v>0.34466107302043275</v>
      </c>
      <c r="BW43" s="69">
        <f t="shared" si="16"/>
        <v>0.26518273766720624</v>
      </c>
      <c r="BX43" s="69">
        <f t="shared" si="16"/>
        <v>9.7750186065704604E-3</v>
      </c>
      <c r="BY43" s="69">
        <f t="shared" si="16"/>
        <v>6.9703316746656072E-2</v>
      </c>
      <c r="BZ43" s="69">
        <f t="shared" si="16"/>
        <v>0.17195249837841611</v>
      </c>
      <c r="CA43" s="69">
        <f t="shared" si="32"/>
        <v>0.15858818016529189</v>
      </c>
      <c r="CB43" s="69">
        <f t="shared" si="32"/>
        <v>0.30275430092838879</v>
      </c>
      <c r="CC43" s="69">
        <f t="shared" si="32"/>
        <v>0.29183736716115194</v>
      </c>
      <c r="CD43" s="69">
        <f t="shared" si="32"/>
        <v>0.12737071957977092</v>
      </c>
      <c r="CE43" s="69">
        <f t="shared" si="32"/>
        <v>0.16446664758138099</v>
      </c>
      <c r="CF43" s="69">
        <f t="shared" si="32"/>
        <v>8.9520234770658451E-3</v>
      </c>
      <c r="CG43" s="69">
        <f t="shared" si="32"/>
        <v>1.9649102901710277E-3</v>
      </c>
      <c r="CH43" s="69">
        <f t="shared" si="32"/>
        <v>2.2043947507470484E-2</v>
      </c>
      <c r="CI43" s="135">
        <f t="shared" si="6"/>
        <v>1</v>
      </c>
      <c r="CJ43" s="26"/>
      <c r="CK43" s="136" t="str">
        <f t="shared" si="7"/>
        <v>田辺市</v>
      </c>
      <c r="CL43" s="137">
        <f t="shared" si="17"/>
        <v>163.32946703959885</v>
      </c>
      <c r="CM43" s="75">
        <f t="shared" si="18"/>
        <v>0</v>
      </c>
      <c r="CN43" s="76">
        <f t="shared" si="19"/>
        <v>125.6659327139008</v>
      </c>
      <c r="CO43" s="75">
        <f t="shared" si="20"/>
        <v>0</v>
      </c>
      <c r="CP43" s="76">
        <f t="shared" si="8"/>
        <v>4.6322277283070674</v>
      </c>
      <c r="CQ43" s="75">
        <f t="shared" si="21"/>
        <v>0</v>
      </c>
      <c r="CR43" s="76">
        <f t="shared" si="9"/>
        <v>33.031306597391001</v>
      </c>
      <c r="CS43" s="75">
        <f t="shared" si="22"/>
        <v>0</v>
      </c>
      <c r="CT43" s="76">
        <f t="shared" si="10"/>
        <v>81.485587189038938</v>
      </c>
      <c r="CU43" s="77">
        <f t="shared" si="23"/>
        <v>8.4665279321053014E-2</v>
      </c>
      <c r="CV43" s="18"/>
      <c r="CW43" s="1078">
        <f t="shared" si="24"/>
        <v>0</v>
      </c>
      <c r="CX43" s="1081">
        <f>VLOOKUP($AX43&amp;"_"&amp;$CW$14,データシート1!$A:$BS,MATCH($CW$12&amp;"_"&amp;CX$20,データシート1!$A$1:$BS$1,0),0)</f>
        <v>0</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6.8990000000000009</v>
      </c>
      <c r="DB43" s="1081">
        <f>VLOOKUP($AX43&amp;"_"&amp;$CW$14,データシート1!$A:$BS,MATCH($CW$12&amp;"_"&amp;DB$20,データシート1!$A$1:$BS$1,0),0)</f>
        <v>0</v>
      </c>
      <c r="DC43" s="1081">
        <f>VLOOKUP($AX43&amp;"_"&amp;$CW$14,データシート1!$A:$BS,MATCH($CW$12&amp;"_"&amp;DC$20,データシート1!$A$1:$BS$1,0),0)</f>
        <v>0</v>
      </c>
      <c r="DD43" s="1080">
        <f t="shared" si="11"/>
        <v>6.8990000000000009</v>
      </c>
      <c r="DE43" s="18"/>
      <c r="DF43" s="138">
        <f>VLOOKUP($AX43&amp;"_"&amp;$DF$14,データシート1!$A:$BS,MATCH($DF$12&amp;"_"&amp;DF$20,データシート1!$A$1:$BS$1,0),0)</f>
        <v>0</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2</v>
      </c>
      <c r="DJ43" s="74">
        <f>VLOOKUP($AX43&amp;"_"&amp;$DF$14,データシート1!$A:$BS,MATCH($DF$12&amp;"_"&amp;DJ$20,データシート1!$A$1:$BS$1,0),0)</f>
        <v>0</v>
      </c>
      <c r="DK43" s="74">
        <f>VLOOKUP($AX43&amp;"_"&amp;$DF$14,データシート1!$A:$BS,MATCH($DF$12&amp;"_"&amp;DK$20,データシート1!$A$1:$BS$1,0),0)</f>
        <v>0</v>
      </c>
      <c r="DL43" s="78">
        <f t="shared" si="12"/>
        <v>2</v>
      </c>
      <c r="DM43" s="18"/>
      <c r="DN43" s="139">
        <f t="shared" si="26"/>
        <v>0</v>
      </c>
      <c r="DO43" s="140">
        <f t="shared" si="27"/>
        <v>0</v>
      </c>
      <c r="DP43" s="140">
        <f t="shared" si="29"/>
        <v>0</v>
      </c>
      <c r="DQ43" s="140">
        <f t="shared" si="30"/>
        <v>1</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33208</v>
      </c>
      <c r="AY44" s="20" t="str">
        <f>IF(IFERROR(比較地域マスタ!$Z29,"")=0,"",IFERROR(比較地域マスタ!$Z29,""))</f>
        <v>総社市</v>
      </c>
      <c r="BB44" s="122" t="str">
        <f t="shared" si="0"/>
        <v>33208</v>
      </c>
      <c r="BC44" s="123" t="str">
        <f t="shared" si="0"/>
        <v>総社市</v>
      </c>
      <c r="BD44" s="40">
        <f t="shared" si="14"/>
        <v>1132.2863993797084</v>
      </c>
      <c r="BE44" s="40">
        <f t="shared" si="15"/>
        <v>856.28258942007039</v>
      </c>
      <c r="BF44" s="40">
        <f>VLOOKUP($AX44&amp;"_"&amp;$BC$14,データシート1!$A:$BS,MATCH($BC$12&amp;"_"&amp;BF$20,データシート1!$A$1:$BS$1,0),0)</f>
        <v>846.69449270381494</v>
      </c>
      <c r="BG44" s="40">
        <f>VLOOKUP($AX44&amp;"_"&amp;$BC$14,データシート1!$A:$BS,MATCH($BC$12&amp;"_"&amp;BG$20,データシート1!$A$1:$BS$1,0),0)</f>
        <v>2.8821990834708031</v>
      </c>
      <c r="BH44" s="40">
        <f>VLOOKUP($AX44&amp;"_"&amp;$BC$14,データシート1!$A:$BS,MATCH($BC$12&amp;"_"&amp;BH$20,データシート1!$A$1:$BS$1,0),0)</f>
        <v>6.7058976327846516</v>
      </c>
      <c r="BI44" s="40">
        <f>VLOOKUP($AX44&amp;"_"&amp;$BC$14,データシート1!$A:$BS,MATCH($BC$12&amp;"_"&amp;BI$20,データシート1!$A$1:$BS$1,0),0)</f>
        <v>62.561117416037305</v>
      </c>
      <c r="BJ44" s="40">
        <f>VLOOKUP($AX44&amp;"_"&amp;$BC$14,データシート1!$A:$BS,MATCH($BC$12&amp;"_"&amp;BJ$20,データシート1!$A$1:$BS$1,0),0)</f>
        <v>88.901905443004694</v>
      </c>
      <c r="BK44" s="40">
        <f t="shared" si="1"/>
        <v>113.37447424385776</v>
      </c>
      <c r="BL44" s="40">
        <f t="shared" si="2"/>
        <v>109.27051961228267</v>
      </c>
      <c r="BM44" s="40">
        <f>VLOOKUP($AX44&amp;"_"&amp;$BC$14,データシート1!$A:$BS,MATCH($BC$12&amp;"_"&amp;BM$20,データシート1!$A$1:$BS$1,0),0)</f>
        <v>61.137067942292788</v>
      </c>
      <c r="BN44" s="40">
        <f>VLOOKUP($AX44&amp;"_"&amp;$BC$14,データシート1!$A:$BS,MATCH($BC$12&amp;"_"&amp;BN$20,データシート1!$A$1:$BS$1,0),0)</f>
        <v>48.133451669989888</v>
      </c>
      <c r="BO44" s="40">
        <f>VLOOKUP($AX44&amp;"_"&amp;$BC$14,データシート1!$A:$BS,MATCH($BC$12&amp;"_"&amp;BO$20,データシート1!$A$1:$BS$1,0),0)</f>
        <v>4.1039546315750881</v>
      </c>
      <c r="BP44" s="40">
        <f>VLOOKUP($AX44&amp;"_"&amp;$BC$14,データシート1!$A:$BS,MATCH($BC$12&amp;"_"&amp;BP$20,データシート1!$A$1:$BS$1,0),0)</f>
        <v>0</v>
      </c>
      <c r="BQ44" s="40">
        <f>VLOOKUP($AX44&amp;"_"&amp;$BC$14,データシート1!$A:$BS,MATCH($BC$12&amp;"_"&amp;BQ$20,データシート1!$A$1:$BS$1,0),0)</f>
        <v>11.166312856738431</v>
      </c>
      <c r="BR44" s="41">
        <f t="shared" si="3"/>
        <v>1132.2863993797084</v>
      </c>
      <c r="BT44" s="134" t="str">
        <f t="shared" si="4"/>
        <v>総社市</v>
      </c>
      <c r="BU44" s="38">
        <f t="shared" si="25"/>
        <v>1132.2863993797084</v>
      </c>
      <c r="BV44" s="69">
        <f t="shared" si="16"/>
        <v>0.75624205138307854</v>
      </c>
      <c r="BW44" s="69">
        <f t="shared" si="16"/>
        <v>0.74777414368630846</v>
      </c>
      <c r="BX44" s="69">
        <f t="shared" si="16"/>
        <v>2.5454682534822777E-3</v>
      </c>
      <c r="BY44" s="69">
        <f t="shared" si="16"/>
        <v>5.9224394432877501E-3</v>
      </c>
      <c r="BZ44" s="69">
        <f t="shared" si="16"/>
        <v>5.5252025856982537E-2</v>
      </c>
      <c r="CA44" s="69">
        <f t="shared" si="32"/>
        <v>7.8515387530669917E-2</v>
      </c>
      <c r="CB44" s="69">
        <f t="shared" si="32"/>
        <v>0.10012879630627623</v>
      </c>
      <c r="CC44" s="69">
        <f t="shared" si="32"/>
        <v>9.6504311693705297E-2</v>
      </c>
      <c r="CD44" s="69">
        <f t="shared" si="32"/>
        <v>5.3994349818018685E-2</v>
      </c>
      <c r="CE44" s="69">
        <f t="shared" si="32"/>
        <v>4.2509961875686626E-2</v>
      </c>
      <c r="CF44" s="69">
        <f t="shared" si="32"/>
        <v>3.6244846125709231E-3</v>
      </c>
      <c r="CG44" s="69">
        <f t="shared" si="32"/>
        <v>0</v>
      </c>
      <c r="CH44" s="69">
        <f t="shared" si="32"/>
        <v>9.8617389229929669E-3</v>
      </c>
      <c r="CI44" s="135">
        <f t="shared" si="6"/>
        <v>1</v>
      </c>
      <c r="CK44" s="136" t="str">
        <f t="shared" si="7"/>
        <v>総社市</v>
      </c>
      <c r="CL44" s="137">
        <f t="shared" si="17"/>
        <v>856.28258942007039</v>
      </c>
      <c r="CM44" s="75">
        <f t="shared" si="18"/>
        <v>0.13570519993720701</v>
      </c>
      <c r="CN44" s="76">
        <f t="shared" si="19"/>
        <v>846.69449270381494</v>
      </c>
      <c r="CO44" s="75">
        <f t="shared" si="20"/>
        <v>0.13724194618170146</v>
      </c>
      <c r="CP44" s="76">
        <f t="shared" si="8"/>
        <v>2.8821990834708031</v>
      </c>
      <c r="CQ44" s="75">
        <f t="shared" si="21"/>
        <v>0</v>
      </c>
      <c r="CR44" s="76">
        <f t="shared" si="9"/>
        <v>6.7058976327846516</v>
      </c>
      <c r="CS44" s="75">
        <f t="shared" si="22"/>
        <v>0</v>
      </c>
      <c r="CT44" s="76">
        <f t="shared" si="10"/>
        <v>62.561117416037305</v>
      </c>
      <c r="CU44" s="77">
        <f t="shared" si="23"/>
        <v>0</v>
      </c>
      <c r="CV44" s="18"/>
      <c r="CW44" s="1078">
        <f t="shared" si="24"/>
        <v>116.202</v>
      </c>
      <c r="CX44" s="1081">
        <f>VLOOKUP($AX44&amp;"_"&amp;$CW$14,データシート1!$A:$BS,MATCH($CW$12&amp;"_"&amp;CX$20,データシート1!$A$1:$BS$1,0),0)</f>
        <v>116.202</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116.202</v>
      </c>
      <c r="DE44" s="18"/>
      <c r="DF44" s="138">
        <f>VLOOKUP($AX44&amp;"_"&amp;$DF$14,データシート1!$A:$BS,MATCH($DF$12&amp;"_"&amp;DF$20,データシート1!$A$1:$BS$1,0),0)</f>
        <v>19</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19</v>
      </c>
      <c r="DM44" s="18"/>
      <c r="DN44" s="139">
        <f t="shared" si="26"/>
        <v>1</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26210</v>
      </c>
      <c r="AY45" s="20" t="str">
        <f>IF(IFERROR(比較地域マスタ!$Z30,"")=0,"",IFERROR(比較地域マスタ!$Z30,""))</f>
        <v>八幡市</v>
      </c>
      <c r="BB45" s="122" t="str">
        <f t="shared" si="0"/>
        <v>26210</v>
      </c>
      <c r="BC45" s="123" t="str">
        <f t="shared" si="0"/>
        <v>八幡市</v>
      </c>
      <c r="BD45" s="40">
        <f t="shared" si="14"/>
        <v>331.94317257930868</v>
      </c>
      <c r="BE45" s="40">
        <f t="shared" si="15"/>
        <v>76.971732907837335</v>
      </c>
      <c r="BF45" s="40">
        <f>VLOOKUP($AX45&amp;"_"&amp;$BC$14,データシート1!$A:$BS,MATCH($BC$12&amp;"_"&amp;BF$20,データシート1!$A$1:$BS$1,0),0)</f>
        <v>70.328758912650116</v>
      </c>
      <c r="BG45" s="40">
        <f>VLOOKUP($AX45&amp;"_"&amp;$BC$14,データシート1!$A:$BS,MATCH($BC$12&amp;"_"&amp;BG$20,データシート1!$A$1:$BS$1,0),0)</f>
        <v>1.8423321904668202</v>
      </c>
      <c r="BH45" s="40">
        <f>VLOOKUP($AX45&amp;"_"&amp;$BC$14,データシート1!$A:$BS,MATCH($BC$12&amp;"_"&amp;BH$20,データシート1!$A$1:$BS$1,0),0)</f>
        <v>4.8006418047204047</v>
      </c>
      <c r="BI45" s="40">
        <f>VLOOKUP($AX45&amp;"_"&amp;$BC$14,データシート1!$A:$BS,MATCH($BC$12&amp;"_"&amp;BI$20,データシート1!$A$1:$BS$1,0),0)</f>
        <v>67.401476085966038</v>
      </c>
      <c r="BJ45" s="40">
        <f>VLOOKUP($AX45&amp;"_"&amp;$BC$14,データシート1!$A:$BS,MATCH($BC$12&amp;"_"&amp;BJ$20,データシート1!$A$1:$BS$1,0),0)</f>
        <v>81.843824264756975</v>
      </c>
      <c r="BK45" s="40">
        <f t="shared" si="1"/>
        <v>97.056899901314821</v>
      </c>
      <c r="BL45" s="40">
        <f t="shared" si="2"/>
        <v>92.90601058558218</v>
      </c>
      <c r="BM45" s="40">
        <f>VLOOKUP($AX45&amp;"_"&amp;$BC$14,データシート1!$A:$BS,MATCH($BC$12&amp;"_"&amp;BM$20,データシート1!$A$1:$BS$1,0),0)</f>
        <v>45.743295255561705</v>
      </c>
      <c r="BN45" s="40">
        <f>VLOOKUP($AX45&amp;"_"&amp;$BC$14,データシート1!$A:$BS,MATCH($BC$12&amp;"_"&amp;BN$20,データシート1!$A$1:$BS$1,0),0)</f>
        <v>47.162715330020482</v>
      </c>
      <c r="BO45" s="40">
        <f>VLOOKUP($AX45&amp;"_"&amp;$BC$14,データシート1!$A:$BS,MATCH($BC$12&amp;"_"&amp;BO$20,データシート1!$A$1:$BS$1,0),0)</f>
        <v>4.1508893157326376</v>
      </c>
      <c r="BP45" s="40">
        <f>VLOOKUP($AX45&amp;"_"&amp;$BC$14,データシート1!$A:$BS,MATCH($BC$12&amp;"_"&amp;BP$20,データシート1!$A$1:$BS$1,0),0)</f>
        <v>0</v>
      </c>
      <c r="BQ45" s="40">
        <f>VLOOKUP($AX45&amp;"_"&amp;$BC$14,データシート1!$A:$BS,MATCH($BC$12&amp;"_"&amp;BQ$20,データシート1!$A$1:$BS$1,0),0)</f>
        <v>8.6692394194335485</v>
      </c>
      <c r="BR45" s="41">
        <f t="shared" si="3"/>
        <v>331.94317257930868</v>
      </c>
      <c r="BT45" s="134" t="str">
        <f t="shared" si="4"/>
        <v>八幡市</v>
      </c>
      <c r="BU45" s="38">
        <f t="shared" si="25"/>
        <v>331.94317257930868</v>
      </c>
      <c r="BV45" s="69">
        <f t="shared" si="16"/>
        <v>0.23188225957395481</v>
      </c>
      <c r="BW45" s="69">
        <f t="shared" si="16"/>
        <v>0.21186987629892282</v>
      </c>
      <c r="BX45" s="69">
        <f t="shared" si="16"/>
        <v>5.5501433457759873E-3</v>
      </c>
      <c r="BY45" s="69">
        <f t="shared" si="16"/>
        <v>1.4462239929256035E-2</v>
      </c>
      <c r="BZ45" s="69">
        <f t="shared" si="16"/>
        <v>0.20305124989387247</v>
      </c>
      <c r="CA45" s="69">
        <f t="shared" si="32"/>
        <v>0.24655974584084162</v>
      </c>
      <c r="CB45" s="69">
        <f t="shared" si="32"/>
        <v>0.29239010746071525</v>
      </c>
      <c r="CC45" s="69">
        <f t="shared" si="32"/>
        <v>0.27988528838738158</v>
      </c>
      <c r="CD45" s="69">
        <f t="shared" si="32"/>
        <v>0.13780459739575637</v>
      </c>
      <c r="CE45" s="69">
        <f t="shared" si="32"/>
        <v>0.14208069099162524</v>
      </c>
      <c r="CF45" s="69">
        <f t="shared" si="32"/>
        <v>1.2504819073333695E-2</v>
      </c>
      <c r="CG45" s="69">
        <f t="shared" si="32"/>
        <v>0</v>
      </c>
      <c r="CH45" s="69">
        <f t="shared" si="32"/>
        <v>2.6116637230615948E-2</v>
      </c>
      <c r="CI45" s="135">
        <f t="shared" si="6"/>
        <v>1</v>
      </c>
      <c r="CK45" s="136" t="str">
        <f t="shared" si="7"/>
        <v>八幡市</v>
      </c>
      <c r="CL45" s="137">
        <f t="shared" si="17"/>
        <v>76.971732907837335</v>
      </c>
      <c r="CM45" s="75">
        <f t="shared" si="18"/>
        <v>0.30664503848784624</v>
      </c>
      <c r="CN45" s="76">
        <f t="shared" si="19"/>
        <v>70.328758912650116</v>
      </c>
      <c r="CO45" s="75">
        <f t="shared" si="20"/>
        <v>0.33560950548431334</v>
      </c>
      <c r="CP45" s="76">
        <f t="shared" si="8"/>
        <v>1.8423321904668202</v>
      </c>
      <c r="CQ45" s="75">
        <f t="shared" si="21"/>
        <v>0</v>
      </c>
      <c r="CR45" s="76">
        <f t="shared" si="9"/>
        <v>4.8006418047204047</v>
      </c>
      <c r="CS45" s="75">
        <f t="shared" si="22"/>
        <v>0</v>
      </c>
      <c r="CT45" s="76">
        <f t="shared" si="10"/>
        <v>67.401476085966038</v>
      </c>
      <c r="CU45" s="77">
        <f t="shared" si="23"/>
        <v>0.13427005646667642</v>
      </c>
      <c r="CV45" s="18"/>
      <c r="CW45" s="1078">
        <f t="shared" si="24"/>
        <v>23.603000000000002</v>
      </c>
      <c r="CX45" s="1081">
        <f>VLOOKUP($AX45&amp;"_"&amp;$CW$14,データシート1!$A:$BS,MATCH($CW$12&amp;"_"&amp;CX$20,データシート1!$A$1:$BS$1,0),0)</f>
        <v>23.603000000000002</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9.0500000000000007</v>
      </c>
      <c r="DB45" s="1081">
        <f>VLOOKUP($AX45&amp;"_"&amp;$CW$14,データシート1!$A:$BS,MATCH($CW$12&amp;"_"&amp;DB$20,データシート1!$A$1:$BS$1,0),0)</f>
        <v>0</v>
      </c>
      <c r="DC45" s="1081">
        <f>VLOOKUP($AX45&amp;"_"&amp;$CW$14,データシート1!$A:$BS,MATCH($CW$12&amp;"_"&amp;DC$20,データシート1!$A$1:$BS$1,0),0)</f>
        <v>0</v>
      </c>
      <c r="DD45" s="1080">
        <f t="shared" si="11"/>
        <v>32.653000000000006</v>
      </c>
      <c r="DE45" s="18"/>
      <c r="DF45" s="138">
        <f>VLOOKUP($AX45&amp;"_"&amp;$DF$14,データシート1!$A:$BS,MATCH($DF$12&amp;"_"&amp;DF$20,データシート1!$A$1:$BS$1,0),0)</f>
        <v>2</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1</v>
      </c>
      <c r="DJ45" s="74">
        <f>VLOOKUP($AX45&amp;"_"&amp;$DF$14,データシート1!$A:$BS,MATCH($DF$12&amp;"_"&amp;DJ$20,データシート1!$A$1:$BS$1,0),0)</f>
        <v>0</v>
      </c>
      <c r="DK45" s="74">
        <f>VLOOKUP($AX45&amp;"_"&amp;$DF$14,データシート1!$A:$BS,MATCH($DF$12&amp;"_"&amp;DK$20,データシート1!$A$1:$BS$1,0),0)</f>
        <v>0</v>
      </c>
      <c r="DL45" s="78">
        <f t="shared" si="12"/>
        <v>3</v>
      </c>
      <c r="DM45" s="18"/>
      <c r="DN45" s="139">
        <f t="shared" si="26"/>
        <v>0.72</v>
      </c>
      <c r="DO45" s="140">
        <f t="shared" si="27"/>
        <v>0</v>
      </c>
      <c r="DP45" s="140">
        <f t="shared" si="29"/>
        <v>0</v>
      </c>
      <c r="DQ45" s="140">
        <f t="shared" si="30"/>
        <v>0.28000000000000003</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09210</v>
      </c>
      <c r="AY46" s="20" t="str">
        <f>IF(IFERROR(比較地域マスタ!$Z31,"")=0,"",IFERROR(比較地域マスタ!$Z31,""))</f>
        <v>大田原市</v>
      </c>
      <c r="BB46" s="122" t="str">
        <f t="shared" si="0"/>
        <v>09210</v>
      </c>
      <c r="BC46" s="123" t="str">
        <f t="shared" si="0"/>
        <v>大田原市</v>
      </c>
      <c r="BD46" s="40">
        <f t="shared" si="14"/>
        <v>659.31751244534087</v>
      </c>
      <c r="BE46" s="40">
        <f t="shared" si="15"/>
        <v>344.16685656251616</v>
      </c>
      <c r="BF46" s="40">
        <f>VLOOKUP($AX46&amp;"_"&amp;$BC$14,データシート1!$A:$BS,MATCH($BC$12&amp;"_"&amp;BF$20,データシート1!$A$1:$BS$1,0),0)</f>
        <v>314.4159789791068</v>
      </c>
      <c r="BG46" s="40">
        <f>VLOOKUP($AX46&amp;"_"&amp;$BC$14,データシート1!$A:$BS,MATCH($BC$12&amp;"_"&amp;BG$20,データシート1!$A$1:$BS$1,0),0)</f>
        <v>5.9873916704668062</v>
      </c>
      <c r="BH46" s="40">
        <f>VLOOKUP($AX46&amp;"_"&amp;$BC$14,データシート1!$A:$BS,MATCH($BC$12&amp;"_"&amp;BH$20,データシート1!$A$1:$BS$1,0),0)</f>
        <v>23.763485912942528</v>
      </c>
      <c r="BI46" s="40">
        <f>VLOOKUP($AX46&amp;"_"&amp;$BC$14,データシート1!$A:$BS,MATCH($BC$12&amp;"_"&amp;BI$20,データシート1!$A$1:$BS$1,0),0)</f>
        <v>78.593604843801586</v>
      </c>
      <c r="BJ46" s="40">
        <f>VLOOKUP($AX46&amp;"_"&amp;$BC$14,データシート1!$A:$BS,MATCH($BC$12&amp;"_"&amp;BJ$20,データシート1!$A$1:$BS$1,0),0)</f>
        <v>86.662854854144797</v>
      </c>
      <c r="BK46" s="40">
        <f t="shared" si="1"/>
        <v>142.29579599303756</v>
      </c>
      <c r="BL46" s="40">
        <f t="shared" si="2"/>
        <v>138.13995377093653</v>
      </c>
      <c r="BM46" s="40">
        <f>VLOOKUP($AX46&amp;"_"&amp;$BC$14,データシート1!$A:$BS,MATCH($BC$12&amp;"_"&amp;BM$20,データシート1!$A$1:$BS$1,0),0)</f>
        <v>72.998669514359378</v>
      </c>
      <c r="BN46" s="40">
        <f>VLOOKUP($AX46&amp;"_"&amp;$BC$14,データシート1!$A:$BS,MATCH($BC$12&amp;"_"&amp;BN$20,データシート1!$A$1:$BS$1,0),0)</f>
        <v>65.141284256577165</v>
      </c>
      <c r="BO46" s="40">
        <f>VLOOKUP($AX46&amp;"_"&amp;$BC$14,データシート1!$A:$BS,MATCH($BC$12&amp;"_"&amp;BO$20,データシート1!$A$1:$BS$1,0),0)</f>
        <v>4.1558422221010227</v>
      </c>
      <c r="BP46" s="40">
        <f>VLOOKUP($AX46&amp;"_"&amp;$BC$14,データシート1!$A:$BS,MATCH($BC$12&amp;"_"&amp;BP$20,データシート1!$A$1:$BS$1,0),0)</f>
        <v>0</v>
      </c>
      <c r="BQ46" s="40">
        <f>VLOOKUP($AX46&amp;"_"&amp;$BC$14,データシート1!$A:$BS,MATCH($BC$12&amp;"_"&amp;BQ$20,データシート1!$A$1:$BS$1,0),0)</f>
        <v>7.5984001918406952</v>
      </c>
      <c r="BR46" s="41">
        <f t="shared" si="3"/>
        <v>659.31751244534087</v>
      </c>
      <c r="BT46" s="134" t="str">
        <f t="shared" si="4"/>
        <v>大田原市</v>
      </c>
      <c r="BU46" s="38">
        <f t="shared" si="25"/>
        <v>659.31751244534087</v>
      </c>
      <c r="BV46" s="69">
        <f t="shared" si="16"/>
        <v>0.52200472468270509</v>
      </c>
      <c r="BW46" s="69">
        <f t="shared" si="16"/>
        <v>0.47688097622793341</v>
      </c>
      <c r="BX46" s="69">
        <f t="shared" si="16"/>
        <v>9.0811961724786994E-3</v>
      </c>
      <c r="BY46" s="69">
        <f t="shared" si="16"/>
        <v>3.6042552282292944E-2</v>
      </c>
      <c r="BZ46" s="69">
        <f t="shared" si="16"/>
        <v>0.11920448548728212</v>
      </c>
      <c r="CA46" s="69">
        <f t="shared" si="32"/>
        <v>0.13144327765953187</v>
      </c>
      <c r="CB46" s="69">
        <f t="shared" si="32"/>
        <v>0.21582286729390379</v>
      </c>
      <c r="CC46" s="69">
        <f t="shared" si="32"/>
        <v>0.20951961864108484</v>
      </c>
      <c r="CD46" s="69">
        <f t="shared" si="32"/>
        <v>0.11071853566214981</v>
      </c>
      <c r="CE46" s="69">
        <f t="shared" si="32"/>
        <v>9.8801082978935056E-2</v>
      </c>
      <c r="CF46" s="69">
        <f t="shared" si="32"/>
        <v>6.30324865281893E-3</v>
      </c>
      <c r="CG46" s="69">
        <f t="shared" si="32"/>
        <v>0</v>
      </c>
      <c r="CH46" s="69">
        <f t="shared" si="32"/>
        <v>1.1524644876577008E-2</v>
      </c>
      <c r="CI46" s="135">
        <f t="shared" si="6"/>
        <v>1</v>
      </c>
      <c r="CK46" s="136" t="str">
        <f t="shared" si="7"/>
        <v>大田原市</v>
      </c>
      <c r="CL46" s="137">
        <f t="shared" si="17"/>
        <v>344.16685656251616</v>
      </c>
      <c r="CM46" s="75">
        <f t="shared" si="18"/>
        <v>0.33825744048324258</v>
      </c>
      <c r="CN46" s="76">
        <f t="shared" si="19"/>
        <v>314.4159789791068</v>
      </c>
      <c r="CO46" s="75">
        <f t="shared" si="20"/>
        <v>0.37026426067148455</v>
      </c>
      <c r="CP46" s="76">
        <f t="shared" si="8"/>
        <v>5.9873916704668062</v>
      </c>
      <c r="CQ46" s="75">
        <f t="shared" si="21"/>
        <v>0</v>
      </c>
      <c r="CR46" s="76">
        <f t="shared" si="9"/>
        <v>23.763485912942528</v>
      </c>
      <c r="CS46" s="75">
        <f t="shared" si="22"/>
        <v>0</v>
      </c>
      <c r="CT46" s="76">
        <f t="shared" si="10"/>
        <v>78.593604843801586</v>
      </c>
      <c r="CU46" s="77">
        <f t="shared" si="23"/>
        <v>0.30474489683480827</v>
      </c>
      <c r="CV46" s="18"/>
      <c r="CW46" s="1078">
        <f t="shared" si="24"/>
        <v>116.417</v>
      </c>
      <c r="CX46" s="1081">
        <f>VLOOKUP($AX46&amp;"_"&amp;$CW$14,データシート1!$A:$BS,MATCH($CW$12&amp;"_"&amp;CX$20,データシート1!$A$1:$BS$1,0),0)</f>
        <v>116.417</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23.951000000000001</v>
      </c>
      <c r="DB46" s="1081">
        <f>VLOOKUP($AX46&amp;"_"&amp;$CW$14,データシート1!$A:$BS,MATCH($CW$12&amp;"_"&amp;DB$20,データシート1!$A$1:$BS$1,0),0)</f>
        <v>0</v>
      </c>
      <c r="DC46" s="1081">
        <f>VLOOKUP($AX46&amp;"_"&amp;$CW$14,データシート1!$A:$BS,MATCH($CW$12&amp;"_"&amp;DC$20,データシート1!$A$1:$BS$1,0),0)</f>
        <v>0</v>
      </c>
      <c r="DD46" s="1080">
        <f t="shared" si="11"/>
        <v>140.36799999999999</v>
      </c>
      <c r="DE46" s="18"/>
      <c r="DF46" s="138">
        <f>VLOOKUP($AX46&amp;"_"&amp;$DF$14,データシート1!$A:$BS,MATCH($DF$12&amp;"_"&amp;DF$20,データシート1!$A$1:$BS$1,0),0)</f>
        <v>14</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4</v>
      </c>
      <c r="DJ46" s="74">
        <f>VLOOKUP($AX46&amp;"_"&amp;$DF$14,データシート1!$A:$BS,MATCH($DF$12&amp;"_"&amp;DJ$20,データシート1!$A$1:$BS$1,0),0)</f>
        <v>0</v>
      </c>
      <c r="DK46" s="74">
        <f>VLOOKUP($AX46&amp;"_"&amp;$DF$14,データシート1!$A:$BS,MATCH($DF$12&amp;"_"&amp;DK$20,データシート1!$A$1:$BS$1,0),0)</f>
        <v>0</v>
      </c>
      <c r="DL46" s="78">
        <f t="shared" si="12"/>
        <v>18</v>
      </c>
      <c r="DM46" s="18"/>
      <c r="DN46" s="139">
        <f t="shared" si="26"/>
        <v>0.83</v>
      </c>
      <c r="DO46" s="140">
        <f t="shared" si="27"/>
        <v>0</v>
      </c>
      <c r="DP46" s="140">
        <f t="shared" si="29"/>
        <v>0</v>
      </c>
      <c r="DQ46" s="140">
        <f t="shared" si="30"/>
        <v>0.17</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23233</v>
      </c>
      <c r="AY47" s="20" t="str">
        <f>IF(IFERROR(比較地域マスタ!$Z32,"")=0,"",IFERROR(比較地域マスタ!$Z32,""))</f>
        <v>清須市</v>
      </c>
      <c r="BB47" s="122" t="str">
        <f t="shared" si="0"/>
        <v>23233</v>
      </c>
      <c r="BC47" s="123" t="str">
        <f t="shared" si="0"/>
        <v>清須市</v>
      </c>
      <c r="BD47" s="40">
        <f t="shared" si="14"/>
        <v>434.98058866540595</v>
      </c>
      <c r="BE47" s="40">
        <f t="shared" si="15"/>
        <v>198.70999024980952</v>
      </c>
      <c r="BF47" s="40">
        <f>VLOOKUP($AX47&amp;"_"&amp;$BC$14,データシート1!$A:$BS,MATCH($BC$12&amp;"_"&amp;BF$20,データシート1!$A$1:$BS$1,0),0)</f>
        <v>195.07852608518621</v>
      </c>
      <c r="BG47" s="40">
        <f>VLOOKUP($AX47&amp;"_"&amp;$BC$14,データシート1!$A:$BS,MATCH($BC$12&amp;"_"&amp;BG$20,データシート1!$A$1:$BS$1,0),0)</f>
        <v>3.3980368124389919</v>
      </c>
      <c r="BH47" s="40">
        <f>VLOOKUP($AX47&amp;"_"&amp;$BC$14,データシート1!$A:$BS,MATCH($BC$12&amp;"_"&amp;BH$20,データシート1!$A$1:$BS$1,0),0)</f>
        <v>0.23342735218432903</v>
      </c>
      <c r="BI47" s="40">
        <f>VLOOKUP($AX47&amp;"_"&amp;$BC$14,データシート1!$A:$BS,MATCH($BC$12&amp;"_"&amp;BI$20,データシート1!$A$1:$BS$1,0),0)</f>
        <v>64.974382999118276</v>
      </c>
      <c r="BJ47" s="40">
        <f>VLOOKUP($AX47&amp;"_"&amp;$BC$14,データシート1!$A:$BS,MATCH($BC$12&amp;"_"&amp;BJ$20,データシート1!$A$1:$BS$1,0),0)</f>
        <v>77.47977768652332</v>
      </c>
      <c r="BK47" s="40">
        <f t="shared" si="1"/>
        <v>93.816437729954842</v>
      </c>
      <c r="BL47" s="40">
        <f t="shared" si="2"/>
        <v>89.72309646916915</v>
      </c>
      <c r="BM47" s="40">
        <f>VLOOKUP($AX47&amp;"_"&amp;$BC$14,データシート1!$A:$BS,MATCH($BC$12&amp;"_"&amp;BM$20,データシート1!$A$1:$BS$1,0),0)</f>
        <v>51.044350795319644</v>
      </c>
      <c r="BN47" s="40">
        <f>VLOOKUP($AX47&amp;"_"&amp;$BC$14,データシート1!$A:$BS,MATCH($BC$12&amp;"_"&amp;BN$20,データシート1!$A$1:$BS$1,0),0)</f>
        <v>38.678745673849505</v>
      </c>
      <c r="BO47" s="40">
        <f>VLOOKUP($AX47&amp;"_"&amp;$BC$14,データシート1!$A:$BS,MATCH($BC$12&amp;"_"&amp;BO$20,データシート1!$A$1:$BS$1,0),0)</f>
        <v>4.0933412607856932</v>
      </c>
      <c r="BP47" s="40">
        <f>VLOOKUP($AX47&amp;"_"&amp;$BC$14,データシート1!$A:$BS,MATCH($BC$12&amp;"_"&amp;BP$20,データシート1!$A$1:$BS$1,0),0)</f>
        <v>0</v>
      </c>
      <c r="BQ47" s="40">
        <f>VLOOKUP($AX47&amp;"_"&amp;$BC$14,データシート1!$A:$BS,MATCH($BC$12&amp;"_"&amp;BQ$20,データシート1!$A$1:$BS$1,0),0)</f>
        <v>0</v>
      </c>
      <c r="BR47" s="41">
        <f t="shared" si="3"/>
        <v>434.98058866540595</v>
      </c>
      <c r="BT47" s="134" t="str">
        <f t="shared" si="4"/>
        <v>清須市</v>
      </c>
      <c r="BU47" s="38">
        <f t="shared" si="25"/>
        <v>434.98058866540595</v>
      </c>
      <c r="BV47" s="69">
        <f t="shared" si="16"/>
        <v>0.45682496053326288</v>
      </c>
      <c r="BW47" s="69">
        <f t="shared" si="16"/>
        <v>0.44847639450698279</v>
      </c>
      <c r="BX47" s="69">
        <f t="shared" si="16"/>
        <v>7.8119274767288905E-3</v>
      </c>
      <c r="BY47" s="69">
        <f t="shared" si="16"/>
        <v>5.3663854955119641E-4</v>
      </c>
      <c r="BZ47" s="69">
        <f t="shared" si="16"/>
        <v>0.1493730632865036</v>
      </c>
      <c r="CA47" s="69">
        <f t="shared" si="32"/>
        <v>0.17812237995319374</v>
      </c>
      <c r="CB47" s="69">
        <f t="shared" si="32"/>
        <v>0.2156795962270398</v>
      </c>
      <c r="CC47" s="69">
        <f t="shared" si="32"/>
        <v>0.20626919638978555</v>
      </c>
      <c r="CD47" s="69">
        <f t="shared" si="32"/>
        <v>0.11734857169588268</v>
      </c>
      <c r="CE47" s="69">
        <f t="shared" si="32"/>
        <v>8.8920624693902869E-2</v>
      </c>
      <c r="CF47" s="69">
        <f t="shared" si="32"/>
        <v>9.4103998372542484E-3</v>
      </c>
      <c r="CG47" s="69">
        <f t="shared" si="32"/>
        <v>0</v>
      </c>
      <c r="CH47" s="69">
        <f t="shared" si="32"/>
        <v>0</v>
      </c>
      <c r="CI47" s="135">
        <f t="shared" si="6"/>
        <v>1</v>
      </c>
      <c r="CK47" s="136" t="str">
        <f t="shared" si="7"/>
        <v>清須市</v>
      </c>
      <c r="CL47" s="137">
        <f t="shared" si="17"/>
        <v>198.70999024980952</v>
      </c>
      <c r="CM47" s="75">
        <f t="shared" si="18"/>
        <v>0.3195460878447749</v>
      </c>
      <c r="CN47" s="76">
        <f t="shared" si="19"/>
        <v>195.07852608518621</v>
      </c>
      <c r="CO47" s="75">
        <f t="shared" si="20"/>
        <v>0.32549456505670105</v>
      </c>
      <c r="CP47" s="76">
        <f t="shared" si="8"/>
        <v>3.3980368124389919</v>
      </c>
      <c r="CQ47" s="75">
        <f t="shared" si="21"/>
        <v>0</v>
      </c>
      <c r="CR47" s="76">
        <f t="shared" si="9"/>
        <v>0.23342735218432903</v>
      </c>
      <c r="CS47" s="75">
        <f t="shared" si="22"/>
        <v>0</v>
      </c>
      <c r="CT47" s="76">
        <f t="shared" si="10"/>
        <v>64.974382999118276</v>
      </c>
      <c r="CU47" s="77">
        <f t="shared" si="23"/>
        <v>0</v>
      </c>
      <c r="CV47" s="18"/>
      <c r="CW47" s="1078">
        <f t="shared" si="24"/>
        <v>63.497</v>
      </c>
      <c r="CX47" s="1081">
        <f>VLOOKUP($AX47&amp;"_"&amp;$CW$14,データシート1!$A:$BS,MATCH($CW$12&amp;"_"&amp;CX$20,データシート1!$A$1:$BS$1,0),0)</f>
        <v>63.497</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63.497</v>
      </c>
      <c r="DE47" s="18"/>
      <c r="DF47" s="138">
        <f>VLOOKUP($AX47&amp;"_"&amp;$DF$14,データシート1!$A:$BS,MATCH($DF$12&amp;"_"&amp;DF$20,データシート1!$A$1:$BS$1,0),0)</f>
        <v>8</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8</v>
      </c>
      <c r="DM47" s="18"/>
      <c r="DN47" s="139">
        <f t="shared" si="26"/>
        <v>1</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18207</v>
      </c>
      <c r="AY48" s="20" t="str">
        <f>IF(IFERROR(比較地域マスタ!$Z33,"")=0,"",IFERROR(比較地域マスタ!$Z33,""))</f>
        <v>鯖江市</v>
      </c>
      <c r="BB48" s="122" t="str">
        <f t="shared" si="0"/>
        <v>18207</v>
      </c>
      <c r="BC48" s="123" t="str">
        <f t="shared" si="0"/>
        <v>鯖江市</v>
      </c>
      <c r="BD48" s="40">
        <f t="shared" si="14"/>
        <v>497.09473063651399</v>
      </c>
      <c r="BE48" s="40">
        <f t="shared" si="15"/>
        <v>199.50872735826385</v>
      </c>
      <c r="BF48" s="40">
        <f>VLOOKUP($AX48&amp;"_"&amp;$BC$14,データシート1!$A:$BS,MATCH($BC$12&amp;"_"&amp;BF$20,データシート1!$A$1:$BS$1,0),0)</f>
        <v>191.36035517509441</v>
      </c>
      <c r="BG48" s="40">
        <f>VLOOKUP($AX48&amp;"_"&amp;$BC$14,データシート1!$A:$BS,MATCH($BC$12&amp;"_"&amp;BG$20,データシート1!$A$1:$BS$1,0),0)</f>
        <v>3.1833410848564037</v>
      </c>
      <c r="BH48" s="40">
        <f>VLOOKUP($AX48&amp;"_"&amp;$BC$14,データシート1!$A:$BS,MATCH($BC$12&amp;"_"&amp;BH$20,データシート1!$A$1:$BS$1,0),0)</f>
        <v>4.9650310983130437</v>
      </c>
      <c r="BI48" s="40">
        <f>VLOOKUP($AX48&amp;"_"&amp;$BC$14,データシート1!$A:$BS,MATCH($BC$12&amp;"_"&amp;BI$20,データシート1!$A$1:$BS$1,0),0)</f>
        <v>67.42035904064835</v>
      </c>
      <c r="BJ48" s="40">
        <f>VLOOKUP($AX48&amp;"_"&amp;$BC$14,データシート1!$A:$BS,MATCH($BC$12&amp;"_"&amp;BJ$20,データシート1!$A$1:$BS$1,0),0)</f>
        <v>113.23875655251743</v>
      </c>
      <c r="BK48" s="40">
        <f t="shared" si="1"/>
        <v>107.6278910363433</v>
      </c>
      <c r="BL48" s="40">
        <f t="shared" si="2"/>
        <v>103.53973853461019</v>
      </c>
      <c r="BM48" s="40">
        <f>VLOOKUP($AX48&amp;"_"&amp;$BC$14,データシート1!$A:$BS,MATCH($BC$12&amp;"_"&amp;BM$20,データシート1!$A$1:$BS$1,0),0)</f>
        <v>64.728015279942952</v>
      </c>
      <c r="BN48" s="40">
        <f>VLOOKUP($AX48&amp;"_"&amp;$BC$14,データシート1!$A:$BS,MATCH($BC$12&amp;"_"&amp;BN$20,データシート1!$A$1:$BS$1,0),0)</f>
        <v>38.811723254667235</v>
      </c>
      <c r="BO48" s="40">
        <f>VLOOKUP($AX48&amp;"_"&amp;$BC$14,データシート1!$A:$BS,MATCH($BC$12&amp;"_"&amp;BO$20,データシート1!$A$1:$BS$1,0),0)</f>
        <v>4.0881525017330995</v>
      </c>
      <c r="BP48" s="40">
        <f>VLOOKUP($AX48&amp;"_"&amp;$BC$14,データシート1!$A:$BS,MATCH($BC$12&amp;"_"&amp;BP$20,データシート1!$A$1:$BS$1,0),0)</f>
        <v>0</v>
      </c>
      <c r="BQ48" s="40">
        <f>VLOOKUP($AX48&amp;"_"&amp;$BC$14,データシート1!$A:$BS,MATCH($BC$12&amp;"_"&amp;BQ$20,データシート1!$A$1:$BS$1,0),0)</f>
        <v>9.2989966487410598</v>
      </c>
      <c r="BR48" s="41">
        <f t="shared" si="3"/>
        <v>497.09473063651399</v>
      </c>
      <c r="BT48" s="134" t="str">
        <f t="shared" si="4"/>
        <v>鯖江市</v>
      </c>
      <c r="BU48" s="38">
        <f t="shared" si="25"/>
        <v>497.09473063651399</v>
      </c>
      <c r="BV48" s="69">
        <f t="shared" si="16"/>
        <v>0.40134951159671173</v>
      </c>
      <c r="BW48" s="69">
        <f t="shared" si="16"/>
        <v>0.38495752093381391</v>
      </c>
      <c r="BX48" s="69">
        <f t="shared" si="16"/>
        <v>6.4038922335391416E-3</v>
      </c>
      <c r="BY48" s="69">
        <f t="shared" si="16"/>
        <v>9.9880984293586848E-3</v>
      </c>
      <c r="BZ48" s="69">
        <f t="shared" si="16"/>
        <v>0.13562879444390555</v>
      </c>
      <c r="CA48" s="69">
        <f t="shared" si="32"/>
        <v>0.22780116057057939</v>
      </c>
      <c r="CB48" s="69">
        <f t="shared" si="32"/>
        <v>0.21651384414904018</v>
      </c>
      <c r="CC48" s="69">
        <f t="shared" si="32"/>
        <v>0.20828975274397066</v>
      </c>
      <c r="CD48" s="69">
        <f t="shared" si="32"/>
        <v>0.13021263612483033</v>
      </c>
      <c r="CE48" s="69">
        <f t="shared" si="32"/>
        <v>7.8077116619140297E-2</v>
      </c>
      <c r="CF48" s="69">
        <f t="shared" si="32"/>
        <v>8.2240914050695137E-3</v>
      </c>
      <c r="CG48" s="69">
        <f t="shared" si="32"/>
        <v>0</v>
      </c>
      <c r="CH48" s="69">
        <f t="shared" si="32"/>
        <v>1.8706689239763194E-2</v>
      </c>
      <c r="CI48" s="135">
        <f t="shared" si="6"/>
        <v>1</v>
      </c>
      <c r="CK48" s="136" t="str">
        <f t="shared" si="7"/>
        <v>鯖江市</v>
      </c>
      <c r="CL48" s="137">
        <f t="shared" si="17"/>
        <v>199.50872735826385</v>
      </c>
      <c r="CM48" s="75">
        <f t="shared" si="18"/>
        <v>0.40531059002141728</v>
      </c>
      <c r="CN48" s="76">
        <f t="shared" si="19"/>
        <v>191.36035517509441</v>
      </c>
      <c r="CO48" s="75">
        <f t="shared" si="20"/>
        <v>0.42256924077095531</v>
      </c>
      <c r="CP48" s="76">
        <f t="shared" si="8"/>
        <v>3.1833410848564037</v>
      </c>
      <c r="CQ48" s="75">
        <f t="shared" si="21"/>
        <v>0</v>
      </c>
      <c r="CR48" s="76">
        <f t="shared" si="9"/>
        <v>4.9650310983130437</v>
      </c>
      <c r="CS48" s="75">
        <f t="shared" si="22"/>
        <v>0</v>
      </c>
      <c r="CT48" s="76">
        <f t="shared" si="10"/>
        <v>67.42035904064835</v>
      </c>
      <c r="CU48" s="77">
        <f t="shared" si="23"/>
        <v>0</v>
      </c>
      <c r="CV48" s="18"/>
      <c r="CW48" s="1078">
        <f t="shared" si="24"/>
        <v>80.863</v>
      </c>
      <c r="CX48" s="1081">
        <f>VLOOKUP($AX48&amp;"_"&amp;$CW$14,データシート1!$A:$BS,MATCH($CW$12&amp;"_"&amp;CX$20,データシート1!$A$1:$BS$1,0),0)</f>
        <v>80.863</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80.863</v>
      </c>
      <c r="DE48" s="18"/>
      <c r="DF48" s="138">
        <f>VLOOKUP($AX48&amp;"_"&amp;$DF$14,データシート1!$A:$BS,MATCH($DF$12&amp;"_"&amp;DF$20,データシート1!$A$1:$BS$1,0),0)</f>
        <v>9</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9</v>
      </c>
      <c r="DM48" s="18"/>
      <c r="DN48" s="139">
        <f t="shared" si="26"/>
        <v>1</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40224</v>
      </c>
      <c r="AY49" s="20" t="str">
        <f>IF(IFERROR(比較地域マスタ!$Z34,"")=0,"",IFERROR(比較地域マスタ!$Z34,""))</f>
        <v>福津市</v>
      </c>
      <c r="BB49" s="122" t="str">
        <f t="shared" si="0"/>
        <v>40224</v>
      </c>
      <c r="BC49" s="123" t="str">
        <f t="shared" si="0"/>
        <v>福津市</v>
      </c>
      <c r="BD49" s="40">
        <f t="shared" si="14"/>
        <v>243.92762920726187</v>
      </c>
      <c r="BE49" s="40">
        <f t="shared" si="15"/>
        <v>50.263237684374602</v>
      </c>
      <c r="BF49" s="40">
        <f>VLOOKUP($AX49&amp;"_"&amp;$BC$14,データシート1!$A:$BS,MATCH($BC$12&amp;"_"&amp;BF$20,データシート1!$A$1:$BS$1,0),0)</f>
        <v>47.201157151974137</v>
      </c>
      <c r="BG49" s="40">
        <f>VLOOKUP($AX49&amp;"_"&amp;$BC$14,データシート1!$A:$BS,MATCH($BC$12&amp;"_"&amp;BG$20,データシート1!$A$1:$BS$1,0),0)</f>
        <v>1.4460907709827524</v>
      </c>
      <c r="BH49" s="40">
        <f>VLOOKUP($AX49&amp;"_"&amp;$BC$14,データシート1!$A:$BS,MATCH($BC$12&amp;"_"&amp;BH$20,データシート1!$A$1:$BS$1,0),0)</f>
        <v>1.6159897614177186</v>
      </c>
      <c r="BI49" s="40">
        <f>VLOOKUP($AX49&amp;"_"&amp;$BC$14,データシート1!$A:$BS,MATCH($BC$12&amp;"_"&amp;BI$20,データシート1!$A$1:$BS$1,0),0)</f>
        <v>52.316814305563469</v>
      </c>
      <c r="BJ49" s="40">
        <f>VLOOKUP($AX49&amp;"_"&amp;$BC$14,データシート1!$A:$BS,MATCH($BC$12&amp;"_"&amp;BJ$20,データシート1!$A$1:$BS$1,0),0)</f>
        <v>54.189821973749375</v>
      </c>
      <c r="BK49" s="40">
        <f t="shared" si="1"/>
        <v>77.671566824205811</v>
      </c>
      <c r="BL49" s="40">
        <f t="shared" si="2"/>
        <v>73.705880828748121</v>
      </c>
      <c r="BM49" s="40">
        <f>VLOOKUP($AX49&amp;"_"&amp;$BC$14,データシート1!$A:$BS,MATCH($BC$12&amp;"_"&amp;BM$20,データシート1!$A$1:$BS$1,0),0)</f>
        <v>49.84083765799339</v>
      </c>
      <c r="BN49" s="40">
        <f>VLOOKUP($AX49&amp;"_"&amp;$BC$14,データシート1!$A:$BS,MATCH($BC$12&amp;"_"&amp;BN$20,データシート1!$A$1:$BS$1,0),0)</f>
        <v>23.865043170754724</v>
      </c>
      <c r="BO49" s="40">
        <f>VLOOKUP($AX49&amp;"_"&amp;$BC$14,データシート1!$A:$BS,MATCH($BC$12&amp;"_"&amp;BO$20,データシート1!$A$1:$BS$1,0),0)</f>
        <v>3.965685995457684</v>
      </c>
      <c r="BP49" s="40">
        <f>VLOOKUP($AX49&amp;"_"&amp;$BC$14,データシート1!$A:$BS,MATCH($BC$12&amp;"_"&amp;BP$20,データシート1!$A$1:$BS$1,0),0)</f>
        <v>0</v>
      </c>
      <c r="BQ49" s="40">
        <f>VLOOKUP($AX49&amp;"_"&amp;$BC$14,データシート1!$A:$BS,MATCH($BC$12&amp;"_"&amp;BQ$20,データシート1!$A$1:$BS$1,0),0)</f>
        <v>9.4861884193686166</v>
      </c>
      <c r="BR49" s="41">
        <f t="shared" si="3"/>
        <v>243.92762920726187</v>
      </c>
      <c r="BT49" s="134" t="str">
        <f t="shared" si="4"/>
        <v>福津市</v>
      </c>
      <c r="BU49" s="38">
        <f t="shared" si="25"/>
        <v>243.92762920726187</v>
      </c>
      <c r="BV49" s="69">
        <f t="shared" si="16"/>
        <v>0.20605799288799154</v>
      </c>
      <c r="BW49" s="69">
        <f t="shared" si="16"/>
        <v>0.19350475919998378</v>
      </c>
      <c r="BX49" s="69">
        <f t="shared" si="16"/>
        <v>5.9283598815041546E-3</v>
      </c>
      <c r="BY49" s="69">
        <f t="shared" si="16"/>
        <v>6.6248738065036285E-3</v>
      </c>
      <c r="BZ49" s="69">
        <f t="shared" si="16"/>
        <v>0.21447678754386043</v>
      </c>
      <c r="CA49" s="69">
        <f t="shared" si="32"/>
        <v>0.22215532594589785</v>
      </c>
      <c r="CB49" s="69">
        <f t="shared" si="32"/>
        <v>0.31842053758579919</v>
      </c>
      <c r="CC49" s="69">
        <f t="shared" si="32"/>
        <v>0.30216290408874213</v>
      </c>
      <c r="CD49" s="69">
        <f t="shared" si="32"/>
        <v>0.20432633162537045</v>
      </c>
      <c r="CE49" s="69">
        <f t="shared" si="32"/>
        <v>9.7836572463371643E-2</v>
      </c>
      <c r="CF49" s="69">
        <f t="shared" si="32"/>
        <v>1.6257633497057018E-2</v>
      </c>
      <c r="CG49" s="69">
        <f t="shared" si="32"/>
        <v>0</v>
      </c>
      <c r="CH49" s="69">
        <f t="shared" si="32"/>
        <v>3.8889356036451023E-2</v>
      </c>
      <c r="CI49" s="135">
        <f t="shared" si="6"/>
        <v>1</v>
      </c>
      <c r="CK49" s="136" t="str">
        <f t="shared" si="7"/>
        <v>福津市</v>
      </c>
      <c r="CL49" s="137">
        <f t="shared" si="17"/>
        <v>50.263237684374602</v>
      </c>
      <c r="CM49" s="75">
        <f t="shared" si="18"/>
        <v>0</v>
      </c>
      <c r="CN49" s="76">
        <f t="shared" si="19"/>
        <v>47.201157151974137</v>
      </c>
      <c r="CO49" s="75">
        <f t="shared" si="20"/>
        <v>0</v>
      </c>
      <c r="CP49" s="76">
        <f t="shared" si="8"/>
        <v>1.4460907709827524</v>
      </c>
      <c r="CQ49" s="75">
        <f t="shared" si="21"/>
        <v>0</v>
      </c>
      <c r="CR49" s="76">
        <f t="shared" si="9"/>
        <v>1.6159897614177186</v>
      </c>
      <c r="CS49" s="75">
        <f t="shared" si="22"/>
        <v>0</v>
      </c>
      <c r="CT49" s="76">
        <f t="shared" si="10"/>
        <v>52.316814305563469</v>
      </c>
      <c r="CU49" s="77">
        <f t="shared" si="23"/>
        <v>7.2443248892487794E-2</v>
      </c>
      <c r="CV49" s="18"/>
      <c r="CW49" s="1078">
        <f t="shared" si="24"/>
        <v>0</v>
      </c>
      <c r="CX49" s="1081">
        <f>VLOOKUP($AX49&amp;"_"&amp;$CW$14,データシート1!$A:$BS,MATCH($CW$12&amp;"_"&amp;CX$20,データシート1!$A$1:$BS$1,0),0)</f>
        <v>0</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3.79</v>
      </c>
      <c r="DB49" s="1081">
        <f>VLOOKUP($AX49&amp;"_"&amp;$CW$14,データシート1!$A:$BS,MATCH($CW$12&amp;"_"&amp;DB$20,データシート1!$A$1:$BS$1,0),0)</f>
        <v>0</v>
      </c>
      <c r="DC49" s="1081">
        <f>VLOOKUP($AX49&amp;"_"&amp;$CW$14,データシート1!$A:$BS,MATCH($CW$12&amp;"_"&amp;DC$20,データシート1!$A$1:$BS$1,0),0)</f>
        <v>0</v>
      </c>
      <c r="DD49" s="1080">
        <f t="shared" si="11"/>
        <v>3.79</v>
      </c>
      <c r="DE49" s="18"/>
      <c r="DF49" s="138">
        <f>VLOOKUP($AX49&amp;"_"&amp;$DF$14,データシート1!$A:$BS,MATCH($DF$12&amp;"_"&amp;DF$20,データシート1!$A$1:$BS$1,0),0)</f>
        <v>0</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2</v>
      </c>
      <c r="DJ49" s="74">
        <f>VLOOKUP($AX49&amp;"_"&amp;$DF$14,データシート1!$A:$BS,MATCH($DF$12&amp;"_"&amp;DJ$20,データシート1!$A$1:$BS$1,0),0)</f>
        <v>0</v>
      </c>
      <c r="DK49" s="74">
        <f>VLOOKUP($AX49&amp;"_"&amp;$DF$14,データシート1!$A:$BS,MATCH($DF$12&amp;"_"&amp;DK$20,データシート1!$A$1:$BS$1,0),0)</f>
        <v>0</v>
      </c>
      <c r="DL49" s="78">
        <f t="shared" si="12"/>
        <v>2</v>
      </c>
      <c r="DM49" s="18"/>
      <c r="DN49" s="139">
        <f t="shared" si="26"/>
        <v>0</v>
      </c>
      <c r="DO49" s="140">
        <f t="shared" si="27"/>
        <v>0</v>
      </c>
      <c r="DP49" s="140">
        <f t="shared" si="29"/>
        <v>0</v>
      </c>
      <c r="DQ49" s="140">
        <f t="shared" si="30"/>
        <v>1</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南アルプス市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山梨県</v>
      </c>
      <c r="AY4" s="261" t="str">
        <f>年度マスタ!$J4</f>
        <v>南アルプス市</v>
      </c>
      <c r="AZ4" s="261" t="str">
        <f>年度マスタ!$K4</f>
        <v>19208</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28229</v>
      </c>
      <c r="AY13" s="20" t="str">
        <f>IF(IFERROR(比較地域マスタ!$Z6,"")=0,"",IFERROR(比較地域マスタ!$Z6,""))</f>
        <v>たつの市</v>
      </c>
      <c r="BC13" s="960" t="str">
        <f t="shared" ref="BC13:BC59" si="0">AX13</f>
        <v>28229</v>
      </c>
      <c r="BD13" s="123" t="str">
        <f>AY13</f>
        <v>たつの市</v>
      </c>
      <c r="BE13" s="40">
        <f>VLOOKUP($BC13&amp;"_"&amp;$AZ$7,データシート1!$A:$BS,MATCH("cb_"&amp;BE$12,データシート1!$A$1:$BS$1,0),0)</f>
        <v>14628.199999999968</v>
      </c>
      <c r="BF13" s="40">
        <f>VLOOKUP($BC13&amp;"_"&amp;$AZ$7,データシート1!$A:$BS,MATCH("cb_"&amp;BF$12,データシート1!$A$1:$BS$1,0),0)</f>
        <v>69881.099999999875</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467.5</v>
      </c>
      <c r="BK13" s="40">
        <f>SUM(BE13:BJ13)</f>
        <v>84976.799999999843</v>
      </c>
      <c r="BL13" s="42"/>
      <c r="BM13" s="960" t="str">
        <f>AX13</f>
        <v>28229</v>
      </c>
      <c r="BN13" s="123" t="str">
        <f>AY13</f>
        <v>たつの市</v>
      </c>
      <c r="BO13" s="40">
        <f>BE13*VLOOKUP(BO$12,別紙!$B$4:$E$10,MATCH("設備利用率",別紙!$B$4:$E$4,0),0)/100*8760/10^3</f>
        <v>17555.595383999964</v>
      </c>
      <c r="BP13" s="40">
        <f>BF13*VLOOKUP(BP$12,別紙!$B$4:$E$10,MATCH("設備利用率",別紙!$B$4:$E$4,0),0)/100*8760/10^3</f>
        <v>92435.923835999813</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3276.24</v>
      </c>
      <c r="BU13" s="40">
        <f>SUM(BO13:BT13)</f>
        <v>113267.75921999979</v>
      </c>
      <c r="BV13" s="42"/>
      <c r="BW13" s="38" t="str">
        <f>AX13</f>
        <v>28229</v>
      </c>
      <c r="BX13" s="38" t="str">
        <f>AY13</f>
        <v>たつの市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565985.19654021692</v>
      </c>
      <c r="BZ13" s="42"/>
      <c r="CA13" s="38" t="str">
        <f>AX13</f>
        <v>28229</v>
      </c>
      <c r="CB13" s="38" t="str">
        <f>AY13</f>
        <v>たつの市</v>
      </c>
      <c r="CC13" s="260">
        <f>BO13/$BY13</f>
        <v>3.1017764230080045E-2</v>
      </c>
      <c r="CD13" s="260">
        <f t="shared" ref="CD13:CH28" si="1">BP13/$BY13</f>
        <v>0.16331862458779281</v>
      </c>
      <c r="CE13" s="260">
        <f t="shared" si="1"/>
        <v>0</v>
      </c>
      <c r="CF13" s="260">
        <f t="shared" si="1"/>
        <v>0</v>
      </c>
      <c r="CG13" s="260">
        <f t="shared" si="1"/>
        <v>0</v>
      </c>
      <c r="CH13" s="260">
        <f t="shared" si="1"/>
        <v>5.7885612910499535E-3</v>
      </c>
      <c r="CI13" s="260">
        <f>BU13/BY13</f>
        <v>0.20012495010892281</v>
      </c>
      <c r="CK13" s="20" t="str">
        <f>AX13</f>
        <v>28229</v>
      </c>
      <c r="CL13" s="20" t="str">
        <f>AY13</f>
        <v>たつの市</v>
      </c>
      <c r="CM13" s="20">
        <f>VLOOKUP($CK13&amp;"_"&amp;$AZ$7,データシート1!$A:$BS,MATCH("ca_太陽光発電（10kW未満）",データシート1!$A$1:$BS$1,0),0)</f>
        <v>3204</v>
      </c>
      <c r="CN13" s="20">
        <f>VLOOKUP($CK13&amp;"_"&amp;$AZ$5,データシート1!$A:$BS,MATCH("ab_家庭",データシート1!$A$1:$BS$1,0),0)</f>
        <v>31013</v>
      </c>
      <c r="CO13" s="260">
        <f>CM13/CN13</f>
        <v>0.10331151452616645</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10208</v>
      </c>
      <c r="AY14" s="20" t="str">
        <f>IF(IFERROR(比較地域マスタ!$Z7,"")=0,"",IFERROR(比較地域マスタ!$Z7,""))</f>
        <v>渋川市</v>
      </c>
      <c r="BC14" s="960" t="str">
        <f t="shared" si="0"/>
        <v>10208</v>
      </c>
      <c r="BD14" s="123" t="str">
        <f t="shared" ref="BD14:BD60" si="2">AY14</f>
        <v>渋川市</v>
      </c>
      <c r="BE14" s="40">
        <f>VLOOKUP($BC14&amp;"_"&amp;$AZ$7,データシート1!$A:$BS,MATCH("cb_"&amp;BE$12,データシート1!$A$1:$BS$1,0),0)</f>
        <v>12631.099999999966</v>
      </c>
      <c r="BF14" s="40">
        <f>VLOOKUP($BC14&amp;"_"&amp;$AZ$7,データシート1!$A:$BS,MATCH("cb_"&amp;BF$12,データシート1!$A$1:$BS$1,0),0)</f>
        <v>98468.499999999869</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40</v>
      </c>
      <c r="BK14" s="40">
        <f t="shared" ref="BK14:BK60" si="3">SUM(BE14:BJ14)</f>
        <v>111139.59999999983</v>
      </c>
      <c r="BL14" s="42"/>
      <c r="BM14" s="960" t="str">
        <f t="shared" ref="BM14:BM60" si="4">AX14</f>
        <v>10208</v>
      </c>
      <c r="BN14" s="123" t="str">
        <f t="shared" ref="BN14:BN60" si="5">AY14</f>
        <v>渋川市</v>
      </c>
      <c r="BO14" s="40">
        <f>BE14*VLOOKUP(BO$12,別紙!$B$4:$E$10,MATCH("設備利用率",別紙!$B$4:$E$4,0),0)/100*8760/10^3</f>
        <v>15158.835731999956</v>
      </c>
      <c r="BP14" s="40">
        <f>BF14*VLOOKUP(BP$12,別紙!$B$4:$E$10,MATCH("設備利用率",別紙!$B$4:$E$4,0),0)/100*8760/10^3</f>
        <v>130250.19305999983</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280.32</v>
      </c>
      <c r="BU14" s="40">
        <f t="shared" ref="BU14:BU60" si="6">SUM(BO14:BT14)</f>
        <v>145689.3487919998</v>
      </c>
      <c r="BV14" s="42"/>
      <c r="BW14" s="38" t="str">
        <f t="shared" ref="BW14:BW60" si="7">AX14</f>
        <v>10208</v>
      </c>
      <c r="BX14" s="38" t="str">
        <f t="shared" ref="BX14:BX60" si="8">AY14</f>
        <v>渋川市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461330.76413219608</v>
      </c>
      <c r="BZ14" s="42"/>
      <c r="CA14" s="38" t="str">
        <f t="shared" ref="CA14:CA60" si="9">AX14</f>
        <v>10208</v>
      </c>
      <c r="CB14" s="38" t="str">
        <f t="shared" ref="CB14:CB60" si="10">AY14</f>
        <v>渋川市</v>
      </c>
      <c r="CC14" s="260">
        <f t="shared" ref="CC14:CC60" si="11">BO14/$BY14</f>
        <v>3.2858930967925075E-2</v>
      </c>
      <c r="CD14" s="260">
        <f t="shared" si="1"/>
        <v>0.28233580586157514</v>
      </c>
      <c r="CE14" s="260">
        <f t="shared" si="1"/>
        <v>0</v>
      </c>
      <c r="CF14" s="260">
        <f t="shared" si="1"/>
        <v>0</v>
      </c>
      <c r="CG14" s="260">
        <f t="shared" si="1"/>
        <v>0</v>
      </c>
      <c r="CH14" s="260">
        <f t="shared" si="1"/>
        <v>6.0763344176126353E-4</v>
      </c>
      <c r="CI14" s="260">
        <f t="shared" ref="CI14:CI60" si="12">BU14/BY14</f>
        <v>0.31580237027126151</v>
      </c>
      <c r="CK14" s="20" t="str">
        <f t="shared" ref="CK14:CK60" si="13">AX14</f>
        <v>10208</v>
      </c>
      <c r="CL14" s="20" t="str">
        <f t="shared" ref="CL14:CL60" si="14">AY14</f>
        <v>渋川市</v>
      </c>
      <c r="CM14" s="20">
        <f>VLOOKUP($CK14&amp;"_"&amp;$AZ$7,データシート1!$A:$BS,MATCH("ca_太陽光発電（10kW未満）",データシート1!$A$1:$BS$1,0),0)</f>
        <v>2688</v>
      </c>
      <c r="CN14" s="20">
        <f>VLOOKUP($CK14&amp;"_"&amp;$AZ$5,データシート1!$A:$BS,MATCH("ab_家庭",データシート1!$A$1:$BS$1,0),0)</f>
        <v>32541</v>
      </c>
      <c r="CO14" s="260">
        <f t="shared" ref="CO14:CO60" si="15">CM14/CN14</f>
        <v>8.2603484834516461E-2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08216</v>
      </c>
      <c r="AY15" s="20" t="str">
        <f>IF(IFERROR(比較地域マスタ!$Z8,"")=0,"",IFERROR(比較地域マスタ!$Z8,""))</f>
        <v>笠間市</v>
      </c>
      <c r="BC15" s="960" t="str">
        <f t="shared" si="0"/>
        <v>08216</v>
      </c>
      <c r="BD15" s="123" t="str">
        <f t="shared" si="2"/>
        <v>笠間市</v>
      </c>
      <c r="BE15" s="40">
        <f>VLOOKUP($BC15&amp;"_"&amp;$AZ$7,データシート1!$A:$BS,MATCH("cb_"&amp;BE$12,データシート1!$A$1:$BS$1,0),0)</f>
        <v>12293.999999999973</v>
      </c>
      <c r="BF15" s="40">
        <f>VLOOKUP($BC15&amp;"_"&amp;$AZ$7,データシート1!$A:$BS,MATCH("cb_"&amp;BF$12,データシート1!$A$1:$BS$1,0),0)</f>
        <v>204351.79999999996</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470</v>
      </c>
      <c r="BK15" s="40">
        <f t="shared" si="3"/>
        <v>217115.79999999993</v>
      </c>
      <c r="BL15" s="42"/>
      <c r="BM15" s="960" t="str">
        <f t="shared" si="4"/>
        <v>08216</v>
      </c>
      <c r="BN15" s="123" t="str">
        <f t="shared" si="5"/>
        <v>笠間市</v>
      </c>
      <c r="BO15" s="40">
        <f>BE15*VLOOKUP(BO$12,別紙!$B$4:$E$10,MATCH("設備利用率",別紙!$B$4:$E$4,0),0)/100*8760/10^3</f>
        <v>14754.275279999965</v>
      </c>
      <c r="BP15" s="40">
        <f>BF15*VLOOKUP(BP$12,別紙!$B$4:$E$10,MATCH("設備利用率",別紙!$B$4:$E$4,0),0)/100*8760/10^3</f>
        <v>270308.38696799992</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3293.76</v>
      </c>
      <c r="BU15" s="40">
        <f t="shared" si="6"/>
        <v>288356.42224799987</v>
      </c>
      <c r="BV15" s="42"/>
      <c r="BW15" s="38" t="str">
        <f t="shared" si="7"/>
        <v>08216</v>
      </c>
      <c r="BX15" s="38" t="str">
        <f t="shared" si="8"/>
        <v>笠間市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478157.7881787137</v>
      </c>
      <c r="BZ15" s="42"/>
      <c r="CA15" s="38" t="str">
        <f t="shared" si="9"/>
        <v>08216</v>
      </c>
      <c r="CB15" s="38" t="str">
        <f t="shared" si="10"/>
        <v>笠間市</v>
      </c>
      <c r="CC15" s="260">
        <f t="shared" si="11"/>
        <v>3.0856498931447887E-2</v>
      </c>
      <c r="CD15" s="260">
        <f t="shared" si="1"/>
        <v>0.5653121075316897</v>
      </c>
      <c r="CE15" s="260">
        <f t="shared" si="1"/>
        <v>0</v>
      </c>
      <c r="CF15" s="260">
        <f t="shared" si="1"/>
        <v>0</v>
      </c>
      <c r="CG15" s="260">
        <f t="shared" si="1"/>
        <v>0</v>
      </c>
      <c r="CH15" s="260">
        <f t="shared" si="1"/>
        <v>6.8884374184216826E-3</v>
      </c>
      <c r="CI15" s="260">
        <f t="shared" si="12"/>
        <v>0.60305704388155923</v>
      </c>
      <c r="CK15" s="20" t="str">
        <f t="shared" si="13"/>
        <v>08216</v>
      </c>
      <c r="CL15" s="20" t="str">
        <f t="shared" si="14"/>
        <v>笠間市</v>
      </c>
      <c r="CM15" s="20">
        <f>VLOOKUP($CK15&amp;"_"&amp;$AZ$7,データシート1!$A:$BS,MATCH("ca_太陽光発電（10kW未満）",データシート1!$A$1:$BS$1,0),0)</f>
        <v>2571</v>
      </c>
      <c r="CN15" s="20">
        <f>VLOOKUP($CK15&amp;"_"&amp;$AZ$5,データシート1!$A:$BS,MATCH("ab_家庭",データシート1!$A$1:$BS$1,0),0)</f>
        <v>32030</v>
      </c>
      <c r="CO15" s="260">
        <f t="shared" si="15"/>
        <v>8.0268498282859813E-2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27206</v>
      </c>
      <c r="AY16" s="20" t="str">
        <f>IF(IFERROR(比較地域マスタ!$Z9,"")=0,"",IFERROR(比較地域マスタ!$Z9,""))</f>
        <v>泉大津市</v>
      </c>
      <c r="BC16" s="960" t="str">
        <f t="shared" si="0"/>
        <v>27206</v>
      </c>
      <c r="BD16" s="123" t="str">
        <f t="shared" si="2"/>
        <v>泉大津市</v>
      </c>
      <c r="BE16" s="40">
        <f>VLOOKUP($BC16&amp;"_"&amp;$AZ$7,データシート1!$A:$BS,MATCH("cb_"&amp;BE$12,データシート1!$A$1:$BS$1,0),0)</f>
        <v>5563.8000000000075</v>
      </c>
      <c r="BF16" s="40">
        <f>VLOOKUP($BC16&amp;"_"&amp;$AZ$7,データシート1!$A:$BS,MATCH("cb_"&amp;BF$12,データシート1!$A$1:$BS$1,0),0)</f>
        <v>25256.799999999992</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30820.6</v>
      </c>
      <c r="BL16" s="42"/>
      <c r="BM16" s="960" t="str">
        <f t="shared" si="4"/>
        <v>27206</v>
      </c>
      <c r="BN16" s="123" t="str">
        <f t="shared" si="5"/>
        <v>泉大津市</v>
      </c>
      <c r="BO16" s="40">
        <f>BE16*VLOOKUP(BO$12,別紙!$B$4:$E$10,MATCH("設備利用率",別紙!$B$4:$E$4,0),0)/100*8760/10^3</f>
        <v>6677.2276560000091</v>
      </c>
      <c r="BP16" s="40">
        <f>BF16*VLOOKUP(BP$12,別紙!$B$4:$E$10,MATCH("設備利用率",別紙!$B$4:$E$4,0),0)/100*8760/10^3</f>
        <v>33408.684767999985</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40085.912423999995</v>
      </c>
      <c r="BV16" s="42"/>
      <c r="BW16" s="38" t="str">
        <f t="shared" si="7"/>
        <v>27206</v>
      </c>
      <c r="BX16" s="38" t="str">
        <f t="shared" si="8"/>
        <v>泉大津市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395088.2905870956</v>
      </c>
      <c r="BZ16" s="42"/>
      <c r="CA16" s="38" t="str">
        <f t="shared" si="9"/>
        <v>27206</v>
      </c>
      <c r="CB16" s="38" t="str">
        <f t="shared" si="10"/>
        <v>泉大津市</v>
      </c>
      <c r="CC16" s="260">
        <f t="shared" si="11"/>
        <v>1.6900596183394206E-2</v>
      </c>
      <c r="CD16" s="260">
        <f t="shared" si="1"/>
        <v>8.4560047877792463E-2</v>
      </c>
      <c r="CE16" s="260">
        <f t="shared" si="1"/>
        <v>0</v>
      </c>
      <c r="CF16" s="260">
        <f t="shared" si="1"/>
        <v>0</v>
      </c>
      <c r="CG16" s="260">
        <f t="shared" si="1"/>
        <v>0</v>
      </c>
      <c r="CH16" s="260">
        <f t="shared" si="1"/>
        <v>0</v>
      </c>
      <c r="CI16" s="260">
        <f t="shared" si="12"/>
        <v>0.10146064406118667</v>
      </c>
      <c r="CK16" s="20" t="str">
        <f t="shared" si="13"/>
        <v>27206</v>
      </c>
      <c r="CL16" s="20" t="str">
        <f t="shared" si="14"/>
        <v>泉大津市</v>
      </c>
      <c r="CM16" s="20">
        <f>VLOOKUP($CK16&amp;"_"&amp;$AZ$7,データシート1!$A:$BS,MATCH("ca_太陽光発電（10kW未満）",データシート1!$A$1:$BS$1,0),0)</f>
        <v>1344</v>
      </c>
      <c r="CN16" s="20">
        <f>VLOOKUP($CK16&amp;"_"&amp;$AZ$5,データシート1!$A:$BS,MATCH("ab_家庭",データシート1!$A$1:$BS$1,0),0)</f>
        <v>34921</v>
      </c>
      <c r="CO16" s="260">
        <f t="shared" si="15"/>
        <v>3.8486870364537101E-2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11243</v>
      </c>
      <c r="AY17" s="20" t="str">
        <f>IF(IFERROR(比較地域マスタ!$Z10,"")=0,"",IFERROR(比較地域マスタ!$Z10,""))</f>
        <v>吉川市</v>
      </c>
      <c r="BC17" s="960" t="str">
        <f t="shared" si="0"/>
        <v>11243</v>
      </c>
      <c r="BD17" s="123" t="str">
        <f t="shared" si="2"/>
        <v>吉川市</v>
      </c>
      <c r="BE17" s="40">
        <f>VLOOKUP($BC17&amp;"_"&amp;$AZ$7,データシート1!$A:$BS,MATCH("cb_"&amp;BE$12,データシート1!$A$1:$BS$1,0),0)</f>
        <v>10717.19999999995</v>
      </c>
      <c r="BF17" s="40">
        <f>VLOOKUP($BC17&amp;"_"&amp;$AZ$7,データシート1!$A:$BS,MATCH("cb_"&amp;BF$12,データシート1!$A$1:$BS$1,0),0)</f>
        <v>4742.6000000000004</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15459.79999999995</v>
      </c>
      <c r="BL17" s="42"/>
      <c r="BM17" s="960" t="str">
        <f t="shared" si="4"/>
        <v>11243</v>
      </c>
      <c r="BN17" s="123" t="str">
        <f t="shared" si="5"/>
        <v>吉川市</v>
      </c>
      <c r="BO17" s="40">
        <f>BE17*VLOOKUP(BO$12,別紙!$B$4:$E$10,MATCH("設備利用率",別紙!$B$4:$E$4,0),0)/100*8760/10^3</f>
        <v>12861.926063999939</v>
      </c>
      <c r="BP17" s="40">
        <f>BF17*VLOOKUP(BP$12,別紙!$B$4:$E$10,MATCH("設備利用率",別紙!$B$4:$E$4,0),0)/100*8760/10^3</f>
        <v>6273.3215760000012</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19135.24763999994</v>
      </c>
      <c r="BV17" s="42"/>
      <c r="BW17" s="38" t="str">
        <f t="shared" si="7"/>
        <v>11243</v>
      </c>
      <c r="BX17" s="38" t="str">
        <f t="shared" si="8"/>
        <v>吉川市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291055.60320392158</v>
      </c>
      <c r="BZ17" s="42"/>
      <c r="CA17" s="38" t="str">
        <f t="shared" si="9"/>
        <v>11243</v>
      </c>
      <c r="CB17" s="38" t="str">
        <f t="shared" si="10"/>
        <v>吉川市</v>
      </c>
      <c r="CC17" s="260">
        <f t="shared" si="11"/>
        <v>4.4190614859898503E-2</v>
      </c>
      <c r="CD17" s="260">
        <f t="shared" si="1"/>
        <v>2.1553687704148883E-2</v>
      </c>
      <c r="CE17" s="260">
        <f t="shared" si="1"/>
        <v>0</v>
      </c>
      <c r="CF17" s="260">
        <f t="shared" si="1"/>
        <v>0</v>
      </c>
      <c r="CG17" s="260">
        <f t="shared" si="1"/>
        <v>0</v>
      </c>
      <c r="CH17" s="260">
        <f t="shared" si="1"/>
        <v>0</v>
      </c>
      <c r="CI17" s="260">
        <f t="shared" si="12"/>
        <v>6.5744302564047383E-2</v>
      </c>
      <c r="CK17" s="20" t="str">
        <f t="shared" si="13"/>
        <v>11243</v>
      </c>
      <c r="CL17" s="20" t="str">
        <f t="shared" si="14"/>
        <v>吉川市</v>
      </c>
      <c r="CM17" s="20">
        <f>VLOOKUP($CK17&amp;"_"&amp;$AZ$7,データシート1!$A:$BS,MATCH("ca_太陽光発電（10kW未満）",データシート1!$A$1:$BS$1,0),0)</f>
        <v>2743</v>
      </c>
      <c r="CN17" s="20">
        <f>VLOOKUP($CK17&amp;"_"&amp;$AZ$5,データシート1!$A:$BS,MATCH("ab_家庭",データシート1!$A$1:$BS$1,0),0)</f>
        <v>31377</v>
      </c>
      <c r="CO17" s="260">
        <f t="shared" si="15"/>
        <v>8.7420722185040003E-2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05210</v>
      </c>
      <c r="AY18" s="20" t="str">
        <f>IF(IFERROR(比較地域マスタ!$Z11,"")=0,"",IFERROR(比較地域マスタ!$Z11,""))</f>
        <v>由利本荘市</v>
      </c>
      <c r="BC18" s="960" t="str">
        <f t="shared" si="0"/>
        <v>05210</v>
      </c>
      <c r="BD18" s="123" t="str">
        <f t="shared" si="2"/>
        <v>由利本荘市</v>
      </c>
      <c r="BE18" s="40">
        <f>VLOOKUP($BC18&amp;"_"&amp;$AZ$7,データシート1!$A:$BS,MATCH("cb_"&amp;BE$12,データシート1!$A$1:$BS$1,0),0)</f>
        <v>3952.400000000006</v>
      </c>
      <c r="BF18" s="40">
        <f>VLOOKUP($BC18&amp;"_"&amp;$AZ$7,データシート1!$A:$BS,MATCH("cb_"&amp;BF$12,データシート1!$A$1:$BS$1,0),0)</f>
        <v>35539.100000000013</v>
      </c>
      <c r="BG18" s="40">
        <f>VLOOKUP($BC18&amp;"_"&amp;$AZ$7,データシート1!$A:$BS,MATCH("cb_"&amp;BG$12,データシート1!$A$1:$BS$1,0),0)</f>
        <v>174756.6</v>
      </c>
      <c r="BH18" s="40">
        <f>VLOOKUP($BC18&amp;"_"&amp;$AZ$7,データシート1!$A:$BS,MATCH("cb_"&amp;BH$12,データシート1!$A$1:$BS$1,0),0)</f>
        <v>3047.5</v>
      </c>
      <c r="BI18" s="40">
        <f>VLOOKUP($BC18&amp;"_"&amp;$AZ$7,データシート1!$A:$BS,MATCH("cb_"&amp;BI$12,データシート1!$A$1:$BS$1,0),0)</f>
        <v>0</v>
      </c>
      <c r="BJ18" s="40">
        <f>VLOOKUP($BC18&amp;"_"&amp;$AZ$7,データシート1!$A:$BS,MATCH("cb_"&amp;BJ$12,データシート1!$A$1:$BS$1,0),0)</f>
        <v>0</v>
      </c>
      <c r="BK18" s="40">
        <f t="shared" si="3"/>
        <v>217295.60000000003</v>
      </c>
      <c r="BL18" s="42"/>
      <c r="BM18" s="960" t="str">
        <f t="shared" si="4"/>
        <v>05210</v>
      </c>
      <c r="BN18" s="123" t="str">
        <f t="shared" si="5"/>
        <v>由利本荘市</v>
      </c>
      <c r="BO18" s="40">
        <f>BE18*VLOOKUP(BO$12,別紙!$B$4:$E$10,MATCH("設備利用率",別紙!$B$4:$E$4,0),0)/100*8760/10^3</f>
        <v>4743.3542880000068</v>
      </c>
      <c r="BP18" s="40">
        <f>BF18*VLOOKUP(BP$12,別紙!$B$4:$E$10,MATCH("設備利用率",別紙!$B$4:$E$4,0),0)/100*8760/10^3</f>
        <v>47009.69991600002</v>
      </c>
      <c r="BQ18" s="40">
        <f>BG18*VLOOKUP(BQ$12,別紙!$B$4:$E$10,MATCH("設備利用率",別紙!$B$4:$E$4,0),0)/100*8760/10^3</f>
        <v>379655.21836800012</v>
      </c>
      <c r="BR18" s="40">
        <f>BH18*VLOOKUP(BR$12,別紙!$B$4:$E$10,MATCH("設備利用率",別紙!$B$4:$E$4,0),0)/100*8760/10^3</f>
        <v>16017.66</v>
      </c>
      <c r="BS18" s="40">
        <f>BI18*VLOOKUP(BS$12,別紙!$B$4:$E$10,MATCH("設備利用率",別紙!$B$4:$E$4,0),0)/100*8760/10^3</f>
        <v>0</v>
      </c>
      <c r="BT18" s="40">
        <f>BJ18*VLOOKUP(BT$12,別紙!$B$4:$E$10,MATCH("設備利用率",別紙!$B$4:$E$4,0),0)/100*8760/10^3</f>
        <v>0</v>
      </c>
      <c r="BU18" s="40">
        <f t="shared" si="6"/>
        <v>447425.93257200014</v>
      </c>
      <c r="BV18" s="42"/>
      <c r="BW18" s="38" t="str">
        <f t="shared" si="7"/>
        <v>05210</v>
      </c>
      <c r="BX18" s="38" t="str">
        <f t="shared" si="8"/>
        <v>由利本荘市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776364.91482138447</v>
      </c>
      <c r="BZ18" s="42"/>
      <c r="CA18" s="38" t="str">
        <f t="shared" si="9"/>
        <v>05210</v>
      </c>
      <c r="CB18" s="38" t="str">
        <f t="shared" si="10"/>
        <v>由利本荘市</v>
      </c>
      <c r="CC18" s="260">
        <f t="shared" si="11"/>
        <v>6.1096968673440034E-3</v>
      </c>
      <c r="CD18" s="260">
        <f t="shared" si="1"/>
        <v>6.0551036012253819E-2</v>
      </c>
      <c r="CE18" s="260">
        <f t="shared" si="1"/>
        <v>0.48901645491713913</v>
      </c>
      <c r="CF18" s="260">
        <f t="shared" si="1"/>
        <v>2.0631612395422487E-2</v>
      </c>
      <c r="CG18" s="260">
        <f t="shared" si="1"/>
        <v>0</v>
      </c>
      <c r="CH18" s="260">
        <f t="shared" si="1"/>
        <v>0</v>
      </c>
      <c r="CI18" s="260">
        <f t="shared" si="12"/>
        <v>0.57630880019215946</v>
      </c>
      <c r="CK18" s="20" t="str">
        <f t="shared" si="13"/>
        <v>05210</v>
      </c>
      <c r="CL18" s="20" t="str">
        <f t="shared" si="14"/>
        <v>由利本荘市</v>
      </c>
      <c r="CM18" s="20">
        <f>VLOOKUP($CK18&amp;"_"&amp;$AZ$7,データシート1!$A:$BS,MATCH("ca_太陽光発電（10kW未満）",データシート1!$A$1:$BS$1,0),0)</f>
        <v>840</v>
      </c>
      <c r="CN18" s="20">
        <f>VLOOKUP($CK18&amp;"_"&amp;$AZ$5,データシート1!$A:$BS,MATCH("ab_家庭",データシート1!$A$1:$BS$1,0),0)</f>
        <v>30756</v>
      </c>
      <c r="CO18" s="260">
        <f t="shared" si="15"/>
        <v>2.7311744049941473E-2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23215</v>
      </c>
      <c r="AY19" s="20" t="str">
        <f>IF(IFERROR(比較地域マスタ!$Z12,"")=0,"",IFERROR(比較地域マスタ!$Z12,""))</f>
        <v>犬山市</v>
      </c>
      <c r="BC19" s="960" t="str">
        <f t="shared" si="0"/>
        <v>23215</v>
      </c>
      <c r="BD19" s="123" t="str">
        <f t="shared" si="2"/>
        <v>犬山市</v>
      </c>
      <c r="BE19" s="40">
        <f>VLOOKUP($BC19&amp;"_"&amp;$AZ$7,データシート1!$A:$BS,MATCH("cb_"&amp;BE$12,データシート1!$A$1:$BS$1,0),0)</f>
        <v>12979.099999999973</v>
      </c>
      <c r="BF19" s="40">
        <f>VLOOKUP($BC19&amp;"_"&amp;$AZ$7,データシート1!$A:$BS,MATCH("cb_"&amp;BF$12,データシート1!$A$1:$BS$1,0),0)</f>
        <v>18712.900000000009</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31691.999999999982</v>
      </c>
      <c r="BL19" s="42"/>
      <c r="BM19" s="960" t="str">
        <f t="shared" si="4"/>
        <v>23215</v>
      </c>
      <c r="BN19" s="123" t="str">
        <f t="shared" si="5"/>
        <v>犬山市</v>
      </c>
      <c r="BO19" s="40">
        <f>BE19*VLOOKUP(BO$12,別紙!$B$4:$E$10,MATCH("設備利用率",別紙!$B$4:$E$4,0),0)/100*8760/10^3</f>
        <v>15576.477491999969</v>
      </c>
      <c r="BP19" s="40">
        <f>BF19*VLOOKUP(BP$12,別紙!$B$4:$E$10,MATCH("設備利用率",別紙!$B$4:$E$4,0),0)/100*8760/10^3</f>
        <v>24752.675604000018</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40329.153095999987</v>
      </c>
      <c r="BV19" s="42"/>
      <c r="BW19" s="38" t="str">
        <f t="shared" si="7"/>
        <v>23215</v>
      </c>
      <c r="BX19" s="38" t="str">
        <f t="shared" si="8"/>
        <v>犬山市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527612.27215868304</v>
      </c>
      <c r="BZ19" s="42"/>
      <c r="CA19" s="38" t="str">
        <f t="shared" si="9"/>
        <v>23215</v>
      </c>
      <c r="CB19" s="38" t="str">
        <f t="shared" si="10"/>
        <v>犬山市</v>
      </c>
      <c r="CC19" s="260">
        <f t="shared" si="11"/>
        <v>2.9522583749369717E-2</v>
      </c>
      <c r="CD19" s="260">
        <f t="shared" si="1"/>
        <v>4.6914518312332731E-2</v>
      </c>
      <c r="CE19" s="260">
        <f t="shared" si="1"/>
        <v>0</v>
      </c>
      <c r="CF19" s="260">
        <f t="shared" si="1"/>
        <v>0</v>
      </c>
      <c r="CG19" s="260">
        <f t="shared" si="1"/>
        <v>0</v>
      </c>
      <c r="CH19" s="260">
        <f t="shared" si="1"/>
        <v>0</v>
      </c>
      <c r="CI19" s="260">
        <f t="shared" si="12"/>
        <v>7.6437102061702455E-2</v>
      </c>
      <c r="CK19" s="20" t="str">
        <f t="shared" si="13"/>
        <v>23215</v>
      </c>
      <c r="CL19" s="20" t="str">
        <f t="shared" si="14"/>
        <v>犬山市</v>
      </c>
      <c r="CM19" s="20">
        <f>VLOOKUP($CK19&amp;"_"&amp;$AZ$7,データシート1!$A:$BS,MATCH("ca_太陽光発電（10kW未満）",データシート1!$A$1:$BS$1,0),0)</f>
        <v>2826</v>
      </c>
      <c r="CN19" s="20">
        <f>VLOOKUP($CK19&amp;"_"&amp;$AZ$5,データシート1!$A:$BS,MATCH("ab_家庭",データシート1!$A$1:$BS$1,0),0)</f>
        <v>31438</v>
      </c>
      <c r="CO19" s="260">
        <f t="shared" si="15"/>
        <v>8.9891214453845666E-2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23209</v>
      </c>
      <c r="AY20" s="20" t="str">
        <f>IF(IFERROR(比較地域マスタ!$Z13,"")=0,"",IFERROR(比較地域マスタ!$Z13,""))</f>
        <v>碧南市</v>
      </c>
      <c r="BC20" s="960" t="str">
        <f t="shared" si="0"/>
        <v>23209</v>
      </c>
      <c r="BD20" s="123" t="str">
        <f t="shared" si="2"/>
        <v>碧南市</v>
      </c>
      <c r="BE20" s="40">
        <f>VLOOKUP($BC20&amp;"_"&amp;$AZ$7,データシート1!$A:$BS,MATCH("cb_"&amp;BE$12,データシート1!$A$1:$BS$1,0),0)</f>
        <v>15908.69999999995</v>
      </c>
      <c r="BF20" s="40">
        <f>VLOOKUP($BC20&amp;"_"&amp;$AZ$7,データシート1!$A:$BS,MATCH("cb_"&amp;BF$12,データシート1!$A$1:$BS$1,0),0)</f>
        <v>12961.000000000015</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77408</v>
      </c>
      <c r="BK20" s="40">
        <f t="shared" si="3"/>
        <v>106277.69999999997</v>
      </c>
      <c r="BL20" s="42"/>
      <c r="BM20" s="960" t="str">
        <f t="shared" si="4"/>
        <v>23209</v>
      </c>
      <c r="BN20" s="123" t="str">
        <f t="shared" si="5"/>
        <v>碧南市</v>
      </c>
      <c r="BO20" s="40">
        <f>BE20*VLOOKUP(BO$12,別紙!$B$4:$E$10,MATCH("設備利用率",別紙!$B$4:$E$4,0),0)/100*8760/10^3</f>
        <v>19092.34904399994</v>
      </c>
      <c r="BP20" s="40">
        <f>BF20*VLOOKUP(BP$12,別紙!$B$4:$E$10,MATCH("設備利用率",別紙!$B$4:$E$4,0),0)/100*8760/10^3</f>
        <v>17144.292360000018</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542475.26399999997</v>
      </c>
      <c r="BU20" s="40">
        <f t="shared" si="6"/>
        <v>578711.90540399996</v>
      </c>
      <c r="BV20" s="42"/>
      <c r="BW20" s="38" t="str">
        <f t="shared" si="7"/>
        <v>23209</v>
      </c>
      <c r="BX20" s="38" t="str">
        <f t="shared" si="8"/>
        <v>碧南市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677383.03942026477</v>
      </c>
      <c r="BZ20" s="42"/>
      <c r="CA20" s="38" t="str">
        <f t="shared" si="9"/>
        <v>23209</v>
      </c>
      <c r="CB20" s="38" t="str">
        <f t="shared" si="10"/>
        <v>碧南市</v>
      </c>
      <c r="CC20" s="260">
        <f t="shared" si="11"/>
        <v>2.8185454806102087E-2</v>
      </c>
      <c r="CD20" s="260">
        <f t="shared" si="1"/>
        <v>2.5309597911800218E-2</v>
      </c>
      <c r="CE20" s="260">
        <f t="shared" si="1"/>
        <v>0</v>
      </c>
      <c r="CF20" s="260">
        <f t="shared" si="1"/>
        <v>0</v>
      </c>
      <c r="CG20" s="260">
        <f t="shared" si="1"/>
        <v>0</v>
      </c>
      <c r="CH20" s="260">
        <f t="shared" si="1"/>
        <v>0.80083975008331321</v>
      </c>
      <c r="CI20" s="260">
        <f t="shared" si="12"/>
        <v>0.85433480280121565</v>
      </c>
      <c r="CK20" s="20" t="str">
        <f t="shared" si="13"/>
        <v>23209</v>
      </c>
      <c r="CL20" s="20" t="str">
        <f t="shared" si="14"/>
        <v>碧南市</v>
      </c>
      <c r="CM20" s="20">
        <f>VLOOKUP($CK20&amp;"_"&amp;$AZ$7,データシート1!$A:$BS,MATCH("ca_太陽光発電（10kW未満）",データシート1!$A$1:$BS$1,0),0)</f>
        <v>3365</v>
      </c>
      <c r="CN20" s="20">
        <f>VLOOKUP($CK20&amp;"_"&amp;$AZ$5,データシート1!$A:$BS,MATCH("ab_家庭",データシート1!$A$1:$BS$1,0),0)</f>
        <v>29621</v>
      </c>
      <c r="CO20" s="260">
        <f t="shared" si="15"/>
        <v>0.11360183653489078</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40213</v>
      </c>
      <c r="AY21" s="20" t="str">
        <f>IF(IFERROR(比較地域マスタ!$Z14,"")=0,"",IFERROR(比較地域マスタ!$Z14,""))</f>
        <v>行橋市</v>
      </c>
      <c r="BC21" s="960" t="str">
        <f t="shared" si="0"/>
        <v>40213</v>
      </c>
      <c r="BD21" s="123" t="str">
        <f t="shared" si="2"/>
        <v>行橋市</v>
      </c>
      <c r="BE21" s="40">
        <f>VLOOKUP($BC21&amp;"_"&amp;$AZ$7,データシート1!$A:$BS,MATCH("cb_"&amp;BE$12,データシート1!$A$1:$BS$1,0),0)</f>
        <v>14902.699999999963</v>
      </c>
      <c r="BF21" s="40">
        <f>VLOOKUP($BC21&amp;"_"&amp;$AZ$7,データシート1!$A:$BS,MATCH("cb_"&amp;BF$12,データシート1!$A$1:$BS$1,0),0)</f>
        <v>35937.320000000036</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50840.02</v>
      </c>
      <c r="BL21" s="42"/>
      <c r="BM21" s="960" t="str">
        <f t="shared" si="4"/>
        <v>40213</v>
      </c>
      <c r="BN21" s="123" t="str">
        <f t="shared" si="5"/>
        <v>行橋市</v>
      </c>
      <c r="BO21" s="40">
        <f>BE21*VLOOKUP(BO$12,別紙!$B$4:$E$10,MATCH("設備利用率",別紙!$B$4:$E$4,0),0)/100*8760/10^3</f>
        <v>17885.028323999952</v>
      </c>
      <c r="BP21" s="40">
        <f>BF21*VLOOKUP(BP$12,別紙!$B$4:$E$10,MATCH("設備利用率",別紙!$B$4:$E$4,0),0)/100*8760/10^3</f>
        <v>47536.449403200051</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65421.477727200006</v>
      </c>
      <c r="BV21" s="42"/>
      <c r="BW21" s="38" t="str">
        <f t="shared" si="7"/>
        <v>40213</v>
      </c>
      <c r="BX21" s="38" t="str">
        <f t="shared" si="8"/>
        <v>行橋市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388785.10730132641</v>
      </c>
      <c r="BZ21" s="42"/>
      <c r="CA21" s="38" t="str">
        <f t="shared" si="9"/>
        <v>40213</v>
      </c>
      <c r="CB21" s="38" t="str">
        <f t="shared" si="10"/>
        <v>行橋市</v>
      </c>
      <c r="CC21" s="260">
        <f t="shared" si="11"/>
        <v>4.6002349339318259E-2</v>
      </c>
      <c r="CD21" s="260">
        <f t="shared" si="1"/>
        <v>0.12226921379053007</v>
      </c>
      <c r="CE21" s="260">
        <f t="shared" si="1"/>
        <v>0</v>
      </c>
      <c r="CF21" s="260">
        <f t="shared" si="1"/>
        <v>0</v>
      </c>
      <c r="CG21" s="260">
        <f t="shared" si="1"/>
        <v>0</v>
      </c>
      <c r="CH21" s="260">
        <f t="shared" si="1"/>
        <v>0</v>
      </c>
      <c r="CI21" s="260">
        <f t="shared" si="12"/>
        <v>0.16827156312984834</v>
      </c>
      <c r="CK21" s="20" t="str">
        <f t="shared" si="13"/>
        <v>40213</v>
      </c>
      <c r="CL21" s="20" t="str">
        <f t="shared" si="14"/>
        <v>行橋市</v>
      </c>
      <c r="CM21" s="20">
        <f>VLOOKUP($CK21&amp;"_"&amp;$AZ$7,データシート1!$A:$BS,MATCH("ca_太陽光発電（10kW未満）",データシート1!$A$1:$BS$1,0),0)</f>
        <v>3210</v>
      </c>
      <c r="CN21" s="20">
        <f>VLOOKUP($CK21&amp;"_"&amp;$AZ$5,データシート1!$A:$BS,MATCH("ab_家庭",データシート1!$A$1:$BS$1,0),0)</f>
        <v>33441</v>
      </c>
      <c r="CO21" s="260">
        <f t="shared" si="15"/>
        <v>9.5989952453574959E-2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23225</v>
      </c>
      <c r="AY22" s="20" t="str">
        <f>IF(IFERROR(比較地域マスタ!$Z15,"")=0,"",IFERROR(比較地域マスタ!$Z15,""))</f>
        <v>知立市</v>
      </c>
      <c r="BC22" s="960" t="str">
        <f t="shared" si="0"/>
        <v>23225</v>
      </c>
      <c r="BD22" s="123" t="str">
        <f t="shared" si="2"/>
        <v>知立市</v>
      </c>
      <c r="BE22" s="40">
        <f>VLOOKUP($BC22&amp;"_"&amp;$AZ$7,データシート1!$A:$BS,MATCH("cb_"&amp;BE$12,データシート1!$A$1:$BS$1,0),0)</f>
        <v>12098.099999999991</v>
      </c>
      <c r="BF22" s="40">
        <f>VLOOKUP($BC22&amp;"_"&amp;$AZ$7,データシート1!$A:$BS,MATCH("cb_"&amp;BF$12,データシート1!$A$1:$BS$1,0),0)</f>
        <v>7156.6999999999989</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19254.799999999988</v>
      </c>
      <c r="BL22" s="42"/>
      <c r="BM22" s="960" t="str">
        <f t="shared" si="4"/>
        <v>23225</v>
      </c>
      <c r="BN22" s="123" t="str">
        <f t="shared" si="5"/>
        <v>知立市</v>
      </c>
      <c r="BO22" s="40">
        <f>BE22*VLOOKUP(BO$12,別紙!$B$4:$E$10,MATCH("設備利用率",別紙!$B$4:$E$4,0),0)/100*8760/10^3</f>
        <v>14519.171771999989</v>
      </c>
      <c r="BP22" s="40">
        <f>BF22*VLOOKUP(BP$12,別紙!$B$4:$E$10,MATCH("設備利用率",別紙!$B$4:$E$4,0),0)/100*8760/10^3</f>
        <v>9466.5964919999988</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23985.768263999988</v>
      </c>
      <c r="BV22" s="42"/>
      <c r="BW22" s="38" t="str">
        <f t="shared" si="7"/>
        <v>23225</v>
      </c>
      <c r="BX22" s="38" t="str">
        <f t="shared" si="8"/>
        <v>知立市</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321078.34088703414</v>
      </c>
      <c r="BZ22" s="42"/>
      <c r="CA22" s="38" t="str">
        <f t="shared" si="9"/>
        <v>23225</v>
      </c>
      <c r="CB22" s="38" t="str">
        <f t="shared" si="10"/>
        <v>知立市</v>
      </c>
      <c r="CC22" s="260">
        <f t="shared" si="11"/>
        <v>4.5220028644374702E-2</v>
      </c>
      <c r="CD22" s="260">
        <f t="shared" si="1"/>
        <v>2.948375921542044E-2</v>
      </c>
      <c r="CE22" s="260">
        <f t="shared" si="1"/>
        <v>0</v>
      </c>
      <c r="CF22" s="260">
        <f t="shared" si="1"/>
        <v>0</v>
      </c>
      <c r="CG22" s="260">
        <f t="shared" si="1"/>
        <v>0</v>
      </c>
      <c r="CH22" s="260">
        <f t="shared" si="1"/>
        <v>0</v>
      </c>
      <c r="CI22" s="260">
        <f t="shared" si="12"/>
        <v>7.4703787859795145E-2</v>
      </c>
      <c r="CK22" s="20" t="str">
        <f t="shared" si="13"/>
        <v>23225</v>
      </c>
      <c r="CL22" s="20" t="str">
        <f t="shared" si="14"/>
        <v>知立市</v>
      </c>
      <c r="CM22" s="20">
        <f>VLOOKUP($CK22&amp;"_"&amp;$AZ$7,データシート1!$A:$BS,MATCH("ca_太陽光発電（10kW未満）",データシート1!$A$1:$BS$1,0),0)</f>
        <v>2652</v>
      </c>
      <c r="CN22" s="20">
        <f>VLOOKUP($CK22&amp;"_"&amp;$AZ$5,データシート1!$A:$BS,MATCH("ab_家庭",データシート1!$A$1:$BS$1,0),0)</f>
        <v>32721</v>
      </c>
      <c r="CO22" s="260">
        <f t="shared" si="15"/>
        <v>8.1048867699642438E-2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12236</v>
      </c>
      <c r="AY23" s="20" t="str">
        <f>IF(IFERROR(比較地域マスタ!$Z16,"")=0,"",IFERROR(比較地域マスタ!$Z16,""))</f>
        <v>香取市</v>
      </c>
      <c r="BC23" s="960" t="str">
        <f t="shared" si="0"/>
        <v>12236</v>
      </c>
      <c r="BD23" s="123" t="str">
        <f t="shared" si="2"/>
        <v>香取市</v>
      </c>
      <c r="BE23" s="40">
        <f>VLOOKUP($BC23&amp;"_"&amp;$AZ$7,データシート1!$A:$BS,MATCH("cb_"&amp;BE$12,データシート1!$A$1:$BS$1,0),0)</f>
        <v>9888.0999999999749</v>
      </c>
      <c r="BF23" s="40">
        <f>VLOOKUP($BC23&amp;"_"&amp;$AZ$7,データシート1!$A:$BS,MATCH("cb_"&amp;BF$12,データシート1!$A$1:$BS$1,0),0)</f>
        <v>167422.50000000052</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177310.6000000005</v>
      </c>
      <c r="BL23" s="42"/>
      <c r="BM23" s="960" t="str">
        <f t="shared" si="4"/>
        <v>12236</v>
      </c>
      <c r="BN23" s="123" t="str">
        <f t="shared" si="5"/>
        <v>香取市</v>
      </c>
      <c r="BO23" s="40">
        <f>BE23*VLOOKUP(BO$12,別紙!$B$4:$E$10,MATCH("設備利用率",別紙!$B$4:$E$4,0),0)/100*8760/10^3</f>
        <v>11866.906571999969</v>
      </c>
      <c r="BP23" s="40">
        <f>BF23*VLOOKUP(BP$12,別紙!$B$4:$E$10,MATCH("設備利用率",別紙!$B$4:$E$4,0),0)/100*8760/10^3</f>
        <v>221459.7861000007</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233326.69267200067</v>
      </c>
      <c r="BV23" s="42"/>
      <c r="BW23" s="38" t="str">
        <f t="shared" si="7"/>
        <v>12236</v>
      </c>
      <c r="BX23" s="38" t="str">
        <f t="shared" si="8"/>
        <v>香取市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363778.92098739505</v>
      </c>
      <c r="BZ23" s="42"/>
      <c r="CA23" s="38" t="str">
        <f t="shared" si="9"/>
        <v>12236</v>
      </c>
      <c r="CB23" s="38" t="str">
        <f t="shared" si="10"/>
        <v>香取市</v>
      </c>
      <c r="CC23" s="260">
        <f t="shared" si="11"/>
        <v>3.2621204493624739E-2</v>
      </c>
      <c r="CD23" s="260">
        <f t="shared" si="1"/>
        <v>0.60877575176400689</v>
      </c>
      <c r="CE23" s="260">
        <f t="shared" si="1"/>
        <v>0</v>
      </c>
      <c r="CF23" s="260">
        <f t="shared" si="1"/>
        <v>0</v>
      </c>
      <c r="CG23" s="260">
        <f t="shared" si="1"/>
        <v>0</v>
      </c>
      <c r="CH23" s="260">
        <f t="shared" si="1"/>
        <v>0</v>
      </c>
      <c r="CI23" s="260">
        <f t="shared" si="12"/>
        <v>0.64139695625763171</v>
      </c>
      <c r="CK23" s="20" t="str">
        <f t="shared" si="13"/>
        <v>12236</v>
      </c>
      <c r="CL23" s="20" t="str">
        <f t="shared" si="14"/>
        <v>香取市</v>
      </c>
      <c r="CM23" s="20">
        <f>VLOOKUP($CK23&amp;"_"&amp;$AZ$7,データシート1!$A:$BS,MATCH("ca_太陽光発電（10kW未満）",データシート1!$A$1:$BS$1,0),0)</f>
        <v>2060</v>
      </c>
      <c r="CN23" s="20">
        <f>VLOOKUP($CK23&amp;"_"&amp;$AZ$5,データシート1!$A:$BS,MATCH("ab_家庭",データシート1!$A$1:$BS$1,0),0)</f>
        <v>31080</v>
      </c>
      <c r="CO23" s="260">
        <f t="shared" si="15"/>
        <v>6.6280566280566278E-2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08205</v>
      </c>
      <c r="AY24" s="20" t="str">
        <f>IF(IFERROR(比較地域マスタ!$Z17,"")=0,"",IFERROR(比較地域マスタ!$Z17,""))</f>
        <v>石岡市</v>
      </c>
      <c r="BC24" s="960" t="str">
        <f t="shared" si="0"/>
        <v>08205</v>
      </c>
      <c r="BD24" s="123" t="str">
        <f t="shared" si="2"/>
        <v>石岡市</v>
      </c>
      <c r="BE24" s="40">
        <f>VLOOKUP($BC24&amp;"_"&amp;$AZ$7,データシート1!$A:$BS,MATCH("cb_"&amp;BE$12,データシート1!$A$1:$BS$1,0),0)</f>
        <v>9909.4999999999873</v>
      </c>
      <c r="BF24" s="40">
        <f>VLOOKUP($BC24&amp;"_"&amp;$AZ$7,データシート1!$A:$BS,MATCH("cb_"&amp;BF$12,データシート1!$A$1:$BS$1,0),0)</f>
        <v>82198.199999999953</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92107.699999999939</v>
      </c>
      <c r="BL24" s="42"/>
      <c r="BM24" s="960" t="str">
        <f t="shared" si="4"/>
        <v>08205</v>
      </c>
      <c r="BN24" s="123" t="str">
        <f t="shared" si="5"/>
        <v>石岡市</v>
      </c>
      <c r="BO24" s="40">
        <f>BE24*VLOOKUP(BO$12,別紙!$B$4:$E$10,MATCH("設備利用率",別紙!$B$4:$E$4,0),0)/100*8760/10^3</f>
        <v>11892.589139999984</v>
      </c>
      <c r="BP24" s="40">
        <f>BF24*VLOOKUP(BP$12,別紙!$B$4:$E$10,MATCH("設備利用率",別紙!$B$4:$E$4,0),0)/100*8760/10^3</f>
        <v>108728.49103199995</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120621.08017199993</v>
      </c>
      <c r="BV24" s="42"/>
      <c r="BW24" s="38" t="str">
        <f t="shared" si="7"/>
        <v>08205</v>
      </c>
      <c r="BX24" s="38" t="str">
        <f t="shared" si="8"/>
        <v>石岡市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571250.23971272702</v>
      </c>
      <c r="BZ24" s="42"/>
      <c r="CA24" s="38" t="str">
        <f t="shared" si="9"/>
        <v>08205</v>
      </c>
      <c r="CB24" s="38" t="str">
        <f t="shared" si="10"/>
        <v>石岡市</v>
      </c>
      <c r="CC24" s="260">
        <f t="shared" si="11"/>
        <v>2.0818528051700397E-2</v>
      </c>
      <c r="CD24" s="260">
        <f t="shared" si="1"/>
        <v>0.19033425891720909</v>
      </c>
      <c r="CE24" s="260">
        <f t="shared" si="1"/>
        <v>0</v>
      </c>
      <c r="CF24" s="260">
        <f t="shared" si="1"/>
        <v>0</v>
      </c>
      <c r="CG24" s="260">
        <f t="shared" si="1"/>
        <v>0</v>
      </c>
      <c r="CH24" s="260">
        <f t="shared" si="1"/>
        <v>0</v>
      </c>
      <c r="CI24" s="260">
        <f t="shared" si="12"/>
        <v>0.21115278696890949</v>
      </c>
      <c r="CK24" s="20" t="str">
        <f t="shared" si="13"/>
        <v>08205</v>
      </c>
      <c r="CL24" s="20" t="str">
        <f t="shared" si="14"/>
        <v>石岡市</v>
      </c>
      <c r="CM24" s="20">
        <f>VLOOKUP($CK24&amp;"_"&amp;$AZ$7,データシート1!$A:$BS,MATCH("ca_太陽光発電（10kW未満）",データシート1!$A$1:$BS$1,0),0)</f>
        <v>2114</v>
      </c>
      <c r="CN24" s="20">
        <f>VLOOKUP($CK24&amp;"_"&amp;$AZ$5,データシート1!$A:$BS,MATCH("ab_家庭",データシート1!$A$1:$BS$1,0),0)</f>
        <v>31430</v>
      </c>
      <c r="CO24" s="260">
        <f t="shared" si="15"/>
        <v>6.7260579064587975E-2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19208</v>
      </c>
      <c r="AY25" s="20" t="str">
        <f>IF(IFERROR(比較地域マスタ!$Z18,"")=0,"",IFERROR(比較地域マスタ!$Z18,""))</f>
        <v>南アルプス市</v>
      </c>
      <c r="BC25" s="960" t="str">
        <f t="shared" si="0"/>
        <v>19208</v>
      </c>
      <c r="BD25" s="123" t="str">
        <f t="shared" si="2"/>
        <v>南アルプス市</v>
      </c>
      <c r="BE25" s="40">
        <f>VLOOKUP($BC25&amp;"_"&amp;$AZ$7,データシート1!$A:$BS,MATCH("cb_"&amp;BE$12,データシート1!$A$1:$BS$1,0),0)</f>
        <v>19444.899999999943</v>
      </c>
      <c r="BF25" s="40">
        <f>VLOOKUP($BC25&amp;"_"&amp;$AZ$7,データシート1!$A:$BS,MATCH("cb_"&amp;BF$12,データシート1!$A$1:$BS$1,0),0)</f>
        <v>57438.89999999998</v>
      </c>
      <c r="BG25" s="40">
        <f>VLOOKUP($BC25&amp;"_"&amp;$AZ$7,データシート1!$A:$BS,MATCH("cb_"&amp;BG$12,データシート1!$A$1:$BS$1,0),0)</f>
        <v>0</v>
      </c>
      <c r="BH25" s="40">
        <f>VLOOKUP($BC25&amp;"_"&amp;$AZ$7,データシート1!$A:$BS,MATCH("cb_"&amp;BH$12,データシート1!$A$1:$BS$1,0),0)</f>
        <v>100</v>
      </c>
      <c r="BI25" s="40">
        <f>VLOOKUP($BC25&amp;"_"&amp;$AZ$7,データシート1!$A:$BS,MATCH("cb_"&amp;BI$12,データシート1!$A$1:$BS$1,0),0)</f>
        <v>0</v>
      </c>
      <c r="BJ25" s="40">
        <f>VLOOKUP($BC25&amp;"_"&amp;$AZ$7,データシート1!$A:$BS,MATCH("cb_"&amp;BJ$12,データシート1!$A$1:$BS$1,0),0)</f>
        <v>49</v>
      </c>
      <c r="BK25" s="40">
        <f t="shared" si="3"/>
        <v>77032.79999999993</v>
      </c>
      <c r="BL25" s="42"/>
      <c r="BM25" s="960" t="str">
        <f t="shared" si="4"/>
        <v>19208</v>
      </c>
      <c r="BN25" s="123" t="str">
        <f t="shared" si="5"/>
        <v>南アルプス市</v>
      </c>
      <c r="BO25" s="40">
        <f>BE25*VLOOKUP(BO$12,別紙!$B$4:$E$10,MATCH("設備利用率",別紙!$B$4:$E$4,0),0)/100*8760/10^3</f>
        <v>23336.213387999931</v>
      </c>
      <c r="BP25" s="40">
        <f>BF25*VLOOKUP(BP$12,別紙!$B$4:$E$10,MATCH("設備利用率",別紙!$B$4:$E$4,0),0)/100*8760/10^3</f>
        <v>75977.879363999964</v>
      </c>
      <c r="BQ25" s="40">
        <f>BG25*VLOOKUP(BQ$12,別紙!$B$4:$E$10,MATCH("設備利用率",別紙!$B$4:$E$4,0),0)/100*8760/10^3</f>
        <v>0</v>
      </c>
      <c r="BR25" s="40">
        <f>BH25*VLOOKUP(BR$12,別紙!$B$4:$E$10,MATCH("設備利用率",別紙!$B$4:$E$4,0),0)/100*8760/10^3</f>
        <v>525.6</v>
      </c>
      <c r="BS25" s="40">
        <f>BI25*VLOOKUP(BS$12,別紙!$B$4:$E$10,MATCH("設備利用率",別紙!$B$4:$E$4,0),0)/100*8760/10^3</f>
        <v>0</v>
      </c>
      <c r="BT25" s="40">
        <f>BJ25*VLOOKUP(BT$12,別紙!$B$4:$E$10,MATCH("設備利用率",別紙!$B$4:$E$4,0),0)/100*8760/10^3</f>
        <v>343.392</v>
      </c>
      <c r="BU25" s="40">
        <f t="shared" si="6"/>
        <v>100183.08475199991</v>
      </c>
      <c r="BV25" s="42"/>
      <c r="BW25" s="38" t="str">
        <f t="shared" si="7"/>
        <v>19208</v>
      </c>
      <c r="BX25" s="38" t="str">
        <f t="shared" si="8"/>
        <v>南アルプス市</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385165.94890418655</v>
      </c>
      <c r="BZ25" s="42"/>
      <c r="CA25" s="38" t="str">
        <f t="shared" si="9"/>
        <v>19208</v>
      </c>
      <c r="CB25" s="38" t="str">
        <f t="shared" si="10"/>
        <v>南アルプス市</v>
      </c>
      <c r="CC25" s="260">
        <f t="shared" si="11"/>
        <v>6.058742589886891E-2</v>
      </c>
      <c r="CD25" s="260">
        <f t="shared" si="1"/>
        <v>0.1972601149716382</v>
      </c>
      <c r="CE25" s="260">
        <f t="shared" si="1"/>
        <v>0</v>
      </c>
      <c r="CF25" s="260">
        <f t="shared" si="1"/>
        <v>1.3646066104632414E-3</v>
      </c>
      <c r="CG25" s="260">
        <f t="shared" si="1"/>
        <v>0</v>
      </c>
      <c r="CH25" s="260">
        <f t="shared" si="1"/>
        <v>8.91542985502651E-4</v>
      </c>
      <c r="CI25" s="260">
        <f t="shared" si="12"/>
        <v>0.26010369046647303</v>
      </c>
      <c r="CK25" s="20" t="str">
        <f t="shared" si="13"/>
        <v>19208</v>
      </c>
      <c r="CL25" s="20" t="str">
        <f t="shared" si="14"/>
        <v>南アルプス市</v>
      </c>
      <c r="CM25" s="20">
        <f>VLOOKUP($CK25&amp;"_"&amp;$AZ$7,データシート1!$A:$BS,MATCH("ca_太陽光発電（10kW未満）",データシート1!$A$1:$BS$1,0),0)</f>
        <v>3988</v>
      </c>
      <c r="CN25" s="20">
        <f>VLOOKUP($CK25&amp;"_"&amp;$AZ$5,データシート1!$A:$BS,MATCH("ab_家庭",データシート1!$A$1:$BS$1,0),0)</f>
        <v>28911</v>
      </c>
      <c r="CO25" s="260">
        <f t="shared" si="15"/>
        <v>0.13794057625125386</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40221</v>
      </c>
      <c r="AY26" s="20" t="str">
        <f>IF(IFERROR(比較地域マスタ!$Z19,"")=0,"",IFERROR(比較地域マスタ!$Z19,""))</f>
        <v>太宰府市</v>
      </c>
      <c r="BC26" s="960" t="str">
        <f t="shared" si="0"/>
        <v>40221</v>
      </c>
      <c r="BD26" s="123" t="str">
        <f t="shared" si="2"/>
        <v>太宰府市</v>
      </c>
      <c r="BE26" s="40">
        <f>VLOOKUP($BC26&amp;"_"&amp;$AZ$7,データシート1!$A:$BS,MATCH("cb_"&amp;BE$12,データシート1!$A$1:$BS$1,0),0)</f>
        <v>10043.597999999982</v>
      </c>
      <c r="BF26" s="40">
        <f>VLOOKUP($BC26&amp;"_"&amp;$AZ$7,データシート1!$A:$BS,MATCH("cb_"&amp;BF$12,データシート1!$A$1:$BS$1,0),0)</f>
        <v>4837.5000000000009</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14881.097999999984</v>
      </c>
      <c r="BL26" s="42"/>
      <c r="BM26" s="960" t="str">
        <f t="shared" si="4"/>
        <v>40221</v>
      </c>
      <c r="BN26" s="123" t="str">
        <f t="shared" si="5"/>
        <v>太宰府市</v>
      </c>
      <c r="BO26" s="40">
        <f>BE26*VLOOKUP(BO$12,別紙!$B$4:$E$10,MATCH("設備利用率",別紙!$B$4:$E$4,0),0)/100*8760/10^3</f>
        <v>12053.522831759979</v>
      </c>
      <c r="BP26" s="40">
        <f>BF26*VLOOKUP(BP$12,別紙!$B$4:$E$10,MATCH("設備利用率",別紙!$B$4:$E$4,0),0)/100*8760/10^3</f>
        <v>6398.8515000000007</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18452.37433175998</v>
      </c>
      <c r="BV26" s="42"/>
      <c r="BW26" s="38" t="str">
        <f t="shared" si="7"/>
        <v>40221</v>
      </c>
      <c r="BX26" s="38" t="str">
        <f t="shared" si="8"/>
        <v>太宰府市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270009.37304909423</v>
      </c>
      <c r="BZ26" s="42"/>
      <c r="CA26" s="38" t="str">
        <f t="shared" si="9"/>
        <v>40221</v>
      </c>
      <c r="CB26" s="38" t="str">
        <f t="shared" si="10"/>
        <v>太宰府市</v>
      </c>
      <c r="CC26" s="260">
        <f t="shared" si="11"/>
        <v>4.4641127438077334E-2</v>
      </c>
      <c r="CD26" s="260">
        <f t="shared" si="1"/>
        <v>2.3698627302232707E-2</v>
      </c>
      <c r="CE26" s="260">
        <f t="shared" si="1"/>
        <v>0</v>
      </c>
      <c r="CF26" s="260">
        <f t="shared" si="1"/>
        <v>0</v>
      </c>
      <c r="CG26" s="260">
        <f t="shared" si="1"/>
        <v>0</v>
      </c>
      <c r="CH26" s="260">
        <f t="shared" si="1"/>
        <v>0</v>
      </c>
      <c r="CI26" s="260">
        <f t="shared" si="12"/>
        <v>6.8339754740310038E-2</v>
      </c>
      <c r="CK26" s="20" t="str">
        <f t="shared" si="13"/>
        <v>40221</v>
      </c>
      <c r="CL26" s="20" t="str">
        <f t="shared" si="14"/>
        <v>太宰府市</v>
      </c>
      <c r="CM26" s="20">
        <f>VLOOKUP($CK26&amp;"_"&amp;$AZ$7,データシート1!$A:$BS,MATCH("ca_太陽光発電（10kW未満）",データシート1!$A$1:$BS$1,0),0)</f>
        <v>2198</v>
      </c>
      <c r="CN26" s="20">
        <f>VLOOKUP($CK26&amp;"_"&amp;$AZ$5,データシート1!$A:$BS,MATCH("ab_家庭",データシート1!$A$1:$BS$1,0),0)</f>
        <v>32487</v>
      </c>
      <c r="CO26" s="260">
        <f t="shared" si="15"/>
        <v>6.7657832363714712E-2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26211</v>
      </c>
      <c r="AY27" s="20" t="str">
        <f>IF(IFERROR(比較地域マスタ!$Z20,"")=0,"",IFERROR(比較地域マスタ!$Z20,""))</f>
        <v>京田辺市</v>
      </c>
      <c r="BC27" s="960" t="str">
        <f t="shared" si="0"/>
        <v>26211</v>
      </c>
      <c r="BD27" s="123" t="str">
        <f t="shared" si="2"/>
        <v>京田辺市</v>
      </c>
      <c r="BE27" s="40">
        <f>VLOOKUP($BC27&amp;"_"&amp;$AZ$7,データシート1!$A:$BS,MATCH("cb_"&amp;BE$12,データシート1!$A$1:$BS$1,0),0)</f>
        <v>13466.100000000006</v>
      </c>
      <c r="BF27" s="40">
        <f>VLOOKUP($BC27&amp;"_"&amp;$AZ$7,データシート1!$A:$BS,MATCH("cb_"&amp;BF$12,データシート1!$A$1:$BS$1,0),0)</f>
        <v>11651.600000000002</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25117.700000000008</v>
      </c>
      <c r="BL27" s="42"/>
      <c r="BM27" s="960" t="str">
        <f t="shared" si="4"/>
        <v>26211</v>
      </c>
      <c r="BN27" s="123" t="str">
        <f t="shared" si="5"/>
        <v>京田辺市</v>
      </c>
      <c r="BO27" s="40">
        <f>BE27*VLOOKUP(BO$12,別紙!$B$4:$E$10,MATCH("設備利用率",別紙!$B$4:$E$4,0),0)/100*8760/10^3</f>
        <v>16160.935932000008</v>
      </c>
      <c r="BP27" s="40">
        <f>BF27*VLOOKUP(BP$12,別紙!$B$4:$E$10,MATCH("設備利用率",別紙!$B$4:$E$4,0),0)/100*8760/10^3</f>
        <v>15412.270416000003</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31573.206348000011</v>
      </c>
      <c r="BV27" s="42"/>
      <c r="BW27" s="38" t="str">
        <f t="shared" si="7"/>
        <v>26211</v>
      </c>
      <c r="BX27" s="38" t="str">
        <f t="shared" si="8"/>
        <v>京田辺市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369726.28836203163</v>
      </c>
      <c r="BZ27" s="42"/>
      <c r="CA27" s="38" t="str">
        <f t="shared" si="9"/>
        <v>26211</v>
      </c>
      <c r="CB27" s="38" t="str">
        <f t="shared" si="10"/>
        <v>京田辺市</v>
      </c>
      <c r="CC27" s="260">
        <f t="shared" si="11"/>
        <v>4.3710540582863312E-2</v>
      </c>
      <c r="CD27" s="260">
        <f t="shared" si="1"/>
        <v>4.1685622313413891E-2</v>
      </c>
      <c r="CE27" s="260">
        <f t="shared" si="1"/>
        <v>0</v>
      </c>
      <c r="CF27" s="260">
        <f t="shared" si="1"/>
        <v>0</v>
      </c>
      <c r="CG27" s="260">
        <f t="shared" si="1"/>
        <v>0</v>
      </c>
      <c r="CH27" s="260">
        <f t="shared" si="1"/>
        <v>0</v>
      </c>
      <c r="CI27" s="260">
        <f t="shared" si="12"/>
        <v>8.5396162896277203E-2</v>
      </c>
      <c r="CK27" s="20" t="str">
        <f t="shared" si="13"/>
        <v>26211</v>
      </c>
      <c r="CL27" s="20" t="str">
        <f t="shared" si="14"/>
        <v>京田辺市</v>
      </c>
      <c r="CM27" s="20">
        <f>VLOOKUP($CK27&amp;"_"&amp;$AZ$7,データシート1!$A:$BS,MATCH("ca_太陽光発電（10kW未満）",データシート1!$A$1:$BS$1,0),0)</f>
        <v>3318</v>
      </c>
      <c r="CN27" s="20">
        <f>VLOOKUP($CK27&amp;"_"&amp;$AZ$5,データシート1!$A:$BS,MATCH("ab_家庭",データシート1!$A$1:$BS$1,0),0)</f>
        <v>30437</v>
      </c>
      <c r="CO27" s="260">
        <f t="shared" si="15"/>
        <v>0.10901205769293952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13223</v>
      </c>
      <c r="AY28" s="20" t="str">
        <f>IF(IFERROR(比較地域マスタ!$Z21,"")=0,"",IFERROR(比較地域マスタ!$Z21,""))</f>
        <v>武蔵村山市</v>
      </c>
      <c r="BC28" s="960" t="str">
        <f t="shared" si="0"/>
        <v>13223</v>
      </c>
      <c r="BD28" s="123" t="str">
        <f t="shared" si="2"/>
        <v>武蔵村山市</v>
      </c>
      <c r="BE28" s="40">
        <f>VLOOKUP($BC28&amp;"_"&amp;$AZ$7,データシート1!$A:$BS,MATCH("cb_"&amp;BE$12,データシート1!$A$1:$BS$1,0),0)</f>
        <v>7509.0000000000073</v>
      </c>
      <c r="BF28" s="40">
        <f>VLOOKUP($BC28&amp;"_"&amp;$AZ$7,データシート1!$A:$BS,MATCH("cb_"&amp;BF$12,データシート1!$A$1:$BS$1,0),0)</f>
        <v>2522.4000000000005</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10031.400000000009</v>
      </c>
      <c r="BL28" s="42"/>
      <c r="BM28" s="960" t="str">
        <f t="shared" si="4"/>
        <v>13223</v>
      </c>
      <c r="BN28" s="123" t="str">
        <f t="shared" si="5"/>
        <v>武蔵村山市</v>
      </c>
      <c r="BO28" s="40">
        <f>BE28*VLOOKUP(BO$12,別紙!$B$4:$E$10,MATCH("設備利用率",別紙!$B$4:$E$4,0),0)/100*8760/10^3</f>
        <v>9011.701080000008</v>
      </c>
      <c r="BP28" s="40">
        <f>BF28*VLOOKUP(BP$12,別紙!$B$4:$E$10,MATCH("設備利用率",別紙!$B$4:$E$4,0),0)/100*8760/10^3</f>
        <v>3336.5298240000006</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12348.230904000009</v>
      </c>
      <c r="BV28" s="42"/>
      <c r="BW28" s="38" t="str">
        <f t="shared" si="7"/>
        <v>13223</v>
      </c>
      <c r="BX28" s="38" t="str">
        <f t="shared" si="8"/>
        <v>武蔵村山市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306117.5921839638</v>
      </c>
      <c r="BZ28" s="42"/>
      <c r="CA28" s="38" t="str">
        <f t="shared" si="9"/>
        <v>13223</v>
      </c>
      <c r="CB28" s="38" t="str">
        <f t="shared" si="10"/>
        <v>武蔵村山市</v>
      </c>
      <c r="CC28" s="260">
        <f t="shared" si="11"/>
        <v>2.9438690588498927E-2</v>
      </c>
      <c r="CD28" s="260">
        <f t="shared" si="1"/>
        <v>1.0899503684828693E-2</v>
      </c>
      <c r="CE28" s="260">
        <f t="shared" si="1"/>
        <v>0</v>
      </c>
      <c r="CF28" s="260">
        <f t="shared" si="1"/>
        <v>0</v>
      </c>
      <c r="CG28" s="260">
        <f t="shared" si="1"/>
        <v>0</v>
      </c>
      <c r="CH28" s="260">
        <f t="shared" si="1"/>
        <v>0</v>
      </c>
      <c r="CI28" s="260">
        <f t="shared" si="12"/>
        <v>4.0338194273327625E-2</v>
      </c>
      <c r="CK28" s="20" t="str">
        <f t="shared" si="13"/>
        <v>13223</v>
      </c>
      <c r="CL28" s="20" t="str">
        <f t="shared" si="14"/>
        <v>武蔵村山市</v>
      </c>
      <c r="CM28" s="20">
        <f>VLOOKUP($CK28&amp;"_"&amp;$AZ$7,データシート1!$A:$BS,MATCH("ca_太陽光発電（10kW未満）",データシート1!$A$1:$BS$1,0),0)</f>
        <v>2059</v>
      </c>
      <c r="CN28" s="20">
        <f>VLOOKUP($CK28&amp;"_"&amp;$AZ$5,データシート1!$A:$BS,MATCH("ab_家庭",データシート1!$A$1:$BS$1,0),0)</f>
        <v>32373</v>
      </c>
      <c r="CO28" s="260">
        <f t="shared" si="15"/>
        <v>6.3602384703302137E-2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25208</v>
      </c>
      <c r="AY29" s="20" t="str">
        <f>IF(IFERROR(比較地域マスタ!$Z22,"")=0,"",IFERROR(比較地域マスタ!$Z22,""))</f>
        <v>栗東市</v>
      </c>
      <c r="BC29" s="960" t="str">
        <f t="shared" si="0"/>
        <v>25208</v>
      </c>
      <c r="BD29" s="123" t="str">
        <f t="shared" si="2"/>
        <v>栗東市</v>
      </c>
      <c r="BE29" s="40">
        <f>VLOOKUP($BC29&amp;"_"&amp;$AZ$7,データシート1!$A:$BS,MATCH("cb_"&amp;BE$12,データシート1!$A$1:$BS$1,0),0)</f>
        <v>14278.099999999969</v>
      </c>
      <c r="BF29" s="40">
        <f>VLOOKUP($BC29&amp;"_"&amp;$AZ$7,データシート1!$A:$BS,MATCH("cb_"&amp;BF$12,データシート1!$A$1:$BS$1,0),0)</f>
        <v>17959.700000000004</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620</v>
      </c>
      <c r="BK29" s="40">
        <f t="shared" si="3"/>
        <v>32857.799999999974</v>
      </c>
      <c r="BL29" s="42"/>
      <c r="BM29" s="960" t="str">
        <f t="shared" si="4"/>
        <v>25208</v>
      </c>
      <c r="BN29" s="123" t="str">
        <f t="shared" si="5"/>
        <v>栗東市</v>
      </c>
      <c r="BO29" s="40">
        <f>BE29*VLOOKUP(BO$12,別紙!$B$4:$E$10,MATCH("設備利用率",別紙!$B$4:$E$4,0),0)/100*8760/10^3</f>
        <v>17135.433371999959</v>
      </c>
      <c r="BP29" s="40">
        <f>BF29*VLOOKUP(BP$12,別紙!$B$4:$E$10,MATCH("設備利用率",別紙!$B$4:$E$4,0),0)/100*8760/10^3</f>
        <v>23756.372772000006</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4344.96</v>
      </c>
      <c r="BU29" s="40">
        <f t="shared" si="6"/>
        <v>45236.766143999965</v>
      </c>
      <c r="BV29" s="42"/>
      <c r="BW29" s="38" t="str">
        <f t="shared" si="7"/>
        <v>25208</v>
      </c>
      <c r="BX29" s="38" t="str">
        <f t="shared" si="8"/>
        <v>栗東市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555091.33917124663</v>
      </c>
      <c r="BZ29" s="42"/>
      <c r="CA29" s="38" t="str">
        <f t="shared" si="9"/>
        <v>25208</v>
      </c>
      <c r="CB29" s="38" t="str">
        <f t="shared" si="10"/>
        <v>栗東市</v>
      </c>
      <c r="CC29" s="260">
        <f t="shared" si="11"/>
        <v>3.0869574361551421E-2</v>
      </c>
      <c r="CD29" s="260">
        <f t="shared" ref="CD29:CD60" si="16">BP29/$BY29</f>
        <v>4.2797231906857629E-2</v>
      </c>
      <c r="CE29" s="260">
        <f t="shared" ref="CE29:CE60" si="17">BQ29/$BY29</f>
        <v>0</v>
      </c>
      <c r="CF29" s="260">
        <f t="shared" ref="CF29:CF60" si="18">BR29/$BY29</f>
        <v>0</v>
      </c>
      <c r="CG29" s="260">
        <f t="shared" ref="CG29:CG60" si="19">BS29/$BY29</f>
        <v>0</v>
      </c>
      <c r="CH29" s="260">
        <f t="shared" ref="CH29:CH60" si="20">BT29/$BY29</f>
        <v>7.827468550467823E-3</v>
      </c>
      <c r="CI29" s="260">
        <f t="shared" si="12"/>
        <v>8.1494274818876875E-2</v>
      </c>
      <c r="CK29" s="20" t="str">
        <f t="shared" si="13"/>
        <v>25208</v>
      </c>
      <c r="CL29" s="20" t="str">
        <f t="shared" si="14"/>
        <v>栗東市</v>
      </c>
      <c r="CM29" s="20">
        <f>VLOOKUP($CK29&amp;"_"&amp;$AZ$7,データシート1!$A:$BS,MATCH("ca_太陽光発電（10kW未満）",データシート1!$A$1:$BS$1,0),0)</f>
        <v>3181</v>
      </c>
      <c r="CN29" s="20">
        <f>VLOOKUP($CK29&amp;"_"&amp;$AZ$5,データシート1!$A:$BS,MATCH("ab_家庭",データシート1!$A$1:$BS$1,0),0)</f>
        <v>29108</v>
      </c>
      <c r="CO29" s="260">
        <f t="shared" si="15"/>
        <v>0.10928267143053456</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08224</v>
      </c>
      <c r="AY30" s="20" t="str">
        <f>IF(IFERROR(比較地域マスタ!$Z23,"")=0,"",IFERROR(比較地域マスタ!$Z23,""))</f>
        <v>守谷市</v>
      </c>
      <c r="BC30" s="960" t="str">
        <f t="shared" si="0"/>
        <v>08224</v>
      </c>
      <c r="BD30" s="123" t="str">
        <f t="shared" si="2"/>
        <v>守谷市</v>
      </c>
      <c r="BE30" s="40">
        <f>VLOOKUP($BC30&amp;"_"&amp;$AZ$7,データシート1!$A:$BS,MATCH("cb_"&amp;BE$12,データシート1!$A$1:$BS$1,0),0)</f>
        <v>12546.000000000091</v>
      </c>
      <c r="BF30" s="40">
        <f>VLOOKUP($BC30&amp;"_"&amp;$AZ$7,データシート1!$A:$BS,MATCH("cb_"&amp;BF$12,データシート1!$A$1:$BS$1,0),0)</f>
        <v>11510.699999999993</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1915</v>
      </c>
      <c r="BK30" s="40">
        <f t="shared" si="3"/>
        <v>25971.700000000084</v>
      </c>
      <c r="BL30" s="42"/>
      <c r="BM30" s="960" t="str">
        <f t="shared" si="4"/>
        <v>08224</v>
      </c>
      <c r="BN30" s="123" t="str">
        <f t="shared" si="5"/>
        <v>守谷市</v>
      </c>
      <c r="BO30" s="40">
        <f>BE30*VLOOKUP(BO$12,別紙!$B$4:$E$10,MATCH("設備利用率",別紙!$B$4:$E$4,0),0)/100*8760/10^3</f>
        <v>15056.705520000109</v>
      </c>
      <c r="BP30" s="40">
        <f>BF30*VLOOKUP(BP$12,別紙!$B$4:$E$10,MATCH("設備利用率",別紙!$B$4:$E$4,0),0)/100*8760/10^3</f>
        <v>15225.893531999991</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13420.32</v>
      </c>
      <c r="BU30" s="40">
        <f t="shared" si="6"/>
        <v>43702.919052000099</v>
      </c>
      <c r="BV30" s="42"/>
      <c r="BW30" s="38" t="str">
        <f t="shared" si="7"/>
        <v>08224</v>
      </c>
      <c r="BX30" s="38" t="str">
        <f t="shared" si="8"/>
        <v>守谷市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517797.67325922824</v>
      </c>
      <c r="BZ30" s="42"/>
      <c r="CA30" s="38" t="str">
        <f t="shared" si="9"/>
        <v>08224</v>
      </c>
      <c r="CB30" s="38" t="str">
        <f t="shared" si="10"/>
        <v>守谷市</v>
      </c>
      <c r="CC30" s="260">
        <f t="shared" si="11"/>
        <v>2.9078356851677426E-2</v>
      </c>
      <c r="CD30" s="260">
        <f t="shared" si="16"/>
        <v>2.9405102259656851E-2</v>
      </c>
      <c r="CE30" s="260">
        <f t="shared" si="17"/>
        <v>0</v>
      </c>
      <c r="CF30" s="260">
        <f t="shared" si="18"/>
        <v>0</v>
      </c>
      <c r="CG30" s="260">
        <f t="shared" si="19"/>
        <v>0</v>
      </c>
      <c r="CH30" s="260">
        <f t="shared" si="20"/>
        <v>2.5918077065752481E-2</v>
      </c>
      <c r="CI30" s="260">
        <f t="shared" si="12"/>
        <v>8.4401536177086761E-2</v>
      </c>
      <c r="CK30" s="20" t="str">
        <f t="shared" si="13"/>
        <v>08224</v>
      </c>
      <c r="CL30" s="20" t="str">
        <f t="shared" si="14"/>
        <v>守谷市</v>
      </c>
      <c r="CM30" s="20">
        <f>VLOOKUP($CK30&amp;"_"&amp;$AZ$7,データシート1!$A:$BS,MATCH("ca_太陽光発電（10kW未満）",データシート1!$A$1:$BS$1,0),0)</f>
        <v>3197</v>
      </c>
      <c r="CN30" s="20">
        <f>VLOOKUP($CK30&amp;"_"&amp;$AZ$5,データシート1!$A:$BS,MATCH("ab_家庭",データシート1!$A$1:$BS$1,0),0)</f>
        <v>29180</v>
      </c>
      <c r="CO30" s="260">
        <f t="shared" si="15"/>
        <v>0.10956134338588074</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11241</v>
      </c>
      <c r="AY31" s="20" t="str">
        <f>IF(IFERROR(比較地域マスタ!$Z24,"")=0,"",IFERROR(比較地域マスタ!$Z24,""))</f>
        <v>鶴ヶ島市</v>
      </c>
      <c r="BC31" s="960" t="str">
        <f t="shared" si="0"/>
        <v>11241</v>
      </c>
      <c r="BD31" s="123" t="str">
        <f t="shared" si="2"/>
        <v>鶴ヶ島市</v>
      </c>
      <c r="BE31" s="40">
        <f>VLOOKUP($BC31&amp;"_"&amp;$AZ$7,データシート1!$A:$BS,MATCH("cb_"&amp;BE$12,データシート1!$A$1:$BS$1,0),0)</f>
        <v>6918.5000000000073</v>
      </c>
      <c r="BF31" s="40">
        <f>VLOOKUP($BC31&amp;"_"&amp;$AZ$7,データシート1!$A:$BS,MATCH("cb_"&amp;BF$12,データシート1!$A$1:$BS$1,0),0)</f>
        <v>6408.7999999999975</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13327.300000000005</v>
      </c>
      <c r="BL31" s="42"/>
      <c r="BM31" s="960" t="str">
        <f t="shared" si="4"/>
        <v>11241</v>
      </c>
      <c r="BN31" s="123" t="str">
        <f t="shared" si="5"/>
        <v>鶴ヶ島市</v>
      </c>
      <c r="BO31" s="40">
        <f>BE31*VLOOKUP(BO$12,別紙!$B$4:$E$10,MATCH("設備利用率",別紙!$B$4:$E$4,0),0)/100*8760/10^3</f>
        <v>8303.0302200000078</v>
      </c>
      <c r="BP31" s="40">
        <f>BF31*VLOOKUP(BP$12,別紙!$B$4:$E$10,MATCH("設備利用率",別紙!$B$4:$E$4,0),0)/100*8760/10^3</f>
        <v>8477.3042879999975</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16780.334508000007</v>
      </c>
      <c r="BV31" s="42"/>
      <c r="BW31" s="38" t="str">
        <f t="shared" si="7"/>
        <v>11241</v>
      </c>
      <c r="BX31" s="38" t="str">
        <f t="shared" si="8"/>
        <v>鶴ヶ島市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286228.69585650816</v>
      </c>
      <c r="BZ31" s="42"/>
      <c r="CA31" s="38" t="str">
        <f t="shared" si="9"/>
        <v>11241</v>
      </c>
      <c r="CB31" s="38" t="str">
        <f t="shared" si="10"/>
        <v>鶴ヶ島市</v>
      </c>
      <c r="CC31" s="260">
        <f t="shared" si="11"/>
        <v>2.9008378056414277E-2</v>
      </c>
      <c r="CD31" s="260">
        <f t="shared" si="16"/>
        <v>2.9617241075820817E-2</v>
      </c>
      <c r="CE31" s="260">
        <f t="shared" si="17"/>
        <v>0</v>
      </c>
      <c r="CF31" s="260">
        <f t="shared" si="18"/>
        <v>0</v>
      </c>
      <c r="CG31" s="260">
        <f t="shared" si="19"/>
        <v>0</v>
      </c>
      <c r="CH31" s="260">
        <f t="shared" si="20"/>
        <v>0</v>
      </c>
      <c r="CI31" s="260">
        <f t="shared" si="12"/>
        <v>5.8625619132235102E-2</v>
      </c>
      <c r="CK31" s="20" t="str">
        <f t="shared" si="13"/>
        <v>11241</v>
      </c>
      <c r="CL31" s="20" t="str">
        <f t="shared" si="14"/>
        <v>鶴ヶ島市</v>
      </c>
      <c r="CM31" s="20">
        <f>VLOOKUP($CK31&amp;"_"&amp;$AZ$7,データシート1!$A:$BS,MATCH("ca_太陽光発電（10kW未満）",データシート1!$A$1:$BS$1,0),0)</f>
        <v>1647</v>
      </c>
      <c r="CN31" s="20">
        <f>VLOOKUP($CK31&amp;"_"&amp;$AZ$5,データシート1!$A:$BS,MATCH("ab_家庭",データシート1!$A$1:$BS$1,0),0)</f>
        <v>32493</v>
      </c>
      <c r="CO31" s="260">
        <f t="shared" si="15"/>
        <v>5.0687840457944791E-2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01231</v>
      </c>
      <c r="AY32" s="20" t="str">
        <f>IF(IFERROR(比較地域マスタ!$Z25,"")=0,"",IFERROR(比較地域マスタ!$Z25,""))</f>
        <v>恵庭市</v>
      </c>
      <c r="AZ32" s="24"/>
      <c r="BA32" s="24"/>
      <c r="BB32" s="24"/>
      <c r="BC32" s="960" t="str">
        <f t="shared" si="0"/>
        <v>01231</v>
      </c>
      <c r="BD32" s="123" t="str">
        <f t="shared" si="2"/>
        <v>恵庭市</v>
      </c>
      <c r="BE32" s="40">
        <f>VLOOKUP($BC32&amp;"_"&amp;$AZ$7,データシート1!$A:$BS,MATCH("cb_"&amp;BE$12,データシート1!$A$1:$BS$1,0),0)</f>
        <v>4476.0050000000074</v>
      </c>
      <c r="BF32" s="40">
        <f>VLOOKUP($BC32&amp;"_"&amp;$AZ$7,データシート1!$A:$BS,MATCH("cb_"&amp;BF$12,データシート1!$A$1:$BS$1,0),0)</f>
        <v>17198.400000000001</v>
      </c>
      <c r="BG32" s="40">
        <f>VLOOKUP($BC32&amp;"_"&amp;$AZ$7,データシート1!$A:$BS,MATCH("cb_"&amp;BG$12,データシート1!$A$1:$BS$1,0),0)</f>
        <v>0</v>
      </c>
      <c r="BH32" s="40">
        <f>VLOOKUP($BC32&amp;"_"&amp;$AZ$7,データシート1!$A:$BS,MATCH("cb_"&amp;BH$12,データシート1!$A$1:$BS$1,0),0)</f>
        <v>4005</v>
      </c>
      <c r="BI32" s="40">
        <f>VLOOKUP($BC32&amp;"_"&amp;$AZ$7,データシート1!$A:$BS,MATCH("cb_"&amp;BI$12,データシート1!$A$1:$BS$1,0),0)</f>
        <v>0</v>
      </c>
      <c r="BJ32" s="40">
        <f>VLOOKUP($BC32&amp;"_"&amp;$AZ$7,データシート1!$A:$BS,MATCH("cb_"&amp;BJ$12,データシート1!$A$1:$BS$1,0),0)</f>
        <v>480</v>
      </c>
      <c r="BK32" s="40">
        <f t="shared" si="3"/>
        <v>26159.40500000001</v>
      </c>
      <c r="BL32" s="42"/>
      <c r="BM32" s="960" t="str">
        <f t="shared" si="4"/>
        <v>01231</v>
      </c>
      <c r="BN32" s="123" t="str">
        <f t="shared" si="5"/>
        <v>恵庭市</v>
      </c>
      <c r="BO32" s="40">
        <f>BE32*VLOOKUP(BO$12,別紙!$B$4:$E$10,MATCH("設備利用率",別紙!$B$4:$E$4,0),0)/100*8760/10^3</f>
        <v>5371.7431206000083</v>
      </c>
      <c r="BP32" s="40">
        <f>BF32*VLOOKUP(BP$12,別紙!$B$4:$E$10,MATCH("設備利用率",別紙!$B$4:$E$4,0),0)/100*8760/10^3</f>
        <v>22749.355584000001</v>
      </c>
      <c r="BQ32" s="40">
        <f>BG32*VLOOKUP(BQ$12,別紙!$B$4:$E$10,MATCH("設備利用率",別紙!$B$4:$E$4,0),0)/100*8760/10^3</f>
        <v>0</v>
      </c>
      <c r="BR32" s="40">
        <f>BH32*VLOOKUP(BR$12,別紙!$B$4:$E$10,MATCH("設備利用率",別紙!$B$4:$E$4,0),0)/100*8760/10^3</f>
        <v>21050.28</v>
      </c>
      <c r="BS32" s="40">
        <f>BI32*VLOOKUP(BS$12,別紙!$B$4:$E$10,MATCH("設備利用率",別紙!$B$4:$E$4,0),0)/100*8760/10^3</f>
        <v>0</v>
      </c>
      <c r="BT32" s="40">
        <f>BJ32*VLOOKUP(BT$12,別紙!$B$4:$E$10,MATCH("設備利用率",別紙!$B$4:$E$4,0),0)/100*8760/10^3</f>
        <v>3363.84</v>
      </c>
      <c r="BU32" s="40">
        <f t="shared" si="6"/>
        <v>52535.218704600004</v>
      </c>
      <c r="BV32" s="42"/>
      <c r="BW32" s="38" t="str">
        <f t="shared" si="7"/>
        <v>01231</v>
      </c>
      <c r="BX32" s="38" t="str">
        <f t="shared" si="8"/>
        <v>恵庭市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386047.87194063718</v>
      </c>
      <c r="BZ32" s="42"/>
      <c r="CA32" s="38" t="str">
        <f t="shared" si="9"/>
        <v>01231</v>
      </c>
      <c r="CB32" s="38" t="str">
        <f t="shared" si="10"/>
        <v>恵庭市</v>
      </c>
      <c r="CC32" s="260">
        <f t="shared" si="11"/>
        <v>1.3914707244976147E-2</v>
      </c>
      <c r="CD32" s="260">
        <f t="shared" si="16"/>
        <v>5.8928845973532998E-2</v>
      </c>
      <c r="CE32" s="260">
        <f t="shared" si="17"/>
        <v>0</v>
      </c>
      <c r="CF32" s="260">
        <f t="shared" si="18"/>
        <v>5.4527641595799065E-2</v>
      </c>
      <c r="CG32" s="260">
        <f t="shared" si="19"/>
        <v>0</v>
      </c>
      <c r="CH32" s="260">
        <f t="shared" si="20"/>
        <v>8.7135307419004757E-3</v>
      </c>
      <c r="CI32" s="260">
        <f t="shared" si="12"/>
        <v>0.13608472555620868</v>
      </c>
      <c r="CJ32" s="24"/>
      <c r="CK32" s="20" t="str">
        <f t="shared" si="13"/>
        <v>01231</v>
      </c>
      <c r="CL32" s="20" t="str">
        <f t="shared" si="14"/>
        <v>恵庭市</v>
      </c>
      <c r="CM32" s="20">
        <f>VLOOKUP($CK32&amp;"_"&amp;$AZ$7,データシート1!$A:$BS,MATCH("ca_太陽光発電（10kW未満）",データシート1!$A$1:$BS$1,0),0)</f>
        <v>922</v>
      </c>
      <c r="CN32" s="20">
        <f>VLOOKUP($CK32&amp;"_"&amp;$AZ$5,データシート1!$A:$BS,MATCH("ab_家庭",データシート1!$A$1:$BS$1,0),0)</f>
        <v>34470</v>
      </c>
      <c r="CO32" s="260">
        <f t="shared" si="15"/>
        <v>2.6747896721787061E-2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38203</v>
      </c>
      <c r="AY33" s="20" t="str">
        <f>IF(IFERROR(比較地域マスタ!$Z26,"")=0,"",IFERROR(比較地域マスタ!$Z26,""))</f>
        <v>宇和島市</v>
      </c>
      <c r="BC33" s="960" t="str">
        <f t="shared" si="0"/>
        <v>38203</v>
      </c>
      <c r="BD33" s="123" t="str">
        <f t="shared" si="2"/>
        <v>宇和島市</v>
      </c>
      <c r="BE33" s="40">
        <f>VLOOKUP($BC33&amp;"_"&amp;$AZ$7,データシート1!$A:$BS,MATCH("cb_"&amp;BE$12,データシート1!$A$1:$BS$1,0),0)</f>
        <v>7793.7769999999946</v>
      </c>
      <c r="BF33" s="40">
        <f>VLOOKUP($BC33&amp;"_"&amp;$AZ$7,データシート1!$A:$BS,MATCH("cb_"&amp;BF$12,データシート1!$A$1:$BS$1,0),0)</f>
        <v>22163.30000000001</v>
      </c>
      <c r="BG33" s="40">
        <f>VLOOKUP($BC33&amp;"_"&amp;$AZ$7,データシート1!$A:$BS,MATCH("cb_"&amp;BG$12,データシート1!$A$1:$BS$1,0),0)</f>
        <v>28500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1261.2750000000001</v>
      </c>
      <c r="BK33" s="40">
        <f t="shared" si="3"/>
        <v>59718.352000000006</v>
      </c>
      <c r="BL33" s="42"/>
      <c r="BM33" s="960" t="str">
        <f t="shared" si="4"/>
        <v>38203</v>
      </c>
      <c r="BN33" s="123" t="str">
        <f t="shared" si="5"/>
        <v>宇和島市</v>
      </c>
      <c r="BO33" s="40">
        <f>BE33*VLOOKUP(BO$12,別紙!$B$4:$E$10,MATCH("設備利用率",別紙!$B$4:$E$4,0),0)/100*8760/10^3</f>
        <v>9353.4676532399935</v>
      </c>
      <c r="BP33" s="40">
        <f>BF33*VLOOKUP(BP$12,別紙!$B$4:$E$10,MATCH("設備利用率",別紙!$B$4:$E$4,0),0)/100*8760/10^3</f>
        <v>29316.726708000013</v>
      </c>
      <c r="BQ33" s="40">
        <f>BG33*VLOOKUP(BQ$12,別紙!$B$4:$E$10,MATCH("設備利用率",別紙!$B$4:$E$4,0),0)/100*8760/10^3</f>
        <v>61915.68</v>
      </c>
      <c r="BR33" s="40">
        <f>BH33*VLOOKUP(BR$12,別紙!$B$4:$E$10,MATCH("設備利用率",別紙!$B$4:$E$4,0),0)/100*8760/10^3</f>
        <v>0</v>
      </c>
      <c r="BS33" s="40">
        <f>BI33*VLOOKUP(BS$12,別紙!$B$4:$E$10,MATCH("設備利用率",別紙!$B$4:$E$4,0),0)/100*8760/10^3</f>
        <v>0</v>
      </c>
      <c r="BT33" s="40">
        <f>BJ33*VLOOKUP(BT$12,別紙!$B$4:$E$10,MATCH("設備利用率",別紙!$B$4:$E$4,0),0)/100*8760/10^3</f>
        <v>8839.0151999999998</v>
      </c>
      <c r="BU33" s="40">
        <f t="shared" si="6"/>
        <v>109424.88956124001</v>
      </c>
      <c r="BV33" s="42"/>
      <c r="BW33" s="38" t="str">
        <f t="shared" si="7"/>
        <v>38203</v>
      </c>
      <c r="BX33" s="38" t="str">
        <f t="shared" si="8"/>
        <v>宇和島市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413853.47658537608</v>
      </c>
      <c r="BZ33" s="42"/>
      <c r="CA33" s="38" t="str">
        <f t="shared" si="9"/>
        <v>38203</v>
      </c>
      <c r="CB33" s="38" t="str">
        <f t="shared" si="10"/>
        <v>宇和島市</v>
      </c>
      <c r="CC33" s="260">
        <f t="shared" si="11"/>
        <v>2.260091598218196E-2</v>
      </c>
      <c r="CD33" s="260">
        <f t="shared" si="16"/>
        <v>7.0838420761585905E-2</v>
      </c>
      <c r="CE33" s="260">
        <f t="shared" si="17"/>
        <v>0.14960773197039237</v>
      </c>
      <c r="CF33" s="260">
        <f t="shared" si="18"/>
        <v>0</v>
      </c>
      <c r="CG33" s="260">
        <f t="shared" si="19"/>
        <v>0</v>
      </c>
      <c r="CH33" s="260">
        <f t="shared" si="20"/>
        <v>2.1357837254211278E-2</v>
      </c>
      <c r="CI33" s="260">
        <f t="shared" si="12"/>
        <v>0.26440490596837152</v>
      </c>
      <c r="CK33" s="20" t="str">
        <f t="shared" si="13"/>
        <v>38203</v>
      </c>
      <c r="CL33" s="20" t="str">
        <f t="shared" si="14"/>
        <v>宇和島市</v>
      </c>
      <c r="CM33" s="20">
        <f>VLOOKUP($CK33&amp;"_"&amp;$AZ$7,データシート1!$A:$BS,MATCH("ca_太陽光発電（10kW未満）",データシート1!$A$1:$BS$1,0),0)</f>
        <v>1581</v>
      </c>
      <c r="CN33" s="20">
        <f>VLOOKUP($CK33&amp;"_"&amp;$AZ$5,データシート1!$A:$BS,MATCH("ab_家庭",データシート1!$A$1:$BS$1,0),0)</f>
        <v>35495</v>
      </c>
      <c r="CO33" s="260">
        <f t="shared" si="15"/>
        <v>4.4541484716157202E-2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36204</v>
      </c>
      <c r="AY34" s="20" t="str">
        <f>IF(IFERROR(比較地域マスタ!$Z27,"")=0,"",IFERROR(比較地域マスタ!$Z27,""))</f>
        <v>阿南市</v>
      </c>
      <c r="BC34" s="960" t="str">
        <f t="shared" si="0"/>
        <v>36204</v>
      </c>
      <c r="BD34" s="123" t="str">
        <f t="shared" si="2"/>
        <v>阿南市</v>
      </c>
      <c r="BE34" s="40">
        <f>VLOOKUP($BC34&amp;"_"&amp;$AZ$7,データシート1!$A:$BS,MATCH("cb_"&amp;BE$12,データシート1!$A$1:$BS$1,0),0)</f>
        <v>13360.913999999979</v>
      </c>
      <c r="BF34" s="40">
        <f>VLOOKUP($BC34&amp;"_"&amp;$AZ$7,データシート1!$A:$BS,MATCH("cb_"&amp;BF$12,データシート1!$A$1:$BS$1,0),0)</f>
        <v>77902.901999999842</v>
      </c>
      <c r="BG34" s="40">
        <f>VLOOKUP($BC34&amp;"_"&amp;$AZ$7,データシート1!$A:$BS,MATCH("cb_"&amp;BG$12,データシート1!$A$1:$BS$1,0),0)</f>
        <v>0</v>
      </c>
      <c r="BH34" s="40">
        <f>VLOOKUP($BC34&amp;"_"&amp;$AZ$7,データシート1!$A:$BS,MATCH("cb_"&amp;BH$12,データシート1!$A$1:$BS$1,0),0)</f>
        <v>104</v>
      </c>
      <c r="BI34" s="40">
        <f>VLOOKUP($BC34&amp;"_"&amp;$AZ$7,データシート1!$A:$BS,MATCH("cb_"&amp;BI$12,データシート1!$A$1:$BS$1,0),0)</f>
        <v>0</v>
      </c>
      <c r="BJ34" s="40">
        <f>VLOOKUP($BC34&amp;"_"&amp;$AZ$7,データシート1!$A:$BS,MATCH("cb_"&amp;BJ$12,データシート1!$A$1:$BS$1,0),0)</f>
        <v>7547.0110000000004</v>
      </c>
      <c r="BK34" s="40">
        <f t="shared" si="3"/>
        <v>98914.826999999816</v>
      </c>
      <c r="BL34" s="42"/>
      <c r="BM34" s="960" t="str">
        <f t="shared" si="4"/>
        <v>36204</v>
      </c>
      <c r="BN34" s="123" t="str">
        <f t="shared" si="5"/>
        <v>阿南市</v>
      </c>
      <c r="BO34" s="40">
        <f>BE34*VLOOKUP(BO$12,別紙!$B$4:$E$10,MATCH("設備利用率",別紙!$B$4:$E$4,0),0)/100*8760/10^3</f>
        <v>16034.700109679972</v>
      </c>
      <c r="BP34" s="40">
        <f>BF34*VLOOKUP(BP$12,別紙!$B$4:$E$10,MATCH("設備利用率",別紙!$B$4:$E$4,0),0)/100*8760/10^3</f>
        <v>103046.84264951981</v>
      </c>
      <c r="BQ34" s="40">
        <f>BG34*VLOOKUP(BQ$12,別紙!$B$4:$E$10,MATCH("設備利用率",別紙!$B$4:$E$4,0),0)/100*8760/10^3</f>
        <v>0</v>
      </c>
      <c r="BR34" s="40">
        <f>BH34*VLOOKUP(BR$12,別紙!$B$4:$E$10,MATCH("設備利用率",別紙!$B$4:$E$4,0),0)/100*8760/10^3</f>
        <v>546.62400000000002</v>
      </c>
      <c r="BS34" s="40">
        <f>BI34*VLOOKUP(BS$12,別紙!$B$4:$E$10,MATCH("設備利用率",別紙!$B$4:$E$4,0),0)/100*8760/10^3</f>
        <v>0</v>
      </c>
      <c r="BT34" s="40">
        <f>BJ34*VLOOKUP(BT$12,別紙!$B$4:$E$10,MATCH("設備利用率",別紙!$B$4:$E$4,0),0)/100*8760/10^3</f>
        <v>52889.453088000002</v>
      </c>
      <c r="BU34" s="40">
        <f t="shared" si="6"/>
        <v>172517.61984719976</v>
      </c>
      <c r="BV34" s="42"/>
      <c r="BW34" s="38" t="str">
        <f t="shared" si="7"/>
        <v>36204</v>
      </c>
      <c r="BX34" s="38" t="str">
        <f t="shared" si="8"/>
        <v>阿南市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734599.42607215059</v>
      </c>
      <c r="BZ34" s="42"/>
      <c r="CA34" s="38" t="str">
        <f t="shared" si="9"/>
        <v>36204</v>
      </c>
      <c r="CB34" s="38" t="str">
        <f t="shared" si="10"/>
        <v>阿南市</v>
      </c>
      <c r="CC34" s="260">
        <f t="shared" si="11"/>
        <v>2.18278146437118E-2</v>
      </c>
      <c r="CD34" s="260">
        <f t="shared" si="16"/>
        <v>0.14027623626185462</v>
      </c>
      <c r="CE34" s="260">
        <f t="shared" si="17"/>
        <v>0</v>
      </c>
      <c r="CF34" s="260">
        <f t="shared" si="18"/>
        <v>7.4411166221944735E-4</v>
      </c>
      <c r="CG34" s="260">
        <f t="shared" si="19"/>
        <v>0</v>
      </c>
      <c r="CH34" s="260">
        <f t="shared" si="20"/>
        <v>7.1997678205108384E-2</v>
      </c>
      <c r="CI34" s="260">
        <f t="shared" si="12"/>
        <v>0.23484584077289422</v>
      </c>
      <c r="CK34" s="20" t="str">
        <f t="shared" si="13"/>
        <v>36204</v>
      </c>
      <c r="CL34" s="20" t="str">
        <f t="shared" si="14"/>
        <v>阿南市</v>
      </c>
      <c r="CM34" s="20">
        <f>VLOOKUP($CK34&amp;"_"&amp;$AZ$7,データシート1!$A:$BS,MATCH("ca_太陽光発電（10kW未満）",データシート1!$A$1:$BS$1,0),0)</f>
        <v>2614</v>
      </c>
      <c r="CN34" s="20">
        <f>VLOOKUP($CK34&amp;"_"&amp;$AZ$5,データシート1!$A:$BS,MATCH("ab_家庭",データシート1!$A$1:$BS$1,0),0)</f>
        <v>31197</v>
      </c>
      <c r="CO34" s="260">
        <f t="shared" si="15"/>
        <v>8.3790108023207355E-2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30206</v>
      </c>
      <c r="AY35" s="20" t="str">
        <f>IF(IFERROR(比較地域マスタ!$Z28,"")=0,"",IFERROR(比較地域マスタ!$Z28,""))</f>
        <v>田辺市</v>
      </c>
      <c r="BC35" s="960" t="str">
        <f t="shared" si="0"/>
        <v>30206</v>
      </c>
      <c r="BD35" s="123" t="str">
        <f t="shared" si="2"/>
        <v>田辺市</v>
      </c>
      <c r="BE35" s="40">
        <f>VLOOKUP($BC35&amp;"_"&amp;$AZ$7,データシート1!$A:$BS,MATCH("cb_"&amp;BE$12,データシート1!$A$1:$BS$1,0),0)</f>
        <v>9182.3999999999978</v>
      </c>
      <c r="BF35" s="40">
        <f>VLOOKUP($BC35&amp;"_"&amp;$AZ$7,データシート1!$A:$BS,MATCH("cb_"&amp;BF$12,データシート1!$A$1:$BS$1,0),0)</f>
        <v>26601.000000000029</v>
      </c>
      <c r="BG35" s="40">
        <f>VLOOKUP($BC35&amp;"_"&amp;$AZ$7,データシート1!$A:$BS,MATCH("cb_"&amp;BG$12,データシート1!$A$1:$BS$1,0),0)</f>
        <v>19</v>
      </c>
      <c r="BH35" s="40">
        <f>VLOOKUP($BC35&amp;"_"&amp;$AZ$7,データシート1!$A:$BS,MATCH("cb_"&amp;BH$12,データシート1!$A$1:$BS$1,0),0)</f>
        <v>19.8</v>
      </c>
      <c r="BI35" s="40">
        <f>VLOOKUP($BC35&amp;"_"&amp;$AZ$7,データシート1!$A:$BS,MATCH("cb_"&amp;BI$12,データシート1!$A$1:$BS$1,0),0)</f>
        <v>0</v>
      </c>
      <c r="BJ35" s="40">
        <f>VLOOKUP($BC35&amp;"_"&amp;$AZ$7,データシート1!$A:$BS,MATCH("cb_"&amp;BJ$12,データシート1!$A$1:$BS$1,0),0)</f>
        <v>0</v>
      </c>
      <c r="BK35" s="40">
        <f t="shared" si="3"/>
        <v>35822.200000000026</v>
      </c>
      <c r="BL35" s="42"/>
      <c r="BM35" s="960" t="str">
        <f t="shared" si="4"/>
        <v>30206</v>
      </c>
      <c r="BN35" s="123" t="str">
        <f t="shared" si="5"/>
        <v>田辺市</v>
      </c>
      <c r="BO35" s="40">
        <f>BE35*VLOOKUP(BO$12,別紙!$B$4:$E$10,MATCH("設備利用率",別紙!$B$4:$E$4,0),0)/100*8760/10^3</f>
        <v>11019.981887999997</v>
      </c>
      <c r="BP35" s="40">
        <f>BF35*VLOOKUP(BP$12,別紙!$B$4:$E$10,MATCH("設備利用率",別紙!$B$4:$E$4,0),0)/100*8760/10^3</f>
        <v>35186.738760000037</v>
      </c>
      <c r="BQ35" s="40">
        <f>BG35*VLOOKUP(BQ$12,別紙!$B$4:$E$10,MATCH("設備利用率",別紙!$B$4:$E$4,0),0)/100*8760/10^3</f>
        <v>41.277119999999996</v>
      </c>
      <c r="BR35" s="40">
        <f>BH35*VLOOKUP(BR$12,別紙!$B$4:$E$10,MATCH("設備利用率",別紙!$B$4:$E$4,0),0)/100*8760/10^3</f>
        <v>104.0688</v>
      </c>
      <c r="BS35" s="40">
        <f>BI35*VLOOKUP(BS$12,別紙!$B$4:$E$10,MATCH("設備利用率",別紙!$B$4:$E$4,0),0)/100*8760/10^3</f>
        <v>0</v>
      </c>
      <c r="BT35" s="40">
        <f>BJ35*VLOOKUP(BT$12,別紙!$B$4:$E$10,MATCH("設備利用率",別紙!$B$4:$E$4,0),0)/100*8760/10^3</f>
        <v>0</v>
      </c>
      <c r="BU35" s="40">
        <f t="shared" si="6"/>
        <v>46352.066568000031</v>
      </c>
      <c r="BV35" s="42"/>
      <c r="BW35" s="38" t="str">
        <f t="shared" si="7"/>
        <v>30206</v>
      </c>
      <c r="BX35" s="38" t="str">
        <f t="shared" si="8"/>
        <v>田辺市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389031.31682603608</v>
      </c>
      <c r="BZ35" s="42"/>
      <c r="CA35" s="38" t="str">
        <f t="shared" si="9"/>
        <v>30206</v>
      </c>
      <c r="CB35" s="38" t="str">
        <f t="shared" si="10"/>
        <v>田辺市</v>
      </c>
      <c r="CC35" s="260">
        <f t="shared" si="11"/>
        <v>2.8326721812290047E-2</v>
      </c>
      <c r="CD35" s="260">
        <f t="shared" si="16"/>
        <v>9.0447059756206108E-2</v>
      </c>
      <c r="CE35" s="260">
        <f t="shared" si="17"/>
        <v>1.0610230645893726E-4</v>
      </c>
      <c r="CF35" s="260">
        <f t="shared" si="18"/>
        <v>2.6750751288883166E-4</v>
      </c>
      <c r="CG35" s="260">
        <f t="shared" si="19"/>
        <v>0</v>
      </c>
      <c r="CH35" s="260">
        <f t="shared" si="20"/>
        <v>0</v>
      </c>
      <c r="CI35" s="260">
        <f t="shared" si="12"/>
        <v>0.11914739138784392</v>
      </c>
      <c r="CK35" s="20" t="str">
        <f t="shared" si="13"/>
        <v>30206</v>
      </c>
      <c r="CL35" s="20" t="str">
        <f t="shared" si="14"/>
        <v>田辺市</v>
      </c>
      <c r="CM35" s="20">
        <f>VLOOKUP($CK35&amp;"_"&amp;$AZ$7,データシート1!$A:$BS,MATCH("ca_太陽光発電（10kW未満）",データシート1!$A$1:$BS$1,0),0)</f>
        <v>1995</v>
      </c>
      <c r="CN35" s="20">
        <f>VLOOKUP($CK35&amp;"_"&amp;$AZ$5,データシート1!$A:$BS,MATCH("ab_家庭",データシート1!$A$1:$BS$1,0),0)</f>
        <v>35048</v>
      </c>
      <c r="CO35" s="260">
        <f t="shared" si="15"/>
        <v>5.6921935631134443E-2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33208</v>
      </c>
      <c r="AY36" s="20" t="str">
        <f>IF(IFERROR(比較地域マスタ!$Z29,"")=0,"",IFERROR(比較地域マスタ!$Z29,""))</f>
        <v>総社市</v>
      </c>
      <c r="BC36" s="960" t="str">
        <f t="shared" si="0"/>
        <v>33208</v>
      </c>
      <c r="BD36" s="123" t="str">
        <f t="shared" si="2"/>
        <v>総社市</v>
      </c>
      <c r="BE36" s="40">
        <f>VLOOKUP($BC36&amp;"_"&amp;$AZ$7,データシート1!$A:$BS,MATCH("cb_"&amp;BE$12,データシート1!$A$1:$BS$1,0),0)</f>
        <v>16074.887999999941</v>
      </c>
      <c r="BF36" s="40">
        <f>VLOOKUP($BC36&amp;"_"&amp;$AZ$7,データシート1!$A:$BS,MATCH("cb_"&amp;BF$12,データシート1!$A$1:$BS$1,0),0)</f>
        <v>35914.50799999998</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51989.395999999921</v>
      </c>
      <c r="BL36" s="42"/>
      <c r="BM36" s="960" t="str">
        <f t="shared" si="4"/>
        <v>33208</v>
      </c>
      <c r="BN36" s="123" t="str">
        <f t="shared" si="5"/>
        <v>総社市</v>
      </c>
      <c r="BO36" s="40">
        <f>BE36*VLOOKUP(BO$12,別紙!$B$4:$E$10,MATCH("設備利用率",別紙!$B$4:$E$4,0),0)/100*8760/10^3</f>
        <v>19291.794586559929</v>
      </c>
      <c r="BP36" s="40">
        <f>BF36*VLOOKUP(BP$12,別紙!$B$4:$E$10,MATCH("設備利用率",別紙!$B$4:$E$4,0),0)/100*8760/10^3</f>
        <v>47506.274602079968</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66798.0691886399</v>
      </c>
      <c r="BV36" s="42"/>
      <c r="BW36" s="38" t="str">
        <f t="shared" si="7"/>
        <v>33208</v>
      </c>
      <c r="BX36" s="38" t="str">
        <f t="shared" si="8"/>
        <v>総社市</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531506.5587956839</v>
      </c>
      <c r="BZ36" s="42"/>
      <c r="CA36" s="38" t="str">
        <f t="shared" si="9"/>
        <v>33208</v>
      </c>
      <c r="CB36" s="38" t="str">
        <f t="shared" si="10"/>
        <v>総社市</v>
      </c>
      <c r="CC36" s="260">
        <f t="shared" si="11"/>
        <v>3.6296437489449447E-2</v>
      </c>
      <c r="CD36" s="260">
        <f t="shared" si="16"/>
        <v>8.938041086402064E-2</v>
      </c>
      <c r="CE36" s="260">
        <f t="shared" si="17"/>
        <v>0</v>
      </c>
      <c r="CF36" s="260">
        <f t="shared" si="18"/>
        <v>0</v>
      </c>
      <c r="CG36" s="260">
        <f t="shared" si="19"/>
        <v>0</v>
      </c>
      <c r="CH36" s="260">
        <f t="shared" si="20"/>
        <v>0</v>
      </c>
      <c r="CI36" s="260">
        <f t="shared" si="12"/>
        <v>0.12567684835347009</v>
      </c>
      <c r="CK36" s="20" t="str">
        <f t="shared" si="13"/>
        <v>33208</v>
      </c>
      <c r="CL36" s="20" t="str">
        <f t="shared" si="14"/>
        <v>総社市</v>
      </c>
      <c r="CM36" s="20">
        <f>VLOOKUP($CK36&amp;"_"&amp;$AZ$7,データシート1!$A:$BS,MATCH("ca_太陽光発電（10kW未満）",データシート1!$A$1:$BS$1,0),0)</f>
        <v>3410</v>
      </c>
      <c r="CN36" s="20">
        <f>VLOOKUP($CK36&amp;"_"&amp;$AZ$5,データシート1!$A:$BS,MATCH("ab_家庭",データシート1!$A$1:$BS$1,0),0)</f>
        <v>29054</v>
      </c>
      <c r="CO36" s="260">
        <f t="shared" si="15"/>
        <v>0.11736766021890273</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26210</v>
      </c>
      <c r="AY37" s="20" t="str">
        <f>IF(IFERROR(比較地域マスタ!$Z30,"")=0,"",IFERROR(比較地域マスタ!$Z30,""))</f>
        <v>八幡市</v>
      </c>
      <c r="BC37" s="960" t="str">
        <f t="shared" si="0"/>
        <v>26210</v>
      </c>
      <c r="BD37" s="123" t="str">
        <f t="shared" si="2"/>
        <v>八幡市</v>
      </c>
      <c r="BE37" s="40">
        <f>VLOOKUP($BC37&amp;"_"&amp;$AZ$7,データシート1!$A:$BS,MATCH("cb_"&amp;BE$12,データシート1!$A$1:$BS$1,0),0)</f>
        <v>7459.1</v>
      </c>
      <c r="BF37" s="40">
        <f>VLOOKUP($BC37&amp;"_"&amp;$AZ$7,データシート1!$A:$BS,MATCH("cb_"&amp;BF$12,データシート1!$A$1:$BS$1,0),0)</f>
        <v>6282.7000000000025</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13741.800000000003</v>
      </c>
      <c r="BL37" s="42"/>
      <c r="BM37" s="960" t="str">
        <f t="shared" si="4"/>
        <v>26210</v>
      </c>
      <c r="BN37" s="123" t="str">
        <f t="shared" si="5"/>
        <v>八幡市</v>
      </c>
      <c r="BO37" s="40">
        <f>BE37*VLOOKUP(BO$12,別紙!$B$4:$E$10,MATCH("設備利用率",別紙!$B$4:$E$4,0),0)/100*8760/10^3</f>
        <v>8951.8150920000007</v>
      </c>
      <c r="BP37" s="40">
        <f>BF37*VLOOKUP(BP$12,別紙!$B$4:$E$10,MATCH("設備利用率",別紙!$B$4:$E$4,0),0)/100*8760/10^3</f>
        <v>8310.5042520000025</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17262.319344000003</v>
      </c>
      <c r="BV37" s="42"/>
      <c r="BW37" s="38" t="str">
        <f t="shared" si="7"/>
        <v>26210</v>
      </c>
      <c r="BX37" s="38" t="str">
        <f t="shared" si="8"/>
        <v>八幡市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397073.15536005626</v>
      </c>
      <c r="BZ37" s="42"/>
      <c r="CA37" s="38" t="str">
        <f t="shared" si="9"/>
        <v>26210</v>
      </c>
      <c r="CB37" s="38" t="str">
        <f t="shared" si="10"/>
        <v>八幡市</v>
      </c>
      <c r="CC37" s="260">
        <f t="shared" si="11"/>
        <v>2.254449834031896E-2</v>
      </c>
      <c r="CD37" s="260">
        <f t="shared" si="16"/>
        <v>2.0929403410472912E-2</v>
      </c>
      <c r="CE37" s="260">
        <f t="shared" si="17"/>
        <v>0</v>
      </c>
      <c r="CF37" s="260">
        <f t="shared" si="18"/>
        <v>0</v>
      </c>
      <c r="CG37" s="260">
        <f t="shared" si="19"/>
        <v>0</v>
      </c>
      <c r="CH37" s="260">
        <f t="shared" si="20"/>
        <v>0</v>
      </c>
      <c r="CI37" s="260">
        <f t="shared" si="12"/>
        <v>4.3473901750791875E-2</v>
      </c>
      <c r="CK37" s="20" t="str">
        <f t="shared" si="13"/>
        <v>26210</v>
      </c>
      <c r="CL37" s="20" t="str">
        <f t="shared" si="14"/>
        <v>八幡市</v>
      </c>
      <c r="CM37" s="20">
        <f>VLOOKUP($CK37&amp;"_"&amp;$AZ$7,データシート1!$A:$BS,MATCH("ca_太陽光発電（10kW未満）",データシート1!$A$1:$BS$1,0),0)</f>
        <v>1760</v>
      </c>
      <c r="CN37" s="20">
        <f>VLOOKUP($CK37&amp;"_"&amp;$AZ$5,データシート1!$A:$BS,MATCH("ab_家庭",データシート1!$A$1:$BS$1,0),0)</f>
        <v>33450</v>
      </c>
      <c r="CO37" s="260">
        <f t="shared" si="15"/>
        <v>5.2615844544095666E-2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09210</v>
      </c>
      <c r="AY38" s="20" t="str">
        <f>IF(IFERROR(比較地域マスタ!$Z31,"")=0,"",IFERROR(比較地域マスタ!$Z31,""))</f>
        <v>大田原市</v>
      </c>
      <c r="BC38" s="960" t="str">
        <f t="shared" si="0"/>
        <v>09210</v>
      </c>
      <c r="BD38" s="123" t="str">
        <f t="shared" si="2"/>
        <v>大田原市</v>
      </c>
      <c r="BE38" s="40">
        <f>VLOOKUP($BC38&amp;"_"&amp;$AZ$7,データシート1!$A:$BS,MATCH("cb_"&amp;BE$12,データシート1!$A$1:$BS$1,0),0)</f>
        <v>13248.499999999973</v>
      </c>
      <c r="BF38" s="40">
        <f>VLOOKUP($BC38&amp;"_"&amp;$AZ$7,データシート1!$A:$BS,MATCH("cb_"&amp;BF$12,データシート1!$A$1:$BS$1,0),0)</f>
        <v>192035.40000000023</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730.13800000000003</v>
      </c>
      <c r="BK38" s="40">
        <f t="shared" si="3"/>
        <v>206014.0380000002</v>
      </c>
      <c r="BL38" s="42"/>
      <c r="BM38" s="960" t="str">
        <f t="shared" si="4"/>
        <v>09210</v>
      </c>
      <c r="BN38" s="123" t="str">
        <f t="shared" si="5"/>
        <v>大田原市</v>
      </c>
      <c r="BO38" s="40">
        <f>BE38*VLOOKUP(BO$12,別紙!$B$4:$E$10,MATCH("設備利用率",別紙!$B$4:$E$4,0),0)/100*8760/10^3</f>
        <v>15899.789819999967</v>
      </c>
      <c r="BP38" s="40">
        <f>BF38*VLOOKUP(BP$12,別紙!$B$4:$E$10,MATCH("設備利用率",別紙!$B$4:$E$4,0),0)/100*8760/10^3</f>
        <v>254016.74570400029</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5116.8071040000004</v>
      </c>
      <c r="BU38" s="40">
        <f t="shared" si="6"/>
        <v>275033.34262800025</v>
      </c>
      <c r="BV38" s="42"/>
      <c r="BW38" s="38" t="str">
        <f t="shared" si="7"/>
        <v>09210</v>
      </c>
      <c r="BX38" s="38" t="str">
        <f t="shared" si="8"/>
        <v>大田原市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736275.57032668416</v>
      </c>
      <c r="BZ38" s="42"/>
      <c r="CA38" s="38" t="str">
        <f t="shared" si="9"/>
        <v>09210</v>
      </c>
      <c r="CB38" s="38" t="str">
        <f t="shared" si="10"/>
        <v>大田原市</v>
      </c>
      <c r="CC38" s="260">
        <f t="shared" si="11"/>
        <v>2.1594889822224114E-2</v>
      </c>
      <c r="CD38" s="260">
        <f t="shared" si="16"/>
        <v>0.34500227352551371</v>
      </c>
      <c r="CE38" s="260">
        <f t="shared" si="17"/>
        <v>0</v>
      </c>
      <c r="CF38" s="260">
        <f t="shared" si="18"/>
        <v>0</v>
      </c>
      <c r="CG38" s="260">
        <f t="shared" si="19"/>
        <v>0</v>
      </c>
      <c r="CH38" s="260">
        <f t="shared" si="20"/>
        <v>6.9495815292767108E-3</v>
      </c>
      <c r="CI38" s="260">
        <f t="shared" si="12"/>
        <v>0.3735467448770145</v>
      </c>
      <c r="CK38" s="20" t="str">
        <f t="shared" si="13"/>
        <v>09210</v>
      </c>
      <c r="CL38" s="20" t="str">
        <f t="shared" si="14"/>
        <v>大田原市</v>
      </c>
      <c r="CM38" s="20">
        <f>VLOOKUP($CK38&amp;"_"&amp;$AZ$7,データシート1!$A:$BS,MATCH("ca_太陽光発電（10kW未満）",データシート1!$A$1:$BS$1,0),0)</f>
        <v>2740</v>
      </c>
      <c r="CN38" s="20">
        <f>VLOOKUP($CK38&amp;"_"&amp;$AZ$5,データシート1!$A:$BS,MATCH("ab_家庭",データシート1!$A$1:$BS$1,0),0)</f>
        <v>29609</v>
      </c>
      <c r="CO38" s="260">
        <f t="shared" si="15"/>
        <v>9.2539430578540305E-2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23233</v>
      </c>
      <c r="AY39" s="20" t="str">
        <f>IF(IFERROR(比較地域マスタ!$Z32,"")=0,"",IFERROR(比較地域マスタ!$Z32,""))</f>
        <v>清須市</v>
      </c>
      <c r="BC39" s="960" t="str">
        <f t="shared" si="0"/>
        <v>23233</v>
      </c>
      <c r="BD39" s="123" t="str">
        <f t="shared" si="2"/>
        <v>清須市</v>
      </c>
      <c r="BE39" s="40">
        <f>VLOOKUP($BC39&amp;"_"&amp;$AZ$7,データシート1!$A:$BS,MATCH("cb_"&amp;BE$12,データシート1!$A$1:$BS$1,0),0)</f>
        <v>10964.499999999993</v>
      </c>
      <c r="BF39" s="40">
        <f>VLOOKUP($BC39&amp;"_"&amp;$AZ$7,データシート1!$A:$BS,MATCH("cb_"&amp;BF$12,データシート1!$A$1:$BS$1,0),0)</f>
        <v>6190.2999999999956</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17154.799999999988</v>
      </c>
      <c r="BL39" s="42"/>
      <c r="BM39" s="960" t="str">
        <f t="shared" si="4"/>
        <v>23233</v>
      </c>
      <c r="BN39" s="123" t="str">
        <f t="shared" si="5"/>
        <v>清須市</v>
      </c>
      <c r="BO39" s="40">
        <f>BE39*VLOOKUP(BO$12,別紙!$B$4:$E$10,MATCH("設備利用率",別紙!$B$4:$E$4,0),0)/100*8760/10^3</f>
        <v>13158.715739999992</v>
      </c>
      <c r="BP39" s="40">
        <f>BF39*VLOOKUP(BP$12,別紙!$B$4:$E$10,MATCH("設備利用率",別紙!$B$4:$E$4,0),0)/100*8760/10^3</f>
        <v>8188.2812279999935</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21346.996967999985</v>
      </c>
      <c r="BV39" s="42"/>
      <c r="BW39" s="38" t="str">
        <f t="shared" si="7"/>
        <v>23233</v>
      </c>
      <c r="BX39" s="38" t="str">
        <f t="shared" si="8"/>
        <v>清須市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404084.96828107088</v>
      </c>
      <c r="BZ39" s="42"/>
      <c r="CA39" s="38" t="str">
        <f t="shared" si="9"/>
        <v>23233</v>
      </c>
      <c r="CB39" s="38" t="str">
        <f t="shared" si="10"/>
        <v>清須市</v>
      </c>
      <c r="CC39" s="260">
        <f t="shared" si="11"/>
        <v>3.256422973607654E-2</v>
      </c>
      <c r="CD39" s="260">
        <f t="shared" si="16"/>
        <v>2.0263761017471058E-2</v>
      </c>
      <c r="CE39" s="260">
        <f t="shared" si="17"/>
        <v>0</v>
      </c>
      <c r="CF39" s="260">
        <f t="shared" si="18"/>
        <v>0</v>
      </c>
      <c r="CG39" s="260">
        <f t="shared" si="19"/>
        <v>0</v>
      </c>
      <c r="CH39" s="260">
        <f t="shared" si="20"/>
        <v>0</v>
      </c>
      <c r="CI39" s="260">
        <f t="shared" si="12"/>
        <v>5.2827990753547591E-2</v>
      </c>
      <c r="CK39" s="20" t="str">
        <f t="shared" si="13"/>
        <v>23233</v>
      </c>
      <c r="CL39" s="20" t="str">
        <f t="shared" si="14"/>
        <v>清須市</v>
      </c>
      <c r="CM39" s="20">
        <f>VLOOKUP($CK39&amp;"_"&amp;$AZ$7,データシート1!$A:$BS,MATCH("ca_太陽光発電（10kW未満）",データシート1!$A$1:$BS$1,0),0)</f>
        <v>2349</v>
      </c>
      <c r="CN39" s="20">
        <f>VLOOKUP($CK39&amp;"_"&amp;$AZ$5,データシート1!$A:$BS,MATCH("ab_家庭",データシート1!$A$1:$BS$1,0),0)</f>
        <v>30193</v>
      </c>
      <c r="CO39" s="260">
        <f t="shared" si="15"/>
        <v>7.7799489948001191E-2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18207</v>
      </c>
      <c r="AY40" s="20" t="str">
        <f>IF(IFERROR(比較地域マスタ!$Z33,"")=0,"",IFERROR(比較地域マスタ!$Z33,""))</f>
        <v>鯖江市</v>
      </c>
      <c r="BC40" s="960" t="str">
        <f t="shared" si="0"/>
        <v>18207</v>
      </c>
      <c r="BD40" s="123" t="str">
        <f t="shared" si="2"/>
        <v>鯖江市</v>
      </c>
      <c r="BE40" s="40">
        <f>VLOOKUP($BC40&amp;"_"&amp;$AZ$7,データシート1!$A:$BS,MATCH("cb_"&amp;BE$12,データシート1!$A$1:$BS$1,0),0)</f>
        <v>6870.8639999999923</v>
      </c>
      <c r="BF40" s="40">
        <f>VLOOKUP($BC40&amp;"_"&amp;$AZ$7,データシート1!$A:$BS,MATCH("cb_"&amp;BF$12,データシート1!$A$1:$BS$1,0),0)</f>
        <v>10767.203000000003</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17638.066999999995</v>
      </c>
      <c r="BL40" s="42"/>
      <c r="BM40" s="960" t="str">
        <f t="shared" si="4"/>
        <v>18207</v>
      </c>
      <c r="BN40" s="123" t="str">
        <f t="shared" si="5"/>
        <v>鯖江市</v>
      </c>
      <c r="BO40" s="40">
        <f>BE40*VLOOKUP(BO$12,別紙!$B$4:$E$10,MATCH("設備利用率",別紙!$B$4:$E$4,0),0)/100*8760/10^3</f>
        <v>8245.8613036799889</v>
      </c>
      <c r="BP40" s="40">
        <f>BF40*VLOOKUP(BP$12,別紙!$B$4:$E$10,MATCH("設備利用率",別紙!$B$4:$E$4,0),0)/100*8760/10^3</f>
        <v>14242.425440280003</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22488.286743959994</v>
      </c>
      <c r="BV40" s="42"/>
      <c r="BW40" s="38" t="str">
        <f t="shared" si="7"/>
        <v>18207</v>
      </c>
      <c r="BX40" s="38" t="str">
        <f t="shared" si="8"/>
        <v>鯖江市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550050.03340987093</v>
      </c>
      <c r="BZ40" s="42"/>
      <c r="CA40" s="38" t="str">
        <f t="shared" si="9"/>
        <v>18207</v>
      </c>
      <c r="CB40" s="38" t="str">
        <f t="shared" si="10"/>
        <v>鯖江市</v>
      </c>
      <c r="CC40" s="260">
        <f t="shared" si="11"/>
        <v>1.4991111358656292E-2</v>
      </c>
      <c r="CD40" s="260">
        <f t="shared" si="16"/>
        <v>2.5892963503680456E-2</v>
      </c>
      <c r="CE40" s="260">
        <f t="shared" si="17"/>
        <v>0</v>
      </c>
      <c r="CF40" s="260">
        <f t="shared" si="18"/>
        <v>0</v>
      </c>
      <c r="CG40" s="260">
        <f t="shared" si="19"/>
        <v>0</v>
      </c>
      <c r="CH40" s="260">
        <f t="shared" si="20"/>
        <v>0</v>
      </c>
      <c r="CI40" s="260">
        <f t="shared" si="12"/>
        <v>4.088407486233675E-2</v>
      </c>
      <c r="CK40" s="20" t="str">
        <f t="shared" si="13"/>
        <v>18207</v>
      </c>
      <c r="CL40" s="20" t="str">
        <f t="shared" si="14"/>
        <v>鯖江市</v>
      </c>
      <c r="CM40" s="20">
        <f>VLOOKUP($CK40&amp;"_"&amp;$AZ$7,データシート1!$A:$BS,MATCH("ca_太陽光発電（10kW未満）",データシート1!$A$1:$BS$1,0),0)</f>
        <v>1456</v>
      </c>
      <c r="CN40" s="20">
        <f>VLOOKUP($CK40&amp;"_"&amp;$AZ$5,データシート1!$A:$BS,MATCH("ab_家庭",データシート1!$A$1:$BS$1,0),0)</f>
        <v>25362</v>
      </c>
      <c r="CO40" s="260">
        <f t="shared" si="15"/>
        <v>5.7408721709644353E-2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40224</v>
      </c>
      <c r="AY41" s="20" t="str">
        <f>IF(IFERROR(比較地域マスタ!$Z34,"")=0,"",IFERROR(比較地域マスタ!$Z34,""))</f>
        <v>福津市</v>
      </c>
      <c r="BC41" s="960" t="str">
        <f t="shared" si="0"/>
        <v>40224</v>
      </c>
      <c r="BD41" s="123" t="str">
        <f t="shared" si="2"/>
        <v>福津市</v>
      </c>
      <c r="BE41" s="40">
        <f>VLOOKUP($BC41&amp;"_"&amp;$AZ$7,データシート1!$A:$BS,MATCH("cb_"&amp;BE$12,データシート1!$A$1:$BS$1,0),0)</f>
        <v>15586.422999999975</v>
      </c>
      <c r="BF41" s="40">
        <f>VLOOKUP($BC41&amp;"_"&amp;$AZ$7,データシート1!$A:$BS,MATCH("cb_"&amp;BF$12,データシート1!$A$1:$BS$1,0),0)</f>
        <v>32487.779999999992</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48074.202999999965</v>
      </c>
      <c r="BL41" s="42"/>
      <c r="BM41" s="960" t="str">
        <f t="shared" si="4"/>
        <v>40224</v>
      </c>
      <c r="BN41" s="123" t="str">
        <f t="shared" si="5"/>
        <v>福津市</v>
      </c>
      <c r="BO41" s="40">
        <f>BE41*VLOOKUP(BO$12,別紙!$B$4:$E$10,MATCH("設備利用率",別紙!$B$4:$E$4,0),0)/100*8760/10^3</f>
        <v>18705.577970759969</v>
      </c>
      <c r="BP41" s="40">
        <f>BF41*VLOOKUP(BP$12,別紙!$B$4:$E$10,MATCH("設備利用率",別紙!$B$4:$E$4,0),0)/100*8760/10^3</f>
        <v>42973.535872799992</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61679.113843559957</v>
      </c>
      <c r="BV41" s="42"/>
      <c r="BW41" s="38" t="str">
        <f t="shared" si="7"/>
        <v>40224</v>
      </c>
      <c r="BX41" s="38" t="str">
        <f t="shared" si="8"/>
        <v>福津市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241755.40826718783</v>
      </c>
      <c r="BZ41" s="42"/>
      <c r="CA41" s="38" t="str">
        <f t="shared" si="9"/>
        <v>40224</v>
      </c>
      <c r="CB41" s="38" t="str">
        <f t="shared" si="10"/>
        <v>福津市</v>
      </c>
      <c r="CC41" s="260">
        <f t="shared" si="11"/>
        <v>7.7373979365485721E-2</v>
      </c>
      <c r="CD41" s="260">
        <f t="shared" si="16"/>
        <v>0.17775625447562143</v>
      </c>
      <c r="CE41" s="260">
        <f t="shared" si="17"/>
        <v>0</v>
      </c>
      <c r="CF41" s="260">
        <f t="shared" si="18"/>
        <v>0</v>
      </c>
      <c r="CG41" s="260">
        <f t="shared" si="19"/>
        <v>0</v>
      </c>
      <c r="CH41" s="260">
        <f t="shared" si="20"/>
        <v>0</v>
      </c>
      <c r="CI41" s="260">
        <f t="shared" si="12"/>
        <v>0.25513023384110717</v>
      </c>
      <c r="CK41" s="20" t="str">
        <f t="shared" si="13"/>
        <v>40224</v>
      </c>
      <c r="CL41" s="20" t="str">
        <f t="shared" si="14"/>
        <v>福津市</v>
      </c>
      <c r="CM41" s="20">
        <f>VLOOKUP($CK41&amp;"_"&amp;$AZ$7,データシート1!$A:$BS,MATCH("ca_太陽光発電（10kW未満）",データシート1!$A$1:$BS$1,0),0)</f>
        <v>3542</v>
      </c>
      <c r="CN41" s="20">
        <f>VLOOKUP($CK41&amp;"_"&amp;$AZ$5,データシート1!$A:$BS,MATCH("ab_家庭",データシート1!$A$1:$BS$1,0),0)</f>
        <v>29126</v>
      </c>
      <c r="CO41" s="260">
        <f t="shared" si="15"/>
        <v>0.12160955847009544</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19346</v>
      </c>
      <c r="AY72" s="20" t="str">
        <f>IF(IFERROR(比較地域マスタ!$AE7,"")=0,"",IFERROR(比較地域マスタ!$AE7,""))</f>
        <v>市川三郷町</v>
      </c>
      <c r="AZ72" s="18"/>
      <c r="BA72" s="24">
        <v>1</v>
      </c>
      <c r="BB72" s="24">
        <v>1</v>
      </c>
      <c r="BC72" s="20" t="str">
        <f>AX72</f>
        <v>19346</v>
      </c>
      <c r="BD72" s="20" t="str">
        <f>AY72</f>
        <v>市川三郷町</v>
      </c>
      <c r="BE72" s="953">
        <f>VLOOKUP(BC72&amp;"_令和4年度",データシート3!A:AB,MATCH("ea_"&amp;"太陽光（建物系）"&amp;"_年間発電",データシート3!$A$1:$AB$1,0),0)/10^3+VLOOKUP(BC72&amp;"_令和4年度",データシート3!A:AB,MATCH("ea_"&amp;"太陽光（土地系）"&amp;"_年間発電",データシート3!$A$1:$AB$1,0),0)/10^3</f>
        <v>317018.10900000005</v>
      </c>
      <c r="BF72" s="953">
        <f>VLOOKUP(BC72&amp;"_令和4年度",データシート3!A:AB,MATCH("ea_"&amp;"風力（陸上）"&amp;"_年間発電",データシート3!$A$1:$AB$1,0),0)/10^3</f>
        <v>19791.968000000001</v>
      </c>
      <c r="BG72" s="953">
        <f>VLOOKUP(BC72&amp;"_令和4年度",データシート3!A:AB,MATCH("ea_"&amp;"中小水（河川）"&amp;"_年間発電",データシート3!$A$1:$AB$1,0),0)/10^3+VLOOKUP(BC72&amp;"_令和4年度",データシート3!A:AB,MATCH("ea_"&amp;"中小水（農業用水路）"&amp;"_年間発電",データシート3!$A$1:$AB$1,0),0)/10^3</f>
        <v>11122.705</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347932.78200000006</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67754.069475651966</v>
      </c>
      <c r="BK72" s="953">
        <f t="shared" ref="BK72:BK103" si="21">BI72-BJ72</f>
        <v>280178.71252434811</v>
      </c>
      <c r="BL72" s="953">
        <f t="shared" ref="BL72:BL103" si="22">IF(BK72&gt;0,0,BK72)</f>
        <v>0</v>
      </c>
      <c r="BM72" s="953">
        <f t="shared" ref="BM72:BM103" si="23">IF(BK72&gt;0,BK72,0)</f>
        <v>280178.71252434811</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19212</v>
      </c>
      <c r="AY73" s="20" t="str">
        <f>IF(IFERROR(比較地域マスタ!$AE8,"")=0,"",IFERROR(比較地域マスタ!$AE8,""))</f>
        <v>上野原市</v>
      </c>
      <c r="AZ73" s="18"/>
      <c r="BA73" s="24">
        <v>2</v>
      </c>
      <c r="BB73" s="24">
        <v>1</v>
      </c>
      <c r="BC73" s="20" t="str">
        <f t="shared" ref="BC73:BC136" si="24">AX73</f>
        <v>19212</v>
      </c>
      <c r="BD73" s="20" t="str">
        <f t="shared" ref="BD73:BD136" si="25">AY73</f>
        <v>上野原市</v>
      </c>
      <c r="BE73" s="953">
        <f>VLOOKUP(BC73&amp;"_令和4年度",データシート3!A:AB,MATCH("ea_"&amp;"太陽光（建物系）"&amp;"_年間発電",データシート3!$A$1:$AB$1,0),0)/10^3+VLOOKUP(BC73&amp;"_令和4年度",データシート3!A:AB,MATCH("ea_"&amp;"太陽光（土地系）"&amp;"_年間発電",データシート3!$A$1:$AB$1,0),0)/10^3</f>
        <v>294803.89699999994</v>
      </c>
      <c r="BF73" s="953">
        <f>VLOOKUP(BC73&amp;"_令和4年度",データシート3!A:AB,MATCH("ea_"&amp;"風力（陸上）"&amp;"_年間発電",データシート3!$A$1:$AB$1,0),0)/10^3</f>
        <v>0</v>
      </c>
      <c r="BG73" s="953">
        <f>VLOOKUP(BC73&amp;"_令和4年度",データシート3!A:AB,MATCH("ea_"&amp;"中小水（河川）"&amp;"_年間発電",データシート3!$A$1:$AB$1,0),0)/10^3+VLOOKUP(BC73&amp;"_令和4年度",データシート3!A:AB,MATCH("ea_"&amp;"中小水（農業用水路）"&amp;"_年間発電",データシート3!$A$1:$AB$1,0),0)/10^3</f>
        <v>65739.384000000005</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360543.28099999996</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135363.04858719872</v>
      </c>
      <c r="BK73" s="953">
        <f t="shared" si="21"/>
        <v>225180.23241280124</v>
      </c>
      <c r="BL73" s="953">
        <f t="shared" si="22"/>
        <v>0</v>
      </c>
      <c r="BM73" s="953">
        <f t="shared" si="23"/>
        <v>225180.23241280124</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19206</v>
      </c>
      <c r="AY74" s="20" t="str">
        <f>IF(IFERROR(比較地域マスタ!$AE9,"")=0,"",IFERROR(比較地域マスタ!$AE9,""))</f>
        <v>大月市</v>
      </c>
      <c r="AZ74" s="18"/>
      <c r="BA74" s="24">
        <v>3</v>
      </c>
      <c r="BB74" s="24">
        <v>1</v>
      </c>
      <c r="BC74" s="20" t="str">
        <f t="shared" si="24"/>
        <v>19206</v>
      </c>
      <c r="BD74" s="20" t="str">
        <f t="shared" si="25"/>
        <v>大月市</v>
      </c>
      <c r="BE74" s="953">
        <f>VLOOKUP(BC74&amp;"_令和4年度",データシート3!A:AB,MATCH("ea_"&amp;"太陽光（建物系）"&amp;"_年間発電",データシート3!$A$1:$AB$1,0),0)/10^3+VLOOKUP(BC74&amp;"_令和4年度",データシート3!A:AB,MATCH("ea_"&amp;"太陽光（土地系）"&amp;"_年間発電",データシート3!$A$1:$AB$1,0),0)/10^3</f>
        <v>298877.08500000002</v>
      </c>
      <c r="BF74" s="953">
        <f>VLOOKUP(BC74&amp;"_令和4年度",データシート3!A:AB,MATCH("ea_"&amp;"風力（陸上）"&amp;"_年間発電",データシート3!$A$1:$AB$1,0),0)/10^3</f>
        <v>161.79599999999999</v>
      </c>
      <c r="BG74" s="953">
        <f>VLOOKUP(BC74&amp;"_令和4年度",データシート3!A:AB,MATCH("ea_"&amp;"中小水（河川）"&amp;"_年間発電",データシート3!$A$1:$AB$1,0),0)/10^3+VLOOKUP(BC74&amp;"_令和4年度",データシート3!A:AB,MATCH("ea_"&amp;"中小水（農業用水路）"&amp;"_年間発電",データシート3!$A$1:$AB$1,0),0)/10^3</f>
        <v>201192.467</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500231.348</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111155.42132779401</v>
      </c>
      <c r="BK74" s="953">
        <f t="shared" si="21"/>
        <v>389075.92667220597</v>
      </c>
      <c r="BL74" s="953">
        <f t="shared" si="22"/>
        <v>0</v>
      </c>
      <c r="BM74" s="953">
        <f t="shared" si="23"/>
        <v>389075.92667220597</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19424</v>
      </c>
      <c r="AY75" s="20" t="str">
        <f>IF(IFERROR(比較地域マスタ!$AE10,"")=0,"",IFERROR(比較地域マスタ!$AE10,""))</f>
        <v>忍野村</v>
      </c>
      <c r="AZ75" s="18"/>
      <c r="BA75" s="24">
        <v>4</v>
      </c>
      <c r="BB75" s="24">
        <v>1</v>
      </c>
      <c r="BC75" s="20" t="str">
        <f t="shared" si="24"/>
        <v>19424</v>
      </c>
      <c r="BD75" s="20" t="str">
        <f t="shared" si="25"/>
        <v>忍野村</v>
      </c>
      <c r="BE75" s="953">
        <f>VLOOKUP(BC75&amp;"_令和4年度",データシート3!A:AB,MATCH("ea_"&amp;"太陽光（建物系）"&amp;"_年間発電",データシート3!$A$1:$AB$1,0),0)/10^3+VLOOKUP(BC75&amp;"_令和4年度",データシート3!A:AB,MATCH("ea_"&amp;"太陽光（土地系）"&amp;"_年間発電",データシート3!$A$1:$AB$1,0),0)/10^3</f>
        <v>183432.72799999997</v>
      </c>
      <c r="BF75" s="953">
        <f>VLOOKUP(BC75&amp;"_令和4年度",データシート3!A:AB,MATCH("ea_"&amp;"風力（陸上）"&amp;"_年間発電",データシート3!$A$1:$AB$1,0),0)/10^3</f>
        <v>0</v>
      </c>
      <c r="BG75" s="953">
        <f>VLOOKUP(BC75&amp;"_令和4年度",データシート3!A:AB,MATCH("ea_"&amp;"中小水（河川）"&amp;"_年間発電",データシート3!$A$1:$AB$1,0),0)/10^3+VLOOKUP(BC75&amp;"_令和4年度",データシート3!A:AB,MATCH("ea_"&amp;"中小水（農業用水路）"&amp;"_年間発電",データシート3!$A$1:$AB$1,0),0)/10^3</f>
        <v>4127.1989999999987</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187559.92699999997</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308949.05597817973</v>
      </c>
      <c r="BK75" s="953">
        <f t="shared" si="21"/>
        <v>-121389.12897817977</v>
      </c>
      <c r="BL75" s="953">
        <f t="shared" si="22"/>
        <v>-121389.12897817977</v>
      </c>
      <c r="BM75" s="953">
        <f t="shared" si="23"/>
        <v>0</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19210</v>
      </c>
      <c r="AY76" s="20" t="str">
        <f>IF(IFERROR(比較地域マスタ!$AE11,"")=0,"",IFERROR(比較地域マスタ!$AE11,""))</f>
        <v>甲斐市</v>
      </c>
      <c r="AZ76" s="18"/>
      <c r="BA76" s="24">
        <v>5</v>
      </c>
      <c r="BB76" s="24">
        <v>1</v>
      </c>
      <c r="BC76" s="20" t="str">
        <f t="shared" si="24"/>
        <v>19210</v>
      </c>
      <c r="BD76" s="20" t="str">
        <f t="shared" si="25"/>
        <v>甲斐市</v>
      </c>
      <c r="BE76" s="953">
        <f>VLOOKUP(BC76&amp;"_令和4年度",データシート3!A:AB,MATCH("ea_"&amp;"太陽光（建物系）"&amp;"_年間発電",データシート3!$A$1:$AB$1,0),0)/10^3+VLOOKUP(BC76&amp;"_令和4年度",データシート3!A:AB,MATCH("ea_"&amp;"太陽光（土地系）"&amp;"_年間発電",データシート3!$A$1:$AB$1,0),0)/10^3</f>
        <v>814706.76900000009</v>
      </c>
      <c r="BF76" s="953">
        <f>VLOOKUP(BC76&amp;"_令和4年度",データシート3!A:AB,MATCH("ea_"&amp;"風力（陸上）"&amp;"_年間発電",データシート3!$A$1:$AB$1,0),0)/10^3</f>
        <v>0</v>
      </c>
      <c r="BG76" s="953">
        <f>VLOOKUP(BC76&amp;"_令和4年度",データシート3!A:AB,MATCH("ea_"&amp;"中小水（河川）"&amp;"_年間発電",データシート3!$A$1:$AB$1,0),0)/10^3+VLOOKUP(BC76&amp;"_令和4年度",データシート3!A:AB,MATCH("ea_"&amp;"中小水（農業用水路）"&amp;"_年間発電",データシート3!$A$1:$AB$1,0),0)/10^3</f>
        <v>26089.404895430001</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971.79899999999998</v>
      </c>
      <c r="BI76" s="953">
        <f t="shared" si="26"/>
        <v>841767.97289543005</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295176.12490620429</v>
      </c>
      <c r="BK76" s="953">
        <f t="shared" si="21"/>
        <v>546591.84798922576</v>
      </c>
      <c r="BL76" s="953">
        <f t="shared" si="22"/>
        <v>0</v>
      </c>
      <c r="BM76" s="953">
        <f t="shared" si="23"/>
        <v>546591.84798922576</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19213</v>
      </c>
      <c r="AY77" s="20" t="str">
        <f>IF(IFERROR(比較地域マスタ!$AE12,"")=0,"",IFERROR(比較地域マスタ!$AE12,""))</f>
        <v>甲州市</v>
      </c>
      <c r="AZ77" s="18"/>
      <c r="BA77" s="24">
        <v>6</v>
      </c>
      <c r="BB77" s="24">
        <v>1</v>
      </c>
      <c r="BC77" s="20" t="str">
        <f t="shared" si="24"/>
        <v>19213</v>
      </c>
      <c r="BD77" s="20" t="str">
        <f t="shared" si="25"/>
        <v>甲州市</v>
      </c>
      <c r="BE77" s="953">
        <f>VLOOKUP(BC77&amp;"_令和4年度",データシート3!A:AB,MATCH("ea_"&amp;"太陽光（建物系）"&amp;"_年間発電",データシート3!$A$1:$AB$1,0),0)/10^3+VLOOKUP(BC77&amp;"_令和4年度",データシート3!A:AB,MATCH("ea_"&amp;"太陽光（土地系）"&amp;"_年間発電",データシート3!$A$1:$AB$1,0),0)/10^3</f>
        <v>1339686.2290000003</v>
      </c>
      <c r="BF77" s="953">
        <f>VLOOKUP(BC77&amp;"_令和4年度",データシート3!A:AB,MATCH("ea_"&amp;"風力（陸上）"&amp;"_年間発電",データシート3!$A$1:$AB$1,0),0)/10^3</f>
        <v>0</v>
      </c>
      <c r="BG77" s="953">
        <f>VLOOKUP(BC77&amp;"_令和4年度",データシート3!A:AB,MATCH("ea_"&amp;"中小水（河川）"&amp;"_年間発電",データシート3!$A$1:$AB$1,0),0)/10^3+VLOOKUP(BC77&amp;"_令和4年度",データシート3!A:AB,MATCH("ea_"&amp;"中小水（農業用水路）"&amp;"_年間発電",データシート3!$A$1:$AB$1,0),0)/10^3</f>
        <v>177336.64697649004</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1517022.8759764903</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130954.07362193611</v>
      </c>
      <c r="BK77" s="953">
        <f t="shared" si="21"/>
        <v>1386068.8023545542</v>
      </c>
      <c r="BL77" s="953">
        <f t="shared" si="22"/>
        <v>0</v>
      </c>
      <c r="BM77" s="953">
        <f t="shared" si="23"/>
        <v>1386068.8023545542</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19201</v>
      </c>
      <c r="AY78" s="20" t="str">
        <f>IF(IFERROR(比較地域マスタ!$AE13,"")=0,"",IFERROR(比較地域マスタ!$AE13,""))</f>
        <v>甲府市</v>
      </c>
      <c r="AZ78" s="18"/>
      <c r="BA78" s="24">
        <v>7</v>
      </c>
      <c r="BB78" s="24">
        <v>1</v>
      </c>
      <c r="BC78" s="20" t="str">
        <f t="shared" si="24"/>
        <v>19201</v>
      </c>
      <c r="BD78" s="20" t="str">
        <f t="shared" si="25"/>
        <v>甲府市</v>
      </c>
      <c r="BE78" s="953">
        <f>VLOOKUP(BC78&amp;"_令和4年度",データシート3!A:AB,MATCH("ea_"&amp;"太陽光（建物系）"&amp;"_年間発電",データシート3!$A$1:$AB$1,0),0)/10^3+VLOOKUP(BC78&amp;"_令和4年度",データシート3!A:AB,MATCH("ea_"&amp;"太陽光（土地系）"&amp;"_年間発電",データシート3!$A$1:$AB$1,0),0)/10^3</f>
        <v>1626208.4550000001</v>
      </c>
      <c r="BF78" s="953">
        <f>VLOOKUP(BC78&amp;"_令和4年度",データシート3!A:AB,MATCH("ea_"&amp;"風力（陸上）"&amp;"_年間発電",データシート3!$A$1:$AB$1,0),0)/10^3</f>
        <v>2444.373</v>
      </c>
      <c r="BG78" s="953">
        <f>VLOOKUP(BC78&amp;"_令和4年度",データシート3!A:AB,MATCH("ea_"&amp;"中小水（河川）"&amp;"_年間発電",データシート3!$A$1:$AB$1,0),0)/10^3+VLOOKUP(BC78&amp;"_令和4年度",データシート3!A:AB,MATCH("ea_"&amp;"中小水（農業用水路）"&amp;"_年間発電",データシート3!$A$1:$AB$1,0),0)/10^3</f>
        <v>153532.60500000004</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136.62100000000004</v>
      </c>
      <c r="BI78" s="953">
        <f t="shared" si="26"/>
        <v>1782322.054</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1170748.7563321136</v>
      </c>
      <c r="BK78" s="953">
        <f t="shared" si="21"/>
        <v>611573.29766788636</v>
      </c>
      <c r="BL78" s="953">
        <f t="shared" si="22"/>
        <v>0</v>
      </c>
      <c r="BM78" s="953">
        <f t="shared" si="23"/>
        <v>611573.29766788636</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19442</v>
      </c>
      <c r="AY79" s="20" t="str">
        <f>IF(IFERROR(比較地域マスタ!$AE14,"")=0,"",IFERROR(比較地域マスタ!$AE14,""))</f>
        <v>小菅村</v>
      </c>
      <c r="AZ79" s="18"/>
      <c r="BA79" s="24">
        <v>8</v>
      </c>
      <c r="BB79" s="24">
        <v>1</v>
      </c>
      <c r="BC79" s="20" t="str">
        <f t="shared" si="24"/>
        <v>19442</v>
      </c>
      <c r="BD79" s="20" t="str">
        <f t="shared" si="25"/>
        <v>小菅村</v>
      </c>
      <c r="BE79" s="953">
        <f>VLOOKUP(BC79&amp;"_令和4年度",データシート3!A:AB,MATCH("ea_"&amp;"太陽光（建物系）"&amp;"_年間発電",データシート3!$A$1:$AB$1,0),0)/10^3+VLOOKUP(BC79&amp;"_令和4年度",データシート3!A:AB,MATCH("ea_"&amp;"太陽光（土地系）"&amp;"_年間発電",データシート3!$A$1:$AB$1,0),0)/10^3</f>
        <v>20157.294999999998</v>
      </c>
      <c r="BF79" s="953">
        <f>VLOOKUP(BC79&amp;"_令和4年度",データシート3!A:AB,MATCH("ea_"&amp;"風力（陸上）"&amp;"_年間発電",データシート3!$A$1:$AB$1,0),0)/10^3</f>
        <v>0</v>
      </c>
      <c r="BG79" s="953">
        <f>VLOOKUP(BC79&amp;"_令和4年度",データシート3!A:AB,MATCH("ea_"&amp;"中小水（河川）"&amp;"_年間発電",データシート3!$A$1:$AB$1,0),0)/10^3+VLOOKUP(BC79&amp;"_令和4年度",データシート3!A:AB,MATCH("ea_"&amp;"中小水（農業用水路）"&amp;"_年間発電",データシート3!$A$1:$AB$1,0),0)/10^3</f>
        <v>8729.5040000000008</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28886.798999999999</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3461.2529033390419</v>
      </c>
      <c r="BK79" s="953">
        <f t="shared" si="21"/>
        <v>25425.546096660957</v>
      </c>
      <c r="BL79" s="953">
        <f>IF(BK79&gt;0,0,BK79)</f>
        <v>0</v>
      </c>
      <c r="BM79" s="953">
        <f>IF(BK79&gt;0,BK79,0)</f>
        <v>25425.546096660957</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19384</v>
      </c>
      <c r="AY80" s="20" t="str">
        <f>IF(IFERROR(比較地域マスタ!$AE15,"")=0,"",IFERROR(比較地域マスタ!$AE15,""))</f>
        <v>昭和町</v>
      </c>
      <c r="AZ80" s="18"/>
      <c r="BA80" s="24">
        <v>9</v>
      </c>
      <c r="BB80" s="24">
        <v>1</v>
      </c>
      <c r="BC80" s="20" t="str">
        <f t="shared" si="24"/>
        <v>19384</v>
      </c>
      <c r="BD80" s="20" t="str">
        <f t="shared" si="25"/>
        <v>昭和町</v>
      </c>
      <c r="BE80" s="953">
        <f>VLOOKUP(BC80&amp;"_令和4年度",データシート3!A:AB,MATCH("ea_"&amp;"太陽光（建物系）"&amp;"_年間発電",データシート3!$A$1:$AB$1,0),0)/10^3+VLOOKUP(BC80&amp;"_令和4年度",データシート3!A:AB,MATCH("ea_"&amp;"太陽光（土地系）"&amp;"_年間発電",データシート3!$A$1:$AB$1,0),0)/10^3</f>
        <v>228298.68599999999</v>
      </c>
      <c r="BF80" s="953">
        <f>VLOOKUP(BC80&amp;"_令和4年度",データシート3!A:AB,MATCH("ea_"&amp;"風力（陸上）"&amp;"_年間発電",データシート3!$A$1:$AB$1,0),0)/10^3</f>
        <v>0</v>
      </c>
      <c r="BG80" s="953">
        <f>VLOOKUP(BC80&amp;"_令和4年度",データシート3!A:AB,MATCH("ea_"&amp;"中小水（河川）"&amp;"_年間発電",データシート3!$A$1:$AB$1,0),0)/10^3+VLOOKUP(BC80&amp;"_令和4年度",データシート3!A:AB,MATCH("ea_"&amp;"中小水（農業用水路）"&amp;"_年間発電",データシート3!$A$1:$AB$1,0),0)/10^3</f>
        <v>0</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7.604000000000001</v>
      </c>
      <c r="BI80" s="953">
        <f t="shared" si="26"/>
        <v>228306.28999999998</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247361.10382040992</v>
      </c>
      <c r="BK80" s="953">
        <f t="shared" si="21"/>
        <v>-19054.813820409938</v>
      </c>
      <c r="BL80" s="953">
        <f t="shared" si="22"/>
        <v>-19054.813820409938</v>
      </c>
      <c r="BM80" s="953">
        <f t="shared" si="23"/>
        <v>0</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19443</v>
      </c>
      <c r="AY81" s="20" t="str">
        <f>IF(IFERROR(比較地域マスタ!$AE16,"")=0,"",IFERROR(比較地域マスタ!$AE16,""))</f>
        <v>丹波山村</v>
      </c>
      <c r="AZ81" s="18"/>
      <c r="BA81" s="24">
        <v>10</v>
      </c>
      <c r="BB81" s="24">
        <v>1</v>
      </c>
      <c r="BC81" s="20" t="str">
        <f t="shared" si="24"/>
        <v>19443</v>
      </c>
      <c r="BD81" s="20" t="str">
        <f t="shared" si="25"/>
        <v>丹波山村</v>
      </c>
      <c r="BE81" s="953">
        <f>VLOOKUP(BC81&amp;"_令和4年度",データシート3!A:AB,MATCH("ea_"&amp;"太陽光（建物系）"&amp;"_年間発電",データシート3!$A$1:$AB$1,0),0)/10^3+VLOOKUP(BC81&amp;"_令和4年度",データシート3!A:AB,MATCH("ea_"&amp;"太陽光（土地系）"&amp;"_年間発電",データシート3!$A$1:$AB$1,0),0)/10^3</f>
        <v>13969.3</v>
      </c>
      <c r="BF81" s="953">
        <f>VLOOKUP(BC81&amp;"_令和4年度",データシート3!A:AB,MATCH("ea_"&amp;"風力（陸上）"&amp;"_年間発電",データシート3!$A$1:$AB$1,0),0)/10^3</f>
        <v>0</v>
      </c>
      <c r="BG81" s="953">
        <f>VLOOKUP(BC81&amp;"_令和4年度",データシート3!A:AB,MATCH("ea_"&amp;"中小水（河川）"&amp;"_年間発電",データシート3!$A$1:$AB$1,0),0)/10^3+VLOOKUP(BC81&amp;"_令和4年度",データシート3!A:AB,MATCH("ea_"&amp;"中小水（農業用水路）"&amp;"_年間発電",データシート3!$A$1:$AB$1,0),0)/10^3</f>
        <v>34154.654999999999</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48123.955000000002</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2555.9064841200761</v>
      </c>
      <c r="BK81" s="953">
        <f t="shared" si="21"/>
        <v>45568.048515879927</v>
      </c>
      <c r="BL81" s="953">
        <f t="shared" si="22"/>
        <v>0</v>
      </c>
      <c r="BM81" s="953">
        <f t="shared" si="23"/>
        <v>45568.048515879927</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19214</v>
      </c>
      <c r="AY82" s="20" t="str">
        <f>IF(IFERROR(比較地域マスタ!$AE17,"")=0,"",IFERROR(比較地域マスタ!$AE17,""))</f>
        <v>中央市</v>
      </c>
      <c r="AZ82" s="18"/>
      <c r="BA82" s="24">
        <v>11</v>
      </c>
      <c r="BB82" s="24">
        <v>1</v>
      </c>
      <c r="BC82" s="20" t="str">
        <f t="shared" si="24"/>
        <v>19214</v>
      </c>
      <c r="BD82" s="20" t="str">
        <f t="shared" si="25"/>
        <v>中央市</v>
      </c>
      <c r="BE82" s="953">
        <f>VLOOKUP(BC82&amp;"_令和4年度",データシート3!A:AB,MATCH("ea_"&amp;"太陽光（建物系）"&amp;"_年間発電",データシート3!$A$1:$AB$1,0),0)/10^3+VLOOKUP(BC82&amp;"_令和4年度",データシート3!A:AB,MATCH("ea_"&amp;"太陽光（土地系）"&amp;"_年間発電",データシート3!$A$1:$AB$1,0),0)/10^3</f>
        <v>535399.821</v>
      </c>
      <c r="BF82" s="953">
        <f>VLOOKUP(BC82&amp;"_令和4年度",データシート3!A:AB,MATCH("ea_"&amp;"風力（陸上）"&amp;"_年間発電",データシート3!$A$1:$AB$1,0),0)/10^3</f>
        <v>2224.951</v>
      </c>
      <c r="BG82" s="953">
        <f>VLOOKUP(BC82&amp;"_令和4年度",データシート3!A:AB,MATCH("ea_"&amp;"中小水（河川）"&amp;"_年間発電",データシート3!$A$1:$AB$1,0),0)/10^3+VLOOKUP(BC82&amp;"_令和4年度",データシート3!A:AB,MATCH("ea_"&amp;"中小水（農業用水路）"&amp;"_年間発電",データシート3!$A$1:$AB$1,0),0)/10^3</f>
        <v>0</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537624.772</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234189.1447098027</v>
      </c>
      <c r="BK82" s="953">
        <f t="shared" si="21"/>
        <v>303435.6272901973</v>
      </c>
      <c r="BL82" s="953">
        <f t="shared" si="22"/>
        <v>0</v>
      </c>
      <c r="BM82" s="953">
        <f t="shared" si="23"/>
        <v>303435.6272901973</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19204</v>
      </c>
      <c r="AY83" s="20" t="str">
        <f>IF(IFERROR(比較地域マスタ!$AE18,"")=0,"",IFERROR(比較地域マスタ!$AE18,""))</f>
        <v>都留市</v>
      </c>
      <c r="AZ83" s="18"/>
      <c r="BA83" s="24">
        <v>12</v>
      </c>
      <c r="BB83" s="24">
        <v>1</v>
      </c>
      <c r="BC83" s="20" t="str">
        <f t="shared" si="24"/>
        <v>19204</v>
      </c>
      <c r="BD83" s="20" t="str">
        <f t="shared" si="25"/>
        <v>都留市</v>
      </c>
      <c r="BE83" s="953">
        <f>VLOOKUP(BC83&amp;"_令和4年度",データシート3!A:AB,MATCH("ea_"&amp;"太陽光（建物系）"&amp;"_年間発電",データシート3!$A$1:$AB$1,0),0)/10^3+VLOOKUP(BC83&amp;"_令和4年度",データシート3!A:AB,MATCH("ea_"&amp;"太陽光（土地系）"&amp;"_年間発電",データシート3!$A$1:$AB$1,0),0)/10^3</f>
        <v>340130.41000000003</v>
      </c>
      <c r="BF83" s="953">
        <f>VLOOKUP(BC83&amp;"_令和4年度",データシート3!A:AB,MATCH("ea_"&amp;"風力（陸上）"&amp;"_年間発電",データシート3!$A$1:$AB$1,0),0)/10^3</f>
        <v>0</v>
      </c>
      <c r="BG83" s="953">
        <f>VLOOKUP(BC83&amp;"_令和4年度",データシート3!A:AB,MATCH("ea_"&amp;"中小水（河川）"&amp;"_年間発電",データシート3!$A$1:$AB$1,0),0)/10^3+VLOOKUP(BC83&amp;"_令和4年度",データシート3!A:AB,MATCH("ea_"&amp;"中小水（農業用水路）"&amp;"_年間発電",データシート3!$A$1:$AB$1,0),0)/10^3</f>
        <v>57505.53</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397635.94000000006</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160697.55095168558</v>
      </c>
      <c r="BK83" s="953">
        <f t="shared" si="21"/>
        <v>236938.38904831448</v>
      </c>
      <c r="BL83" s="953">
        <f t="shared" si="22"/>
        <v>0</v>
      </c>
      <c r="BM83" s="953">
        <f t="shared" si="23"/>
        <v>236938.38904831448</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19422</v>
      </c>
      <c r="AY84" s="20" t="str">
        <f>IF(IFERROR(比較地域マスタ!$AE19,"")=0,"",IFERROR(比較地域マスタ!$AE19,""))</f>
        <v>道志村</v>
      </c>
      <c r="AZ84" s="18"/>
      <c r="BA84" s="24">
        <v>13</v>
      </c>
      <c r="BB84" s="24">
        <v>1</v>
      </c>
      <c r="BC84" s="20" t="str">
        <f t="shared" si="24"/>
        <v>19422</v>
      </c>
      <c r="BD84" s="20" t="str">
        <f t="shared" si="25"/>
        <v>道志村</v>
      </c>
      <c r="BE84" s="953">
        <f>VLOOKUP(BC84&amp;"_令和4年度",データシート3!A:AB,MATCH("ea_"&amp;"太陽光（建物系）"&amp;"_年間発電",データシート3!$A$1:$AB$1,0),0)/10^3+VLOOKUP(BC84&amp;"_令和4年度",データシート3!A:AB,MATCH("ea_"&amp;"太陽光（土地系）"&amp;"_年間発電",データシート3!$A$1:$AB$1,0),0)/10^3</f>
        <v>53519.572</v>
      </c>
      <c r="BF84" s="953">
        <f>VLOOKUP(BC84&amp;"_令和4年度",データシート3!A:AB,MATCH("ea_"&amp;"風力（陸上）"&amp;"_年間発電",データシート3!$A$1:$AB$1,0),0)/10^3</f>
        <v>485.387</v>
      </c>
      <c r="BG84" s="953">
        <f>VLOOKUP(BC84&amp;"_令和4年度",データシート3!A:AB,MATCH("ea_"&amp;"中小水（河川）"&amp;"_年間発電",データシート3!$A$1:$AB$1,0),0)/10^3+VLOOKUP(BC84&amp;"_令和4年度",データシート3!A:AB,MATCH("ea_"&amp;"中小水（農業用水路）"&amp;"_年間発電",データシート3!$A$1:$AB$1,0),0)/10^3</f>
        <v>57342.714999999997</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111347.674</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6670.6816130995385</v>
      </c>
      <c r="BK84" s="953">
        <f t="shared" si="21"/>
        <v>104676.99238690046</v>
      </c>
      <c r="BL84" s="953">
        <f t="shared" si="22"/>
        <v>0</v>
      </c>
      <c r="BM84" s="953">
        <f t="shared" si="23"/>
        <v>104676.99238690046</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19429</v>
      </c>
      <c r="AY85" s="20" t="str">
        <f>IF(IFERROR(比較地域マスタ!$AE20,"")=0,"",IFERROR(比較地域マスタ!$AE20,""))</f>
        <v>鳴沢村</v>
      </c>
      <c r="AZ85" s="18"/>
      <c r="BA85" s="24">
        <v>14</v>
      </c>
      <c r="BB85" s="24">
        <v>1</v>
      </c>
      <c r="BC85" s="20" t="str">
        <f t="shared" si="24"/>
        <v>19429</v>
      </c>
      <c r="BD85" s="20" t="str">
        <f t="shared" si="25"/>
        <v>鳴沢村</v>
      </c>
      <c r="BE85" s="953">
        <f>VLOOKUP(BC85&amp;"_令和4年度",データシート3!A:AB,MATCH("ea_"&amp;"太陽光（建物系）"&amp;"_年間発電",データシート3!$A$1:$AB$1,0),0)/10^3+VLOOKUP(BC85&amp;"_令和4年度",データシート3!A:AB,MATCH("ea_"&amp;"太陽光（土地系）"&amp;"_年間発電",データシート3!$A$1:$AB$1,0),0)/10^3</f>
        <v>141377.21</v>
      </c>
      <c r="BF85" s="953">
        <f>VLOOKUP(BC85&amp;"_令和4年度",データシート3!A:AB,MATCH("ea_"&amp;"風力（陸上）"&amp;"_年間発電",データシート3!$A$1:$AB$1,0),0)/10^3</f>
        <v>0</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141377.21</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31466.778227406809</v>
      </c>
      <c r="BK85" s="953">
        <f t="shared" si="21"/>
        <v>109910.43177259318</v>
      </c>
      <c r="BL85" s="953">
        <f t="shared" si="22"/>
        <v>0</v>
      </c>
      <c r="BM85" s="953">
        <f t="shared" si="23"/>
        <v>109910.43177259318</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19366</v>
      </c>
      <c r="AY86" s="20" t="str">
        <f>IF(IFERROR(比較地域マスタ!$AE21,"")=0,"",IFERROR(比較地域マスタ!$AE21,""))</f>
        <v>南部町</v>
      </c>
      <c r="AZ86" s="18"/>
      <c r="BA86" s="24">
        <v>15</v>
      </c>
      <c r="BB86" s="24">
        <v>1</v>
      </c>
      <c r="BC86" s="20" t="str">
        <f t="shared" si="24"/>
        <v>19366</v>
      </c>
      <c r="BD86" s="20" t="str">
        <f t="shared" si="25"/>
        <v>南部町</v>
      </c>
      <c r="BE86" s="953">
        <f>VLOOKUP(BC86&amp;"_令和4年度",データシート3!A:AB,MATCH("ea_"&amp;"太陽光（建物系）"&amp;"_年間発電",データシート3!$A$1:$AB$1,0),0)/10^3+VLOOKUP(BC86&amp;"_令和4年度",データシート3!A:AB,MATCH("ea_"&amp;"太陽光（土地系）"&amp;"_年間発電",データシート3!$A$1:$AB$1,0),0)/10^3</f>
        <v>210889.28099999996</v>
      </c>
      <c r="BF86" s="953">
        <f>VLOOKUP(BC86&amp;"_令和4年度",データシート3!A:AB,MATCH("ea_"&amp;"風力（陸上）"&amp;"_年間発電",データシート3!$A$1:$AB$1,0),0)/10^3</f>
        <v>18258.277999999995</v>
      </c>
      <c r="BG86" s="953">
        <f>VLOOKUP(BC86&amp;"_令和4年度",データシート3!A:AB,MATCH("ea_"&amp;"中小水（河川）"&amp;"_年間発電",データシート3!$A$1:$AB$1,0),0)/10^3+VLOOKUP(BC86&amp;"_令和4年度",データシート3!A:AB,MATCH("ea_"&amp;"中小水（農業用水路）"&amp;"_年間発電",データシート3!$A$1:$AB$1,0),0)/10^3</f>
        <v>26360.777999999998</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255508.33699999994</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44539.430513896717</v>
      </c>
      <c r="BK86" s="953">
        <f t="shared" si="21"/>
        <v>210968.90648610322</v>
      </c>
      <c r="BL86" s="953">
        <f t="shared" si="22"/>
        <v>0</v>
      </c>
      <c r="BM86" s="953">
        <f t="shared" si="23"/>
        <v>210968.90648610322</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19423</v>
      </c>
      <c r="AY87" s="20" t="str">
        <f>IF(IFERROR(比較地域マスタ!$AE22,"")=0,"",IFERROR(比較地域マスタ!$AE22,""))</f>
        <v>西桂町</v>
      </c>
      <c r="AZ87" s="18"/>
      <c r="BA87" s="24">
        <v>16</v>
      </c>
      <c r="BB87" s="24">
        <v>1</v>
      </c>
      <c r="BC87" s="20" t="str">
        <f t="shared" si="24"/>
        <v>19423</v>
      </c>
      <c r="BD87" s="20" t="str">
        <f t="shared" si="25"/>
        <v>西桂町</v>
      </c>
      <c r="BE87" s="953">
        <f>VLOOKUP(BC87&amp;"_令和4年度",データシート3!A:AB,MATCH("ea_"&amp;"太陽光（建物系）"&amp;"_年間発電",データシート3!$A$1:$AB$1,0),0)/10^3+VLOOKUP(BC87&amp;"_令和4年度",データシート3!A:AB,MATCH("ea_"&amp;"太陽光（土地系）"&amp;"_年間発電",データシート3!$A$1:$AB$1,0),0)/10^3</f>
        <v>49577.144</v>
      </c>
      <c r="BF87" s="953">
        <f>VLOOKUP(BC87&amp;"_令和4年度",データシート3!A:AB,MATCH("ea_"&amp;"風力（陸上）"&amp;"_年間発電",データシート3!$A$1:$AB$1,0),0)/10^3</f>
        <v>0</v>
      </c>
      <c r="BG87" s="953">
        <f>VLOOKUP(BC87&amp;"_令和4年度",データシート3!A:AB,MATCH("ea_"&amp;"中小水（河川）"&amp;"_年間発電",データシート3!$A$1:$AB$1,0),0)/10^3+VLOOKUP(BC87&amp;"_令和4年度",データシート3!A:AB,MATCH("ea_"&amp;"中小水（農業用水路）"&amp;"_年間発電",データシート3!$A$1:$AB$1,0),0)/10^3</f>
        <v>5452.3090000000011</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55029.453000000001</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14191.315949641379</v>
      </c>
      <c r="BK87" s="953">
        <f t="shared" si="21"/>
        <v>40838.137050358622</v>
      </c>
      <c r="BL87" s="953">
        <f t="shared" si="22"/>
        <v>0</v>
      </c>
      <c r="BM87" s="953">
        <f t="shared" si="23"/>
        <v>40838.137050358622</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19207</v>
      </c>
      <c r="AY88" s="20" t="str">
        <f>IF(IFERROR(比較地域マスタ!$AE23,"")=0,"",IFERROR(比較地域マスタ!$AE23,""))</f>
        <v>韮崎市</v>
      </c>
      <c r="AZ88" s="18"/>
      <c r="BA88" s="24">
        <v>17</v>
      </c>
      <c r="BB88" s="24">
        <v>1</v>
      </c>
      <c r="BC88" s="20" t="str">
        <f t="shared" si="24"/>
        <v>19207</v>
      </c>
      <c r="BD88" s="20" t="str">
        <f t="shared" si="25"/>
        <v>韮崎市</v>
      </c>
      <c r="BE88" s="953">
        <f>VLOOKUP(BC88&amp;"_令和4年度",データシート3!A:AB,MATCH("ea_"&amp;"太陽光（建物系）"&amp;"_年間発電",データシート3!$A$1:$AB$1,0),0)/10^3+VLOOKUP(BC88&amp;"_令和4年度",データシート3!A:AB,MATCH("ea_"&amp;"太陽光（土地系）"&amp;"_年間発電",データシート3!$A$1:$AB$1,0),0)/10^3</f>
        <v>1106805.2880000002</v>
      </c>
      <c r="BF88" s="953">
        <f>VLOOKUP(BC88&amp;"_令和4年度",データシート3!A:AB,MATCH("ea_"&amp;"風力（陸上）"&amp;"_年間発電",データシート3!$A$1:$AB$1,0),0)/10^3</f>
        <v>17765.556</v>
      </c>
      <c r="BG88" s="953">
        <f>VLOOKUP(BC88&amp;"_令和4年度",データシート3!A:AB,MATCH("ea_"&amp;"中小水（河川）"&amp;"_年間発電",データシート3!$A$1:$AB$1,0),0)/10^3+VLOOKUP(BC88&amp;"_令和4年度",データシート3!A:AB,MATCH("ea_"&amp;"中小水（農業用水路）"&amp;"_年間発電",データシート3!$A$1:$AB$1,0),0)/10^3</f>
        <v>63736.729273189994</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2223.9540000000002</v>
      </c>
      <c r="BI88" s="953">
        <f t="shared" si="26"/>
        <v>1190531.5272731902</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282114.07610673702</v>
      </c>
      <c r="BK88" s="953">
        <f t="shared" si="21"/>
        <v>908417.45116645319</v>
      </c>
      <c r="BL88" s="953">
        <f t="shared" si="22"/>
        <v>0</v>
      </c>
      <c r="BM88" s="953">
        <f t="shared" si="23"/>
        <v>908417.45116645319</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19364</v>
      </c>
      <c r="AY89" s="20" t="str">
        <f>IF(IFERROR(比較地域マスタ!$AE24,"")=0,"",IFERROR(比較地域マスタ!$AE24,""))</f>
        <v>早川町</v>
      </c>
      <c r="AZ89" s="18"/>
      <c r="BA89" s="24">
        <v>18</v>
      </c>
      <c r="BB89" s="24">
        <v>1</v>
      </c>
      <c r="BC89" s="20" t="str">
        <f t="shared" si="24"/>
        <v>19364</v>
      </c>
      <c r="BD89" s="20" t="str">
        <f t="shared" si="25"/>
        <v>早川町</v>
      </c>
      <c r="BE89" s="953">
        <f>VLOOKUP(BC89&amp;"_令和4年度",データシート3!A:AB,MATCH("ea_"&amp;"太陽光（建物系）"&amp;"_年間発電",データシート3!$A$1:$AB$1,0),0)/10^3+VLOOKUP(BC89&amp;"_令和4年度",データシート3!A:AB,MATCH("ea_"&amp;"太陽光（土地系）"&amp;"_年間発電",データシート3!$A$1:$AB$1,0),0)/10^3</f>
        <v>48113.607000000004</v>
      </c>
      <c r="BF89" s="953">
        <f>VLOOKUP(BC89&amp;"_令和4年度",データシート3!A:AB,MATCH("ea_"&amp;"風力（陸上）"&amp;"_年間発電",データシート3!$A$1:$AB$1,0),0)/10^3</f>
        <v>23825.311000000005</v>
      </c>
      <c r="BG89" s="953">
        <f>VLOOKUP(BC89&amp;"_令和4年度",データシート3!A:AB,MATCH("ea_"&amp;"中小水（河川）"&amp;"_年間発電",データシート3!$A$1:$AB$1,0),0)/10^3+VLOOKUP(BC89&amp;"_令和4年度",データシート3!A:AB,MATCH("ea_"&amp;"中小水（農業用水路）"&amp;"_年間発電",データシート3!$A$1:$AB$1,0),0)/10^3</f>
        <v>110401.159</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182340.07699999999</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5578.4830355409076</v>
      </c>
      <c r="BK89" s="953">
        <f t="shared" si="21"/>
        <v>176761.59396445908</v>
      </c>
      <c r="BL89" s="953">
        <f t="shared" si="22"/>
        <v>0</v>
      </c>
      <c r="BM89" s="953">
        <f t="shared" si="23"/>
        <v>176761.59396445908</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19211</v>
      </c>
      <c r="AY90" s="20" t="str">
        <f>IF(IFERROR(比較地域マスタ!$AE25,"")=0,"",IFERROR(比較地域マスタ!$AE25,""))</f>
        <v>笛吹市</v>
      </c>
      <c r="AZ90" s="18"/>
      <c r="BA90" s="24">
        <v>19</v>
      </c>
      <c r="BB90" s="24">
        <v>1</v>
      </c>
      <c r="BC90" s="20" t="str">
        <f t="shared" si="24"/>
        <v>19211</v>
      </c>
      <c r="BD90" s="20" t="str">
        <f t="shared" si="25"/>
        <v>笛吹市</v>
      </c>
      <c r="BE90" s="953">
        <f>VLOOKUP(BC90&amp;"_令和4年度",データシート3!A:AB,MATCH("ea_"&amp;"太陽光（建物系）"&amp;"_年間発電",データシート3!$A$1:$AB$1,0),0)/10^3+VLOOKUP(BC90&amp;"_令和4年度",データシート3!A:AB,MATCH("ea_"&amp;"太陽光（土地系）"&amp;"_年間発電",データシート3!$A$1:$AB$1,0),0)/10^3</f>
        <v>2163277.5070000002</v>
      </c>
      <c r="BF90" s="953">
        <f>VLOOKUP(BC90&amp;"_令和4年度",データシート3!A:AB,MATCH("ea_"&amp;"風力（陸上）"&amp;"_年間発電",データシート3!$A$1:$AB$1,0),0)/10^3</f>
        <v>726.11400000000003</v>
      </c>
      <c r="BG90" s="953">
        <f>VLOOKUP(BC90&amp;"_令和4年度",データシート3!A:AB,MATCH("ea_"&amp;"中小水（河川）"&amp;"_年間発電",データシート3!$A$1:$AB$1,0),0)/10^3+VLOOKUP(BC90&amp;"_令和4年度",データシート3!A:AB,MATCH("ea_"&amp;"中小水（農業用水路）"&amp;"_年間発電",データシート3!$A$1:$AB$1,0),0)/10^3</f>
        <v>74363.949521500006</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10.302</v>
      </c>
      <c r="BI90" s="953">
        <f t="shared" si="26"/>
        <v>2238377.8725215006</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355893.23115574464</v>
      </c>
      <c r="BK90" s="953">
        <f t="shared" si="21"/>
        <v>1882484.6413657558</v>
      </c>
      <c r="BL90" s="953">
        <f t="shared" si="22"/>
        <v>0</v>
      </c>
      <c r="BM90" s="953">
        <f t="shared" si="23"/>
        <v>1882484.6413657558</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19430</v>
      </c>
      <c r="AY91" s="20" t="str">
        <f>IF(IFERROR(比較地域マスタ!$AE26,"")=0,"",IFERROR(比較地域マスタ!$AE26,""))</f>
        <v>富士河口湖町</v>
      </c>
      <c r="BA91" s="24">
        <v>20</v>
      </c>
      <c r="BB91" s="24">
        <v>1</v>
      </c>
      <c r="BC91" s="20" t="str">
        <f t="shared" si="24"/>
        <v>19430</v>
      </c>
      <c r="BD91" s="20" t="str">
        <f t="shared" si="25"/>
        <v>富士河口湖町</v>
      </c>
      <c r="BE91" s="953">
        <f>VLOOKUP(BC91&amp;"_令和4年度",データシート3!A:AB,MATCH("ea_"&amp;"太陽光（建物系）"&amp;"_年間発電",データシート3!$A$1:$AB$1,0),0)/10^3+VLOOKUP(BC91&amp;"_令和4年度",データシート3!A:AB,MATCH("ea_"&amp;"太陽光（土地系）"&amp;"_年間発電",データシート3!$A$1:$AB$1,0),0)/10^3</f>
        <v>646402.30900000001</v>
      </c>
      <c r="BF91" s="953">
        <f>VLOOKUP(BC91&amp;"_令和4年度",データシート3!A:AB,MATCH("ea_"&amp;"風力（陸上）"&amp;"_年間発電",データシート3!$A$1:$AB$1,0),0)/10^3</f>
        <v>16553.531999999999</v>
      </c>
      <c r="BG91" s="953">
        <f>VLOOKUP(BC91&amp;"_令和4年度",データシート3!A:AB,MATCH("ea_"&amp;"中小水（河川）"&amp;"_年間発電",データシート3!$A$1:$AB$1,0),0)/10^3+VLOOKUP(BC91&amp;"_令和4年度",データシート3!A:AB,MATCH("ea_"&amp;"中小水（農業用水路）"&amp;"_年間発電",データシート3!$A$1:$AB$1,0),0)/10^3</f>
        <v>26386.560000000005</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689342.40100000007</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178483.30341474665</v>
      </c>
      <c r="BK91" s="953">
        <f t="shared" si="21"/>
        <v>510859.09758525342</v>
      </c>
      <c r="BL91" s="953">
        <f t="shared" si="22"/>
        <v>0</v>
      </c>
      <c r="BM91" s="953">
        <f t="shared" si="23"/>
        <v>510859.09758525342</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19368</v>
      </c>
      <c r="AY92" s="20" t="str">
        <f>IF(IFERROR(比較地域マスタ!$AE27,"")=0,"",IFERROR(比較地域マスタ!$AE27,""))</f>
        <v>富士川町</v>
      </c>
      <c r="AZ92" s="18"/>
      <c r="BA92" s="24">
        <v>21</v>
      </c>
      <c r="BB92" s="24">
        <v>1</v>
      </c>
      <c r="BC92" s="20" t="str">
        <f t="shared" si="24"/>
        <v>19368</v>
      </c>
      <c r="BD92" s="20" t="str">
        <f t="shared" si="25"/>
        <v>富士川町</v>
      </c>
      <c r="BE92" s="953">
        <f>VLOOKUP(BC92&amp;"_令和4年度",データシート3!A:AB,MATCH("ea_"&amp;"太陽光（建物系）"&amp;"_年間発電",データシート3!$A$1:$AB$1,0),0)/10^3+VLOOKUP(BC92&amp;"_令和4年度",データシート3!A:AB,MATCH("ea_"&amp;"太陽光（土地系）"&amp;"_年間発電",データシート3!$A$1:$AB$1,0),0)/10^3</f>
        <v>275901.41700000002</v>
      </c>
      <c r="BF92" s="953">
        <f>VLOOKUP(BC92&amp;"_令和4年度",データシート3!A:AB,MATCH("ea_"&amp;"風力（陸上）"&amp;"_年間発電",データシート3!$A$1:$AB$1,0),0)/10^3</f>
        <v>12050.600000000002</v>
      </c>
      <c r="BG92" s="953">
        <f>VLOOKUP(BC92&amp;"_令和4年度",データシート3!A:AB,MATCH("ea_"&amp;"中小水（河川）"&amp;"_年間発電",データシート3!$A$1:$AB$1,0),0)/10^3+VLOOKUP(BC92&amp;"_令和4年度",データシート3!A:AB,MATCH("ea_"&amp;"中小水（農業用水路）"&amp;"_年間発電",データシート3!$A$1:$AB$1,0),0)/10^3</f>
        <v>35004.218000000001</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322956.23499999999</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70821.543616170035</v>
      </c>
      <c r="BK92" s="953">
        <f>BI92-BJ92</f>
        <v>252134.69138382995</v>
      </c>
      <c r="BL92" s="953">
        <f t="shared" si="22"/>
        <v>0</v>
      </c>
      <c r="BM92" s="953">
        <f t="shared" si="23"/>
        <v>252134.69138382995</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19202</v>
      </c>
      <c r="AY93" s="20" t="str">
        <f>IF(IFERROR(比較地域マスタ!$AE28,"")=0,"",IFERROR(比較地域マスタ!$AE28,""))</f>
        <v>富士吉田市</v>
      </c>
      <c r="AZ93" s="18"/>
      <c r="BA93" s="24">
        <v>22</v>
      </c>
      <c r="BB93" s="24">
        <v>1</v>
      </c>
      <c r="BC93" s="20" t="str">
        <f t="shared" si="24"/>
        <v>19202</v>
      </c>
      <c r="BD93" s="20" t="str">
        <f t="shared" si="25"/>
        <v>富士吉田市</v>
      </c>
      <c r="BE93" s="953">
        <f>VLOOKUP(BC93&amp;"_令和4年度",データシート3!A:AB,MATCH("ea_"&amp;"太陽光（建物系）"&amp;"_年間発電",データシート3!$A$1:$AB$1,0),0)/10^3+VLOOKUP(BC93&amp;"_令和4年度",データシート3!A:AB,MATCH("ea_"&amp;"太陽光（土地系）"&amp;"_年間発電",データシート3!$A$1:$AB$1,0),0)/10^3</f>
        <v>407717.27099999995</v>
      </c>
      <c r="BF93" s="953">
        <f>VLOOKUP(BC93&amp;"_令和4年度",データシート3!A:AB,MATCH("ea_"&amp;"風力（陸上）"&amp;"_年間発電",データシート3!$A$1:$AB$1,0),0)/10^3</f>
        <v>0</v>
      </c>
      <c r="BG93" s="953">
        <f>VLOOKUP(BC93&amp;"_令和4年度",データシート3!A:AB,MATCH("ea_"&amp;"中小水（河川）"&amp;"_年間発電",データシート3!$A$1:$AB$1,0),0)/10^3+VLOOKUP(BC93&amp;"_令和4年度",データシート3!A:AB,MATCH("ea_"&amp;"中小水（農業用水路）"&amp;"_年間発電",データシート3!$A$1:$AB$1,0),0)/10^3</f>
        <v>76709.36</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484426.63099999994</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275962.64018230257</v>
      </c>
      <c r="BK93" s="953">
        <f t="shared" si="21"/>
        <v>208463.99081769737</v>
      </c>
      <c r="BL93" s="953">
        <f t="shared" si="22"/>
        <v>0</v>
      </c>
      <c r="BM93" s="953">
        <f t="shared" si="23"/>
        <v>208463.99081769737</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19209</v>
      </c>
      <c r="AY94" s="20" t="str">
        <f>IF(IFERROR(比較地域マスタ!$AE29,"")=0,"",IFERROR(比較地域マスタ!$AE29,""))</f>
        <v>北杜市</v>
      </c>
      <c r="AZ94" s="18"/>
      <c r="BA94" s="24">
        <v>23</v>
      </c>
      <c r="BB94" s="24">
        <v>1</v>
      </c>
      <c r="BC94" s="20" t="str">
        <f t="shared" si="24"/>
        <v>19209</v>
      </c>
      <c r="BD94" s="20" t="str">
        <f t="shared" si="25"/>
        <v>北杜市</v>
      </c>
      <c r="BE94" s="953">
        <f>VLOOKUP(BC94&amp;"_令和4年度",データシート3!A:AB,MATCH("ea_"&amp;"太陽光（建物系）"&amp;"_年間発電",データシート3!$A$1:$AB$1,0),0)/10^3+VLOOKUP(BC94&amp;"_令和4年度",データシート3!A:AB,MATCH("ea_"&amp;"太陽光（土地系）"&amp;"_年間発電",データシート3!$A$1:$AB$1,0),0)/10^3</f>
        <v>3597287.6450000005</v>
      </c>
      <c r="BF94" s="953">
        <f>VLOOKUP(BC94&amp;"_令和4年度",データシート3!A:AB,MATCH("ea_"&amp;"風力（陸上）"&amp;"_年間発電",データシート3!$A$1:$AB$1,0),0)/10^3</f>
        <v>34970.974000000009</v>
      </c>
      <c r="BG94" s="953">
        <f>VLOOKUP(BC94&amp;"_令和4年度",データシート3!A:AB,MATCH("ea_"&amp;"中小水（河川）"&amp;"_年間発電",データシート3!$A$1:$AB$1,0),0)/10^3+VLOOKUP(BC94&amp;"_令和4年度",データシート3!A:AB,MATCH("ea_"&amp;"中小水（農業用水路）"&amp;"_年間発電",データシート3!$A$1:$AB$1,0),0)/10^3</f>
        <v>291099.60342523002</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11605.668</v>
      </c>
      <c r="BI94" s="953">
        <f t="shared" si="26"/>
        <v>3934963.8904252304</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358827.93428550876</v>
      </c>
      <c r="BK94" s="953">
        <f t="shared" si="21"/>
        <v>3576135.9561397214</v>
      </c>
      <c r="BL94" s="953">
        <f t="shared" si="22"/>
        <v>0</v>
      </c>
      <c r="BM94" s="953">
        <f t="shared" si="23"/>
        <v>3576135.9561397214</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19208</v>
      </c>
      <c r="AY95" s="20" t="str">
        <f>IF(IFERROR(比較地域マスタ!$AE30,"")=0,"",IFERROR(比較地域マスタ!$AE30,""))</f>
        <v>南アルプス市</v>
      </c>
      <c r="AZ95" s="18"/>
      <c r="BA95" s="24">
        <v>24</v>
      </c>
      <c r="BB95" s="24">
        <v>1</v>
      </c>
      <c r="BC95" s="20" t="str">
        <f t="shared" si="24"/>
        <v>19208</v>
      </c>
      <c r="BD95" s="20" t="str">
        <f t="shared" si="25"/>
        <v>南アルプス市</v>
      </c>
      <c r="BE95" s="953">
        <f>VLOOKUP(BC95&amp;"_令和4年度",データシート3!A:AB,MATCH("ea_"&amp;"太陽光（建物系）"&amp;"_年間発電",データシート3!$A$1:$AB$1,0),0)/10^3+VLOOKUP(BC95&amp;"_令和4年度",データシート3!A:AB,MATCH("ea_"&amp;"太陽光（土地系）"&amp;"_年間発電",データシート3!$A$1:$AB$1,0),0)/10^3</f>
        <v>1810090.8920000002</v>
      </c>
      <c r="BF95" s="953">
        <f>VLOOKUP(BC95&amp;"_令和4年度",データシート3!A:AB,MATCH("ea_"&amp;"風力（陸上）"&amp;"_年間発電",データシート3!$A$1:$AB$1,0),0)/10^3</f>
        <v>0</v>
      </c>
      <c r="BG95" s="953">
        <f>VLOOKUP(BC95&amp;"_令和4年度",データシート3!A:AB,MATCH("ea_"&amp;"中小水（河川）"&amp;"_年間発電",データシート3!$A$1:$AB$1,0),0)/10^3+VLOOKUP(BC95&amp;"_令和4年度",データシート3!A:AB,MATCH("ea_"&amp;"中小水（農業用水路）"&amp;"_年間発電",データシート3!$A$1:$AB$1,0),0)/10^3</f>
        <v>53879.139920629998</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293.84500000000003</v>
      </c>
      <c r="BI95" s="953">
        <f t="shared" si="26"/>
        <v>1864263.8769206302</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385165.94890418655</v>
      </c>
      <c r="BK95" s="953">
        <f t="shared" si="21"/>
        <v>1479097.9280164437</v>
      </c>
      <c r="BL95" s="953">
        <f t="shared" si="22"/>
        <v>0</v>
      </c>
      <c r="BM95" s="953">
        <f t="shared" si="23"/>
        <v>1479097.9280164437</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19365</v>
      </c>
      <c r="AY96" s="20" t="str">
        <f>IF(IFERROR(比較地域マスタ!$AE31,"")=0,"",IFERROR(比較地域マスタ!$AE31,""))</f>
        <v>身延町</v>
      </c>
      <c r="AZ96" s="18"/>
      <c r="BA96" s="24">
        <v>25</v>
      </c>
      <c r="BB96" s="24">
        <v>1</v>
      </c>
      <c r="BC96" s="20" t="str">
        <f t="shared" si="24"/>
        <v>19365</v>
      </c>
      <c r="BD96" s="20" t="str">
        <f t="shared" si="25"/>
        <v>身延町</v>
      </c>
      <c r="BE96" s="953">
        <f>VLOOKUP(BC96&amp;"_令和4年度",データシート3!A:AB,MATCH("ea_"&amp;"太陽光（建物系）"&amp;"_年間発電",データシート3!$A$1:$AB$1,0),0)/10^3+VLOOKUP(BC96&amp;"_令和4年度",データシート3!A:AB,MATCH("ea_"&amp;"太陽光（土地系）"&amp;"_年間発電",データシート3!$A$1:$AB$1,0),0)/10^3</f>
        <v>306906.27100000001</v>
      </c>
      <c r="BF96" s="953">
        <f>VLOOKUP(BC96&amp;"_令和4年度",データシート3!A:AB,MATCH("ea_"&amp;"風力（陸上）"&amp;"_年間発電",データシート3!$A$1:$AB$1,0),0)/10^3</f>
        <v>40264.862999999998</v>
      </c>
      <c r="BG96" s="953">
        <f>VLOOKUP(BC96&amp;"_令和4年度",データシート3!A:AB,MATCH("ea_"&amp;"中小水（河川）"&amp;"_年間発電",データシート3!$A$1:$AB$1,0),0)/10^3+VLOOKUP(BC96&amp;"_令和4年度",データシート3!A:AB,MATCH("ea_"&amp;"中小水（農業用水路）"&amp;"_年間発電",データシート3!$A$1:$AB$1,0),0)/10^3</f>
        <v>48155.870999999999</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395327.005</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63656.616027344993</v>
      </c>
      <c r="BK96" s="953">
        <f t="shared" si="21"/>
        <v>331670.388972655</v>
      </c>
      <c r="BL96" s="953">
        <f t="shared" si="22"/>
        <v>0</v>
      </c>
      <c r="BM96" s="953">
        <f t="shared" si="23"/>
        <v>331670.388972655</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19425</v>
      </c>
      <c r="AY97" s="20" t="str">
        <f>IF(IFERROR(比較地域マスタ!$AE32,"")=0,"",IFERROR(比較地域マスタ!$AE32,""))</f>
        <v>山中湖村</v>
      </c>
      <c r="AZ97" s="18"/>
      <c r="BA97" s="24">
        <v>26</v>
      </c>
      <c r="BB97" s="24">
        <v>1</v>
      </c>
      <c r="BC97" s="20" t="str">
        <f t="shared" si="24"/>
        <v>19425</v>
      </c>
      <c r="BD97" s="20" t="str">
        <f t="shared" si="25"/>
        <v>山中湖村</v>
      </c>
      <c r="BE97" s="953">
        <f>VLOOKUP(BC97&amp;"_令和4年度",データシート3!A:AB,MATCH("ea_"&amp;"太陽光（建物系）"&amp;"_年間発電",データシート3!$A$1:$AB$1,0),0)/10^3+VLOOKUP(BC97&amp;"_令和4年度",データシート3!A:AB,MATCH("ea_"&amp;"太陽光（土地系）"&amp;"_年間発電",データシート3!$A$1:$AB$1,0),0)/10^3</f>
        <v>147335.86600000001</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1511.751</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148847.617</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37209.898891521341</v>
      </c>
      <c r="BK97" s="953">
        <f t="shared" si="21"/>
        <v>111637.71810847866</v>
      </c>
      <c r="BL97" s="953">
        <f t="shared" si="22"/>
        <v>0</v>
      </c>
      <c r="BM97" s="953">
        <f t="shared" si="23"/>
        <v>111637.71810847866</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19205</v>
      </c>
      <c r="AY98" s="20" t="str">
        <f>IF(IFERROR(比較地域マスタ!$AE33,"")=0,"",IFERROR(比較地域マスタ!$AE33,""))</f>
        <v>山梨市</v>
      </c>
      <c r="AZ98" s="18"/>
      <c r="BA98" s="24">
        <v>27</v>
      </c>
      <c r="BB98" s="24">
        <v>1</v>
      </c>
      <c r="BC98" s="20" t="str">
        <f t="shared" si="24"/>
        <v>19205</v>
      </c>
      <c r="BD98" s="20" t="str">
        <f t="shared" si="25"/>
        <v>山梨市</v>
      </c>
      <c r="BE98" s="953">
        <f>VLOOKUP(BC98&amp;"_令和4年度",データシート3!A:AB,MATCH("ea_"&amp;"太陽光（建物系）"&amp;"_年間発電",データシート3!$A$1:$AB$1,0),0)/10^3+VLOOKUP(BC98&amp;"_令和4年度",データシート3!A:AB,MATCH("ea_"&amp;"太陽光（土地系）"&amp;"_年間発電",データシート3!$A$1:$AB$1,0),0)/10^3</f>
        <v>1241233.963</v>
      </c>
      <c r="BF98" s="953">
        <f>VLOOKUP(BC98&amp;"_令和4年度",データシート3!A:AB,MATCH("ea_"&amp;"風力（陸上）"&amp;"_年間発電",データシート3!$A$1:$AB$1,0),0)/10^3</f>
        <v>0</v>
      </c>
      <c r="BG98" s="953">
        <f>VLOOKUP(BC98&amp;"_令和4年度",データシート3!A:AB,MATCH("ea_"&amp;"中小水（河川）"&amp;"_年間発電",データシート3!$A$1:$AB$1,0),0)/10^3+VLOOKUP(BC98&amp;"_令和4年度",データシート3!A:AB,MATCH("ea_"&amp;"中小水（農業用水路）"&amp;"_年間発電",データシート3!$A$1:$AB$1,0),0)/10^3</f>
        <v>210043.40682880004</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1451277.3698288</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154811.19345117142</v>
      </c>
      <c r="BK98" s="953">
        <f t="shared" si="21"/>
        <v>1296466.1763776285</v>
      </c>
      <c r="BL98" s="953">
        <f t="shared" si="22"/>
        <v>0</v>
      </c>
      <c r="BM98" s="953">
        <f t="shared" si="23"/>
        <v>1296466.1763776285</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f>比較地域マスタ!AD34</f>
        <v>0</v>
      </c>
      <c r="AY99" s="20" t="str">
        <f>IF(IFERROR(比較地域マスタ!$AE34,"")=0,"",IFERROR(比較地域マスタ!$AE34,""))</f>
        <v/>
      </c>
      <c r="AZ99" s="18"/>
      <c r="BA99" s="24">
        <v>28</v>
      </c>
      <c r="BB99" s="24">
        <v>1</v>
      </c>
      <c r="BC99" s="20">
        <f t="shared" si="24"/>
        <v>0</v>
      </c>
      <c r="BD99" s="20" t="str">
        <f t="shared" si="25"/>
        <v/>
      </c>
      <c r="BE99" s="953" t="e">
        <f>VLOOKUP(BC99&amp;"_令和4年度",データシート3!A:AB,MATCH("ea_"&amp;"太陽光（建物系）"&amp;"_年間発電",データシート3!$A$1:$AB$1,0),0)/10^3+VLOOKUP(BC99&amp;"_令和4年度",データシート3!A:AB,MATCH("ea_"&amp;"太陽光（土地系）"&amp;"_年間発電",データシート3!$A$1:$AB$1,0),0)/10^3</f>
        <v>#N/A</v>
      </c>
      <c r="BF99" s="953" t="e">
        <f>VLOOKUP(BC99&amp;"_令和4年度",データシート3!A:AB,MATCH("ea_"&amp;"風力（陸上）"&amp;"_年間発電",データシート3!$A$1:$AB$1,0),0)/10^3</f>
        <v>#N/A</v>
      </c>
      <c r="BG99" s="953" t="e">
        <f>VLOOKUP(BC99&amp;"_令和4年度",データシート3!A:AB,MATCH("ea_"&amp;"中小水（河川）"&amp;"_年間発電",データシート3!$A$1:$AB$1,0),0)/10^3+VLOOKUP(BC99&amp;"_令和4年度",データシート3!A:AB,MATCH("ea_"&amp;"中小水（農業用水路）"&amp;"_年間発電",データシート3!$A$1:$AB$1,0),0)/10^3</f>
        <v>#N/A</v>
      </c>
      <c r="BH99" s="953" t="e">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#N/A</v>
      </c>
      <c r="BI99" s="953" t="e">
        <f t="shared" si="26"/>
        <v>#N/A</v>
      </c>
      <c r="BJ99" s="953" t="e">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#N/A</v>
      </c>
      <c r="BK99" s="953" t="e">
        <f t="shared" si="21"/>
        <v>#N/A</v>
      </c>
      <c r="BL99" s="953" t="e">
        <f t="shared" si="22"/>
        <v>#N/A</v>
      </c>
      <c r="BM99" s="953" t="e">
        <f t="shared" si="23"/>
        <v>#N/A</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f>比較地域マスタ!AD35</f>
        <v>0</v>
      </c>
      <c r="AY100" s="20" t="str">
        <f>IF(IFERROR(比較地域マスタ!$AE35,"")=0,"",IFERROR(比較地域マスタ!$AE35,""))</f>
        <v/>
      </c>
      <c r="AZ100" s="18"/>
      <c r="BA100" s="24">
        <v>29</v>
      </c>
      <c r="BB100" s="24">
        <v>1</v>
      </c>
      <c r="BC100" s="20">
        <f t="shared" si="24"/>
        <v>0</v>
      </c>
      <c r="BD100" s="20" t="str">
        <f t="shared" si="25"/>
        <v/>
      </c>
      <c r="BE100" s="953" t="e">
        <f>VLOOKUP(BC100&amp;"_令和4年度",データシート3!A:AB,MATCH("ea_"&amp;"太陽光（建物系）"&amp;"_年間発電",データシート3!$A$1:$AB$1,0),0)/10^3+VLOOKUP(BC100&amp;"_令和4年度",データシート3!A:AB,MATCH("ea_"&amp;"太陽光（土地系）"&amp;"_年間発電",データシート3!$A$1:$AB$1,0),0)/10^3</f>
        <v>#N/A</v>
      </c>
      <c r="BF100" s="953" t="e">
        <f>VLOOKUP(BC100&amp;"_令和4年度",データシート3!A:AB,MATCH("ea_"&amp;"風力（陸上）"&amp;"_年間発電",データシート3!$A$1:$AB$1,0),0)/10^3</f>
        <v>#N/A</v>
      </c>
      <c r="BG100" s="953" t="e">
        <f>VLOOKUP(BC100&amp;"_令和4年度",データシート3!A:AB,MATCH("ea_"&amp;"中小水（河川）"&amp;"_年間発電",データシート3!$A$1:$AB$1,0),0)/10^3+VLOOKUP(BC100&amp;"_令和4年度",データシート3!A:AB,MATCH("ea_"&amp;"中小水（農業用水路）"&amp;"_年間発電",データシート3!$A$1:$AB$1,0),0)/10^3</f>
        <v>#N/A</v>
      </c>
      <c r="BH100" s="953" t="e">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#N/A</v>
      </c>
      <c r="BI100" s="953" t="e">
        <f t="shared" si="26"/>
        <v>#N/A</v>
      </c>
      <c r="BJ100" s="953" t="e">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#N/A</v>
      </c>
      <c r="BK100" s="953" t="e">
        <f t="shared" si="21"/>
        <v>#N/A</v>
      </c>
      <c r="BL100" s="953" t="e">
        <f t="shared" si="22"/>
        <v>#N/A</v>
      </c>
      <c r="BM100" s="953" t="e">
        <f t="shared" si="23"/>
        <v>#N/A</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f>比較地域マスタ!AD36</f>
        <v>0</v>
      </c>
      <c r="AY101" s="20" t="str">
        <f>IF(IFERROR(比較地域マスタ!$AE36,"")=0,"",IFERROR(比較地域マスタ!$AE36,""))</f>
        <v/>
      </c>
      <c r="AZ101" s="18"/>
      <c r="BA101" s="24">
        <v>30</v>
      </c>
      <c r="BB101" s="24">
        <v>1</v>
      </c>
      <c r="BC101" s="20">
        <f t="shared" si="24"/>
        <v>0</v>
      </c>
      <c r="BD101" s="20" t="str">
        <f t="shared" si="25"/>
        <v/>
      </c>
      <c r="BE101" s="953" t="e">
        <f>VLOOKUP(BC101&amp;"_令和4年度",データシート3!A:AB,MATCH("ea_"&amp;"太陽光（建物系）"&amp;"_年間発電",データシート3!$A$1:$AB$1,0),0)/10^3+VLOOKUP(BC101&amp;"_令和4年度",データシート3!A:AB,MATCH("ea_"&amp;"太陽光（土地系）"&amp;"_年間発電",データシート3!$A$1:$AB$1,0),0)/10^3</f>
        <v>#N/A</v>
      </c>
      <c r="BF101" s="953" t="e">
        <f>VLOOKUP(BC101&amp;"_令和4年度",データシート3!A:AB,MATCH("ea_"&amp;"風力（陸上）"&amp;"_年間発電",データシート3!$A$1:$AB$1,0),0)/10^3</f>
        <v>#N/A</v>
      </c>
      <c r="BG101" s="953" t="e">
        <f>VLOOKUP(BC101&amp;"_令和4年度",データシート3!A:AB,MATCH("ea_"&amp;"中小水（河川）"&amp;"_年間発電",データシート3!$A$1:$AB$1,0),0)/10^3+VLOOKUP(BC101&amp;"_令和4年度",データシート3!A:AB,MATCH("ea_"&amp;"中小水（農業用水路）"&amp;"_年間発電",データシート3!$A$1:$AB$1,0),0)/10^3</f>
        <v>#N/A</v>
      </c>
      <c r="BH101" s="953" t="e">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#N/A</v>
      </c>
      <c r="BI101" s="953" t="e">
        <f t="shared" si="26"/>
        <v>#N/A</v>
      </c>
      <c r="BJ101" s="953" t="e">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#N/A</v>
      </c>
      <c r="BK101" s="953" t="e">
        <f t="shared" si="21"/>
        <v>#N/A</v>
      </c>
      <c r="BL101" s="953" t="e">
        <f t="shared" si="22"/>
        <v>#N/A</v>
      </c>
      <c r="BM101" s="953" t="e">
        <f t="shared" si="23"/>
        <v>#N/A</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f>比較地域マスタ!AD37</f>
        <v>0</v>
      </c>
      <c r="AY102" s="20" t="str">
        <f>IF(IFERROR(比較地域マスタ!$AE37,"")=0,"",IFERROR(比較地域マスタ!$AE37,""))</f>
        <v/>
      </c>
      <c r="AZ102" s="18"/>
      <c r="BA102" s="24">
        <v>31</v>
      </c>
      <c r="BB102" s="24">
        <v>1</v>
      </c>
      <c r="BC102" s="20">
        <f t="shared" si="24"/>
        <v>0</v>
      </c>
      <c r="BD102" s="20" t="str">
        <f t="shared" si="25"/>
        <v/>
      </c>
      <c r="BE102" s="953" t="e">
        <f>VLOOKUP(BC102&amp;"_令和4年度",データシート3!A:AB,MATCH("ea_"&amp;"太陽光（建物系）"&amp;"_年間発電",データシート3!$A$1:$AB$1,0),0)/10^3+VLOOKUP(BC102&amp;"_令和4年度",データシート3!A:AB,MATCH("ea_"&amp;"太陽光（土地系）"&amp;"_年間発電",データシート3!$A$1:$AB$1,0),0)/10^3</f>
        <v>#N/A</v>
      </c>
      <c r="BF102" s="953" t="e">
        <f>VLOOKUP(BC102&amp;"_令和4年度",データシート3!A:AB,MATCH("ea_"&amp;"風力（陸上）"&amp;"_年間発電",データシート3!$A$1:$AB$1,0),0)/10^3</f>
        <v>#N/A</v>
      </c>
      <c r="BG102" s="953" t="e">
        <f>VLOOKUP(BC102&amp;"_令和4年度",データシート3!A:AB,MATCH("ea_"&amp;"中小水（河川）"&amp;"_年間発電",データシート3!$A$1:$AB$1,0),0)/10^3+VLOOKUP(BC102&amp;"_令和4年度",データシート3!A:AB,MATCH("ea_"&amp;"中小水（農業用水路）"&amp;"_年間発電",データシート3!$A$1:$AB$1,0),0)/10^3</f>
        <v>#N/A</v>
      </c>
      <c r="BH102" s="953" t="e">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#N/A</v>
      </c>
      <c r="BI102" s="953" t="e">
        <f t="shared" si="26"/>
        <v>#N/A</v>
      </c>
      <c r="BJ102" s="953" t="e">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#N/A</v>
      </c>
      <c r="BK102" s="953" t="e">
        <f t="shared" si="21"/>
        <v>#N/A</v>
      </c>
      <c r="BL102" s="953" t="e">
        <f t="shared" si="22"/>
        <v>#N/A</v>
      </c>
      <c r="BM102" s="953" t="e">
        <f t="shared" si="23"/>
        <v>#N/A</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f>比較地域マスタ!AD38</f>
        <v>0</v>
      </c>
      <c r="AY103" s="20" t="str">
        <f>IF(IFERROR(比較地域マスタ!$AE38,"")=0,"",IFERROR(比較地域マスタ!$AE38,""))</f>
        <v/>
      </c>
      <c r="AZ103" s="18"/>
      <c r="BA103" s="24">
        <v>32</v>
      </c>
      <c r="BB103" s="24">
        <v>1</v>
      </c>
      <c r="BC103" s="20">
        <f t="shared" si="24"/>
        <v>0</v>
      </c>
      <c r="BD103" s="20" t="str">
        <f t="shared" si="25"/>
        <v/>
      </c>
      <c r="BE103" s="953" t="e">
        <f>VLOOKUP(BC103&amp;"_令和4年度",データシート3!A:AB,MATCH("ea_"&amp;"太陽光（建物系）"&amp;"_年間発電",データシート3!$A$1:$AB$1,0),0)/10^3+VLOOKUP(BC103&amp;"_令和4年度",データシート3!A:AB,MATCH("ea_"&amp;"太陽光（土地系）"&amp;"_年間発電",データシート3!$A$1:$AB$1,0),0)/10^3</f>
        <v>#N/A</v>
      </c>
      <c r="BF103" s="953" t="e">
        <f>VLOOKUP(BC103&amp;"_令和4年度",データシート3!A:AB,MATCH("ea_"&amp;"風力（陸上）"&amp;"_年間発電",データシート3!$A$1:$AB$1,0),0)/10^3</f>
        <v>#N/A</v>
      </c>
      <c r="BG103" s="953" t="e">
        <f>VLOOKUP(BC103&amp;"_令和4年度",データシート3!A:AB,MATCH("ea_"&amp;"中小水（河川）"&amp;"_年間発電",データシート3!$A$1:$AB$1,0),0)/10^3+VLOOKUP(BC103&amp;"_令和4年度",データシート3!A:AB,MATCH("ea_"&amp;"中小水（農業用水路）"&amp;"_年間発電",データシート3!$A$1:$AB$1,0),0)/10^3</f>
        <v>#N/A</v>
      </c>
      <c r="BH103" s="953" t="e">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#N/A</v>
      </c>
      <c r="BI103" s="953" t="e">
        <f t="shared" si="26"/>
        <v>#N/A</v>
      </c>
      <c r="BJ103" s="953" t="e">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#N/A</v>
      </c>
      <c r="BK103" s="953" t="e">
        <f t="shared" si="21"/>
        <v>#N/A</v>
      </c>
      <c r="BL103" s="953" t="e">
        <f t="shared" si="22"/>
        <v>#N/A</v>
      </c>
      <c r="BM103" s="953" t="e">
        <f t="shared" si="23"/>
        <v>#N/A</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f>比較地域マスタ!AD39</f>
        <v>0</v>
      </c>
      <c r="AY104" s="20" t="str">
        <f>IF(IFERROR(比較地域マスタ!$AE39,"")=0,"",IFERROR(比較地域マスタ!$AE39,""))</f>
        <v/>
      </c>
      <c r="AZ104" s="18"/>
      <c r="BA104" s="24">
        <v>33</v>
      </c>
      <c r="BB104" s="24">
        <v>1</v>
      </c>
      <c r="BC104" s="20">
        <f t="shared" si="24"/>
        <v>0</v>
      </c>
      <c r="BD104" s="20" t="str">
        <f t="shared" si="25"/>
        <v/>
      </c>
      <c r="BE104" s="953" t="e">
        <f>VLOOKUP(BC104&amp;"_令和4年度",データシート3!A:AB,MATCH("ea_"&amp;"太陽光（建物系）"&amp;"_年間発電",データシート3!$A$1:$AB$1,0),0)/10^3+VLOOKUP(BC104&amp;"_令和4年度",データシート3!A:AB,MATCH("ea_"&amp;"太陽光（土地系）"&amp;"_年間発電",データシート3!$A$1:$AB$1,0),0)/10^3</f>
        <v>#N/A</v>
      </c>
      <c r="BF104" s="953" t="e">
        <f>VLOOKUP(BC104&amp;"_令和4年度",データシート3!A:AB,MATCH("ea_"&amp;"風力（陸上）"&amp;"_年間発電",データシート3!$A$1:$AB$1,0),0)/10^3</f>
        <v>#N/A</v>
      </c>
      <c r="BG104" s="953" t="e">
        <f>VLOOKUP(BC104&amp;"_令和4年度",データシート3!A:AB,MATCH("ea_"&amp;"中小水（河川）"&amp;"_年間発電",データシート3!$A$1:$AB$1,0),0)/10^3+VLOOKUP(BC104&amp;"_令和4年度",データシート3!A:AB,MATCH("ea_"&amp;"中小水（農業用水路）"&amp;"_年間発電",データシート3!$A$1:$AB$1,0),0)/10^3</f>
        <v>#N/A</v>
      </c>
      <c r="BH104" s="953" t="e">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#N/A</v>
      </c>
      <c r="BI104" s="953" t="e">
        <f t="shared" si="26"/>
        <v>#N/A</v>
      </c>
      <c r="BJ104" s="953" t="e">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#N/A</v>
      </c>
      <c r="BK104" s="953" t="e">
        <f t="shared" ref="BK104:BK135" si="27">BI104-BJ104</f>
        <v>#N/A</v>
      </c>
      <c r="BL104" s="953" t="e">
        <f t="shared" ref="BL104:BL135" si="28">IF(BK104&gt;0,0,BK104)</f>
        <v>#N/A</v>
      </c>
      <c r="BM104" s="953" t="e">
        <f t="shared" ref="BM104:BM135" si="29">IF(BK104&gt;0,BK104,0)</f>
        <v>#N/A</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f>比較地域マスタ!AD40</f>
        <v>0</v>
      </c>
      <c r="AY105" s="20" t="str">
        <f>IF(IFERROR(比較地域マスタ!$AE40,"")=0,"",IFERROR(比較地域マスタ!$AE40,""))</f>
        <v/>
      </c>
      <c r="AZ105" s="18"/>
      <c r="BA105" s="24">
        <v>34</v>
      </c>
      <c r="BB105" s="24">
        <v>1</v>
      </c>
      <c r="BC105" s="20">
        <f t="shared" si="24"/>
        <v>0</v>
      </c>
      <c r="BD105" s="20" t="str">
        <f t="shared" si="25"/>
        <v/>
      </c>
      <c r="BE105" s="953" t="e">
        <f>VLOOKUP(BC105&amp;"_令和4年度",データシート3!A:AB,MATCH("ea_"&amp;"太陽光（建物系）"&amp;"_年間発電",データシート3!$A$1:$AB$1,0),0)/10^3+VLOOKUP(BC105&amp;"_令和4年度",データシート3!A:AB,MATCH("ea_"&amp;"太陽光（土地系）"&amp;"_年間発電",データシート3!$A$1:$AB$1,0),0)/10^3</f>
        <v>#N/A</v>
      </c>
      <c r="BF105" s="953" t="e">
        <f>VLOOKUP(BC105&amp;"_令和4年度",データシート3!A:AB,MATCH("ea_"&amp;"風力（陸上）"&amp;"_年間発電",データシート3!$A$1:$AB$1,0),0)/10^3</f>
        <v>#N/A</v>
      </c>
      <c r="BG105" s="953" t="e">
        <f>VLOOKUP(BC105&amp;"_令和4年度",データシート3!A:AB,MATCH("ea_"&amp;"中小水（河川）"&amp;"_年間発電",データシート3!$A$1:$AB$1,0),0)/10^3+VLOOKUP(BC105&amp;"_令和4年度",データシート3!A:AB,MATCH("ea_"&amp;"中小水（農業用水路）"&amp;"_年間発電",データシート3!$A$1:$AB$1,0),0)/10^3</f>
        <v>#N/A</v>
      </c>
      <c r="BH105" s="953" t="e">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#N/A</v>
      </c>
      <c r="BI105" s="953" t="e">
        <f t="shared" si="26"/>
        <v>#N/A</v>
      </c>
      <c r="BJ105" s="953" t="e">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#N/A</v>
      </c>
      <c r="BK105" s="953" t="e">
        <f t="shared" si="27"/>
        <v>#N/A</v>
      </c>
      <c r="BL105" s="953" t="e">
        <f t="shared" si="28"/>
        <v>#N/A</v>
      </c>
      <c r="BM105" s="953" t="e">
        <f t="shared" si="29"/>
        <v>#N/A</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南アルプス市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19208</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9</v>
      </c>
      <c r="H7" s="786">
        <f t="shared" si="2"/>
        <v>10</v>
      </c>
      <c r="I7" s="786">
        <f t="shared" si="2"/>
        <v>11</v>
      </c>
      <c r="J7" s="786">
        <f t="shared" si="2"/>
        <v>12</v>
      </c>
      <c r="K7" s="787">
        <f t="shared" si="2"/>
        <v>12</v>
      </c>
      <c r="L7" s="787">
        <f t="shared" si="2"/>
        <v>11</v>
      </c>
      <c r="M7" s="787">
        <f t="shared" si="2"/>
        <v>12</v>
      </c>
      <c r="N7" s="787">
        <f t="shared" si="2"/>
        <v>11</v>
      </c>
      <c r="O7" s="787">
        <f>SUM(O8:O13)</f>
        <v>12</v>
      </c>
      <c r="P7" s="787">
        <f t="shared" si="2"/>
        <v>11</v>
      </c>
      <c r="Q7" s="788">
        <f>SUM(Q8:Q13)</f>
        <v>10</v>
      </c>
      <c r="R7" s="1028">
        <f t="shared" si="2"/>
        <v>81.988</v>
      </c>
      <c r="S7" s="1029">
        <f t="shared" si="2"/>
        <v>84.846999999999994</v>
      </c>
      <c r="T7" s="1029">
        <f t="shared" si="2"/>
        <v>99.119</v>
      </c>
      <c r="U7" s="1029">
        <f t="shared" si="2"/>
        <v>116.572</v>
      </c>
      <c r="V7" s="1029">
        <f t="shared" si="2"/>
        <v>111.759</v>
      </c>
      <c r="W7" s="1029">
        <f t="shared" si="2"/>
        <v>95.692999999999998</v>
      </c>
      <c r="X7" s="1029">
        <f t="shared" si="2"/>
        <v>100.79300000000001</v>
      </c>
      <c r="Y7" s="1029">
        <f t="shared" si="2"/>
        <v>96.356999999999999</v>
      </c>
      <c r="Z7" s="1029">
        <f>SUM(Z8:Z13)</f>
        <v>111.16</v>
      </c>
      <c r="AA7" s="1029">
        <f>SUM(AA8:AA13)</f>
        <v>111.908</v>
      </c>
      <c r="AB7" s="1030">
        <f t="shared" si="2"/>
        <v>103.465</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9</v>
      </c>
      <c r="H10" s="803">
        <f>VLOOKUP($D$3&amp;"_"&amp;H$3,データシート1!$A:$BT,MATCH($G$2&amp;"_"&amp;$C10,データシート1!$A$1:$BT$1,0),0)</f>
        <v>10</v>
      </c>
      <c r="I10" s="803">
        <f>VLOOKUP($D$3&amp;"_"&amp;I$3,データシート1!$A:$BT,MATCH($G$2&amp;"_"&amp;$C10,データシート1!$A$1:$BT$1,0),0)</f>
        <v>11</v>
      </c>
      <c r="J10" s="803">
        <f>VLOOKUP($D$3&amp;"_"&amp;J$3,データシート1!$A:$BT,MATCH($G$2&amp;"_"&amp;$C10,データシート1!$A$1:$BT$1,0),0)</f>
        <v>12</v>
      </c>
      <c r="K10" s="804">
        <f>VLOOKUP($D$3&amp;"_"&amp;K$3,データシート1!$A:$BT,MATCH($G$2&amp;"_"&amp;$C10,データシート1!$A$1:$BT$1,0),0)</f>
        <v>12</v>
      </c>
      <c r="L10" s="804">
        <f>VLOOKUP($D$3&amp;"_"&amp;L$3,データシート1!$A:$BT,MATCH($G$2&amp;"_"&amp;$C10,データシート1!$A$1:$BT$1,0),0)</f>
        <v>11</v>
      </c>
      <c r="M10" s="804">
        <f>VLOOKUP($D$3&amp;"_"&amp;M$3,データシート1!$A:$BT,MATCH($G$2&amp;"_"&amp;$C10,データシート1!$A$1:$BT$1,0),0)</f>
        <v>12</v>
      </c>
      <c r="N10" s="804">
        <f>VLOOKUP($D$3&amp;"_"&amp;N$3,データシート1!$A:$BT,MATCH($G$2&amp;"_"&amp;$C10,データシート1!$A$1:$BT$1,0),0)</f>
        <v>11</v>
      </c>
      <c r="O10" s="804">
        <f>VLOOKUP($D$3&amp;"_"&amp;O$3,データシート1!$A:$BT,MATCH($G$2&amp;"_"&amp;$C10,データシート1!$A$1:$BT$1,0),0)</f>
        <v>12</v>
      </c>
      <c r="P10" s="804">
        <f>VLOOKUP($D$3&amp;"_"&amp;P$3,データシート1!$A:$BT,MATCH($G$2&amp;"_"&amp;$C10,データシート1!$A$1:$BT$1,0),0)</f>
        <v>11</v>
      </c>
      <c r="Q10" s="805">
        <f>VLOOKUP($D$3&amp;"_"&amp;Q$3,データシート1!$A:$BT,MATCH($G$2&amp;"_"&amp;$C10,データシート1!$A$1:$BT$1,0),0)</f>
        <v>10</v>
      </c>
      <c r="R10" s="1034">
        <f>VLOOKUP($D$3&amp;"_"&amp;R$3,データシート1!$A:$BT,MATCH($R$2&amp;"_"&amp;$C10,データシート1!$A$1:$BT$1,0),0)</f>
        <v>81.988</v>
      </c>
      <c r="S10" s="1035">
        <f>VLOOKUP($D$3&amp;"_"&amp;S$3,データシート1!$A:$BT,MATCH($R$2&amp;"_"&amp;$C10,データシート1!$A$1:$BT$1,0),0)</f>
        <v>84.846999999999994</v>
      </c>
      <c r="T10" s="1035">
        <f>VLOOKUP($D$3&amp;"_"&amp;T$3,データシート1!$A:$BT,MATCH($R$2&amp;"_"&amp;$C10,データシート1!$A$1:$BT$1,0),0)</f>
        <v>99.119</v>
      </c>
      <c r="U10" s="1035">
        <f>VLOOKUP($D$3&amp;"_"&amp;U$3,データシート1!$A:$BT,MATCH($R$2&amp;"_"&amp;$C10,データシート1!$A$1:$BT$1,0),0)</f>
        <v>116.572</v>
      </c>
      <c r="V10" s="1035">
        <f>VLOOKUP($D$3&amp;"_"&amp;V$3,データシート1!$A:$BT,MATCH($R$2&amp;"_"&amp;$C10,データシート1!$A$1:$BT$1,0),0)</f>
        <v>111.759</v>
      </c>
      <c r="W10" s="1035">
        <f>VLOOKUP($D$3&amp;"_"&amp;W$3,データシート1!$A:$BT,MATCH($R$2&amp;"_"&amp;$C10,データシート1!$A$1:$BT$1,0),0)</f>
        <v>95.692999999999998</v>
      </c>
      <c r="X10" s="1035">
        <f>VLOOKUP($D$3&amp;"_"&amp;X$3,データシート1!$A:$BT,MATCH($R$2&amp;"_"&amp;$C10,データシート1!$A$1:$BT$1,0),0)</f>
        <v>100.79300000000001</v>
      </c>
      <c r="Y10" s="1035">
        <f>VLOOKUP($D$3&amp;"_"&amp;Y$3,データシート1!$A:$BT,MATCH($R$2&amp;"_"&amp;$C10,データシート1!$A$1:$BT$1,0),0)</f>
        <v>96.356999999999999</v>
      </c>
      <c r="Z10" s="1035">
        <f>VLOOKUP($D$3&amp;"_"&amp;Z$3,データシート1!$A:$BT,MATCH($R$2&amp;"_"&amp;$C10,データシート1!$A$1:$BT$1,0),0)</f>
        <v>111.16</v>
      </c>
      <c r="AA10" s="1035">
        <f>VLOOKUP($D$3&amp;"_"&amp;AA$3,データシート1!$A:$BT,MATCH($R$2&amp;"_"&amp;$C10,データシート1!$A$1:$BT$1,0),0)</f>
        <v>111.908</v>
      </c>
      <c r="AB10" s="1036">
        <f>VLOOKUP($D$3&amp;"_"&amp;AB$3,データシート1!$A:$BT,MATCH($R$2&amp;"_"&amp;$C10,データシート1!$A$1:$BT$1,0),0)</f>
        <v>103.465</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9</v>
      </c>
      <c r="H26" s="829">
        <f>VLOOKUP($D$3&amp;"_"&amp;H$3,データシート2!$A:$SI,MATCH($G$2&amp;"_"&amp;$B26,データシート2!$A$1:$SI$1,0),0)</f>
        <v>10</v>
      </c>
      <c r="I26" s="829">
        <f>VLOOKUP($D$3&amp;"_"&amp;I$3,データシート2!$A:$SI,MATCH($G$2&amp;"_"&amp;$B26,データシート2!$A$1:$SI$1,0),0)</f>
        <v>11</v>
      </c>
      <c r="J26" s="829">
        <f>VLOOKUP($D$3&amp;"_"&amp;J$3,データシート2!$A:$SI,MATCH($G$2&amp;"_"&amp;$B26,データシート2!$A$1:$SI$1,0),0)</f>
        <v>12</v>
      </c>
      <c r="K26" s="830">
        <f>VLOOKUP($D$3&amp;"_"&amp;K$3,データシート2!$A:$SI,MATCH($G$2&amp;"_"&amp;$B26,データシート2!$A$1:$SI$1,0),0)</f>
        <v>12</v>
      </c>
      <c r="L26" s="830">
        <f>VLOOKUP($D$3&amp;"_"&amp;L$3,データシート2!$A:$SI,MATCH($G$2&amp;"_"&amp;$B26,データシート2!$A$1:$SI$1,0),0)</f>
        <v>11</v>
      </c>
      <c r="M26" s="830">
        <f>VLOOKUP($D$3&amp;"_"&amp;M$3,データシート2!$A:$SI,MATCH($G$2&amp;"_"&amp;$B26,データシート2!$A$1:$SI$1,0),0)</f>
        <v>12</v>
      </c>
      <c r="N26" s="830">
        <f>VLOOKUP($D$3&amp;"_"&amp;N$3,データシート2!$A:$SI,MATCH($G$2&amp;"_"&amp;$B26,データシート2!$A$1:$SI$1,0),0)</f>
        <v>11</v>
      </c>
      <c r="O26" s="830">
        <f>VLOOKUP($D$3&amp;"_"&amp;O$3,データシート2!$A:$SI,MATCH($G$2&amp;"_"&amp;$B26,データシート2!$A$1:$SI$1,0),0)</f>
        <v>12</v>
      </c>
      <c r="P26" s="830">
        <f>VLOOKUP($D$3&amp;"_"&amp;P$3,データシート2!$A:$SI,MATCH($G$2&amp;"_"&amp;$B26,データシート2!$A$1:$SI$1,0),0)</f>
        <v>11</v>
      </c>
      <c r="Q26" s="831">
        <f>VLOOKUP($D$3&amp;"_"&amp;Q$3,データシート2!$A:$SI,MATCH($G$2&amp;"_"&amp;$B26,データシート2!$A$1:$SI$1,0),0)</f>
        <v>10</v>
      </c>
      <c r="R26" s="1043">
        <f>VLOOKUP($D$3&amp;"_"&amp;R$3,データシート2!$A:$SI,MATCH($R$2&amp;"_"&amp;$B26,データシート2!$A$1:$SI$1,0),0)</f>
        <v>81.988</v>
      </c>
      <c r="S26" s="1044">
        <f>VLOOKUP($D$3&amp;"_"&amp;S$3,データシート2!$A:$SI,MATCH($R$2&amp;"_"&amp;$B26,データシート2!$A$1:$SI$1,0),0)</f>
        <v>84.846999999999994</v>
      </c>
      <c r="T26" s="1044">
        <f>VLOOKUP($D$3&amp;"_"&amp;T$3,データシート2!$A:$SI,MATCH($R$2&amp;"_"&amp;$B26,データシート2!$A$1:$SI$1,0),0)</f>
        <v>99.119</v>
      </c>
      <c r="U26" s="1044">
        <f>VLOOKUP($D$3&amp;"_"&amp;U$3,データシート2!$A:$SI,MATCH($R$2&amp;"_"&amp;$B26,データシート2!$A$1:$SI$1,0),0)</f>
        <v>116.572</v>
      </c>
      <c r="V26" s="1044">
        <f>VLOOKUP($D$3&amp;"_"&amp;V$3,データシート2!$A:$SI,MATCH($R$2&amp;"_"&amp;$B26,データシート2!$A$1:$SI$1,0),0)</f>
        <v>111.759</v>
      </c>
      <c r="W26" s="1044">
        <f>VLOOKUP($D$3&amp;"_"&amp;W$3,データシート2!$A:$SI,MATCH($R$2&amp;"_"&amp;$B26,データシート2!$A$1:$SI$1,0),0)</f>
        <v>95.692999999999998</v>
      </c>
      <c r="X26" s="1044">
        <f>VLOOKUP($D$3&amp;"_"&amp;X$3,データシート2!$A:$SI,MATCH($R$2&amp;"_"&amp;$B26,データシート2!$A$1:$SI$1,0),0)</f>
        <v>100.79300000000001</v>
      </c>
      <c r="Y26" s="1044">
        <f>VLOOKUP($D$3&amp;"_"&amp;Y$3,データシート2!$A:$SI,MATCH($R$2&amp;"_"&amp;$B26,データシート2!$A$1:$SI$1,0),0)</f>
        <v>96.356999999999999</v>
      </c>
      <c r="Z26" s="1044">
        <f>VLOOKUP($D$3&amp;"_"&amp;Z$3,データシート2!$A:$SI,MATCH($R$2&amp;"_"&amp;$B26,データシート2!$A$1:$SI$1,0),0)</f>
        <v>111.16</v>
      </c>
      <c r="AA26" s="1044">
        <f>VLOOKUP($D$3&amp;"_"&amp;AA$3,データシート2!$A:$SI,MATCH($R$2&amp;"_"&amp;$B26,データシート2!$A$1:$SI$1,0),0)</f>
        <v>111.908</v>
      </c>
      <c r="AB26" s="1045">
        <f>VLOOKUP($D$3&amp;"_"&amp;AB$3,データシート2!$A:$SI,MATCH($R$2&amp;"_"&amp;$B26,データシート2!$A$1:$SI$1,0),0)</f>
        <v>103.465</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1</v>
      </c>
      <c r="H27" s="838">
        <f>VLOOKUP($D$3&amp;"_"&amp;H$3,データシート2!$A:$SI,MATCH($G$2&amp;"_"&amp;$C27,データシート2!$A$1:$SI$1,0),0)</f>
        <v>2</v>
      </c>
      <c r="I27" s="838">
        <f>VLOOKUP($D$3&amp;"_"&amp;I$3,データシート2!$A:$SI,MATCH($G$2&amp;"_"&amp;$C27,データシート2!$A$1:$SI$1,0),0)</f>
        <v>2</v>
      </c>
      <c r="J27" s="838">
        <f>VLOOKUP($D$3&amp;"_"&amp;J$3,データシート2!$A:$SI,MATCH($G$2&amp;"_"&amp;$C27,データシート2!$A$1:$SI$1,0),0)</f>
        <v>2</v>
      </c>
      <c r="K27" s="839">
        <f>VLOOKUP($D$3&amp;"_"&amp;K$3,データシート2!$A:$SI,MATCH($G$2&amp;"_"&amp;$C27,データシート2!$A$1:$SI$1,0),0)</f>
        <v>2</v>
      </c>
      <c r="L27" s="839">
        <f>VLOOKUP($D$3&amp;"_"&amp;L$3,データシート2!$A:$SI,MATCH($G$2&amp;"_"&amp;$C27,データシート2!$A$1:$SI$1,0),0)</f>
        <v>2</v>
      </c>
      <c r="M27" s="839">
        <f>VLOOKUP($D$3&amp;"_"&amp;M$3,データシート2!$A:$SI,MATCH($G$2&amp;"_"&amp;$C27,データシート2!$A$1:$SI$1,0),0)</f>
        <v>2</v>
      </c>
      <c r="N27" s="839">
        <f>VLOOKUP($D$3&amp;"_"&amp;N$3,データシート2!$A:$SI,MATCH($G$2&amp;"_"&amp;$C27,データシート2!$A$1:$SI$1,0),0)</f>
        <v>2</v>
      </c>
      <c r="O27" s="839">
        <f>VLOOKUP($D$3&amp;"_"&amp;O$3,データシート2!$A:$SI,MATCH($G$2&amp;"_"&amp;$C27,データシート2!$A$1:$SI$1,0),0)</f>
        <v>2</v>
      </c>
      <c r="P27" s="839">
        <f>VLOOKUP($D$3&amp;"_"&amp;P$3,データシート2!$A:$SI,MATCH($G$2&amp;"_"&amp;$C27,データシート2!$A$1:$SI$1,0),0)</f>
        <v>3</v>
      </c>
      <c r="Q27" s="840">
        <f>VLOOKUP($D$3&amp;"_"&amp;Q$3,データシート2!$A:$SI,MATCH($G$2&amp;"_"&amp;$C27,データシート2!$A$1:$SI$1,0),0)</f>
        <v>1</v>
      </c>
      <c r="R27" s="1052">
        <f>VLOOKUP($D$3&amp;"_"&amp;R$3,データシート2!$A:$SI,MATCH($R$2&amp;"_"&amp;$C27,データシート2!$A$1:$SI$1,0),0)</f>
        <v>4.0430000000000001</v>
      </c>
      <c r="S27" s="1047">
        <f>VLOOKUP($D$3&amp;"_"&amp;S$3,データシート2!$A:$SI,MATCH($R$2&amp;"_"&amp;$C27,データシート2!$A$1:$SI$1,0),0)</f>
        <v>8.84</v>
      </c>
      <c r="T27" s="1047">
        <f>VLOOKUP($D$3&amp;"_"&amp;T$3,データシート2!$A:$SI,MATCH($R$2&amp;"_"&amp;$C27,データシート2!$A$1:$SI$1,0),0)</f>
        <v>11.023</v>
      </c>
      <c r="U27" s="1047">
        <f>VLOOKUP($D$3&amp;"_"&amp;U$3,データシート2!$A:$SI,MATCH($R$2&amp;"_"&amp;$C27,データシート2!$A$1:$SI$1,0),0)</f>
        <v>12.904</v>
      </c>
      <c r="V27" s="1047">
        <f>VLOOKUP($D$3&amp;"_"&amp;V$3,データシート2!$A:$SI,MATCH($R$2&amp;"_"&amp;$C27,データシート2!$A$1:$SI$1,0),0)</f>
        <v>12.975</v>
      </c>
      <c r="W27" s="1047">
        <f>VLOOKUP($D$3&amp;"_"&amp;W$3,データシート2!$A:$SI,MATCH($R$2&amp;"_"&amp;$C27,データシート2!$A$1:$SI$1,0),0)</f>
        <v>12.413</v>
      </c>
      <c r="X27" s="1047">
        <f>VLOOKUP($D$3&amp;"_"&amp;X$3,データシート2!$A:$SI,MATCH($R$2&amp;"_"&amp;$C27,データシート2!$A$1:$SI$1,0),0)</f>
        <v>9.8960000000000008</v>
      </c>
      <c r="Y27" s="1047">
        <f>VLOOKUP($D$3&amp;"_"&amp;Y$3,データシート2!$A:$SI,MATCH($R$2&amp;"_"&amp;$C27,データシート2!$A$1:$SI$1,0),0)</f>
        <v>12.526999999999999</v>
      </c>
      <c r="Z27" s="1047">
        <f>VLOOKUP($D$3&amp;"_"&amp;Z$3,データシート2!$A:$SI,MATCH($R$2&amp;"_"&amp;$C27,データシート2!$A$1:$SI$1,0),0)</f>
        <v>11.856999999999999</v>
      </c>
      <c r="AA27" s="1047">
        <f>VLOOKUP($D$3&amp;"_"&amp;AA$3,データシート2!$A:$SI,MATCH($R$2&amp;"_"&amp;$C27,データシート2!$A$1:$SI$1,0),0)</f>
        <v>15.637</v>
      </c>
      <c r="AB27" s="1048">
        <f>VLOOKUP($D$3&amp;"_"&amp;AB$3,データシート2!$A:$SI,MATCH($R$2&amp;"_"&amp;$C27,データシート2!$A$1:$SI$1,0),0)</f>
        <v>6.2960000000000003</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1</v>
      </c>
      <c r="J28" s="866">
        <f>VLOOKUP($D$3&amp;"_"&amp;J$3,データシート2!$A:$SI,MATCH($G$2&amp;"_"&amp;$C28,データシート2!$A$1:$SI$1,0),0)</f>
        <v>1</v>
      </c>
      <c r="K28" s="867">
        <f>VLOOKUP($D$3&amp;"_"&amp;K$3,データシート2!$A:$SI,MATCH($G$2&amp;"_"&amp;$C28,データシート2!$A$1:$SI$1,0),0)</f>
        <v>1</v>
      </c>
      <c r="L28" s="867">
        <f>VLOOKUP($D$3&amp;"_"&amp;L$3,データシート2!$A:$SI,MATCH($G$2&amp;"_"&amp;$C28,データシート2!$A$1:$SI$1,0),0)</f>
        <v>1</v>
      </c>
      <c r="M28" s="867">
        <f>VLOOKUP($D$3&amp;"_"&amp;M$3,データシート2!$A:$SI,MATCH($G$2&amp;"_"&amp;$C28,データシート2!$A$1:$SI$1,0),0)</f>
        <v>1</v>
      </c>
      <c r="N28" s="867">
        <f>VLOOKUP($D$3&amp;"_"&amp;N$3,データシート2!$A:$SI,MATCH($G$2&amp;"_"&amp;$C28,データシート2!$A$1:$SI$1,0),0)</f>
        <v>1</v>
      </c>
      <c r="O28" s="867">
        <f>VLOOKUP($D$3&amp;"_"&amp;O$3,データシート2!$A:$SI,MATCH($G$2&amp;"_"&amp;$C28,データシート2!$A$1:$SI$1,0),0)</f>
        <v>1</v>
      </c>
      <c r="P28" s="867">
        <f>VLOOKUP($D$3&amp;"_"&amp;P$3,データシート2!$A:$SI,MATCH($G$2&amp;"_"&amp;$C28,データシート2!$A$1:$SI$1,0),0)</f>
        <v>0</v>
      </c>
      <c r="Q28" s="868">
        <f>VLOOKUP($D$3&amp;"_"&amp;Q$3,データシート2!$A:$SI,MATCH($G$2&amp;"_"&amp;$C28,データシート2!$A$1:$SI$1,0),0)</f>
        <v>1</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3.585</v>
      </c>
      <c r="U28" s="1057">
        <f>VLOOKUP($D$3&amp;"_"&amp;U$3,データシート2!$A:$SI,MATCH($R$2&amp;"_"&amp;$C28,データシート2!$A$1:$SI$1,0),0)</f>
        <v>3.57</v>
      </c>
      <c r="V28" s="1057">
        <f>VLOOKUP($D$3&amp;"_"&amp;V$3,データシート2!$A:$SI,MATCH($R$2&amp;"_"&amp;$C28,データシート2!$A$1:$SI$1,0),0)</f>
        <v>3.5459999999999998</v>
      </c>
      <c r="W28" s="1057">
        <f>VLOOKUP($D$3&amp;"_"&amp;W$3,データシート2!$A:$SI,MATCH($R$2&amp;"_"&amp;$C28,データシート2!$A$1:$SI$1,0),0)</f>
        <v>3.6379999999999999</v>
      </c>
      <c r="X28" s="1057">
        <f>VLOOKUP($D$3&amp;"_"&amp;X$3,データシート2!$A:$SI,MATCH($R$2&amp;"_"&amp;$C28,データシート2!$A$1:$SI$1,0),0)</f>
        <v>3.6280000000000001</v>
      </c>
      <c r="Y28" s="1057">
        <f>VLOOKUP($D$3&amp;"_"&amp;Y$3,データシート2!$A:$SI,MATCH($R$2&amp;"_"&amp;$C28,データシート2!$A$1:$SI$1,0),0)</f>
        <v>3.8410000000000002</v>
      </c>
      <c r="Z28" s="1057">
        <f>VLOOKUP($D$3&amp;"_"&amp;Z$3,データシート2!$A:$SI,MATCH($R$2&amp;"_"&amp;$C28,データシート2!$A$1:$SI$1,0),0)</f>
        <v>3.738</v>
      </c>
      <c r="AA28" s="1057">
        <f>VLOOKUP($D$3&amp;"_"&amp;AA$3,データシート2!$A:$SI,MATCH($R$2&amp;"_"&amp;$C28,データシート2!$A$1:$SI$1,0),0)</f>
        <v>0</v>
      </c>
      <c r="AB28" s="1058">
        <f>VLOOKUP($D$3&amp;"_"&amp;AB$3,データシート2!$A:$SI,MATCH($R$2&amp;"_"&amp;$C28,データシート2!$A$1:$SI$1,0),0)</f>
        <v>4.218</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1</v>
      </c>
      <c r="H34" s="866">
        <f>VLOOKUP($D$3&amp;"_"&amp;H$3,データシート2!$A:$SI,MATCH($G$2&amp;"_"&amp;$C34,データシート2!$A$1:$SI$1,0),0)</f>
        <v>1</v>
      </c>
      <c r="I34" s="866">
        <f>VLOOKUP($D$3&amp;"_"&amp;I$3,データシート2!$A:$SI,MATCH($G$2&amp;"_"&amp;$C34,データシート2!$A$1:$SI$1,0),0)</f>
        <v>1</v>
      </c>
      <c r="J34" s="866">
        <f>VLOOKUP($D$3&amp;"_"&amp;J$3,データシート2!$A:$SI,MATCH($G$2&amp;"_"&amp;$C34,データシート2!$A$1:$SI$1,0),0)</f>
        <v>1</v>
      </c>
      <c r="K34" s="867">
        <f>VLOOKUP($D$3&amp;"_"&amp;K$3,データシート2!$A:$SI,MATCH($G$2&amp;"_"&amp;$C34,データシート2!$A$1:$SI$1,0),0)</f>
        <v>1</v>
      </c>
      <c r="L34" s="867">
        <f>VLOOKUP($D$3&amp;"_"&amp;L$3,データシート2!$A:$SI,MATCH($G$2&amp;"_"&amp;$C34,データシート2!$A$1:$SI$1,0),0)</f>
        <v>1</v>
      </c>
      <c r="M34" s="867">
        <f>VLOOKUP($D$3&amp;"_"&amp;M$3,データシート2!$A:$SI,MATCH($G$2&amp;"_"&amp;$C34,データシート2!$A$1:$SI$1,0),0)</f>
        <v>1</v>
      </c>
      <c r="N34" s="867">
        <f>VLOOKUP($D$3&amp;"_"&amp;N$3,データシート2!$A:$SI,MATCH($G$2&amp;"_"&amp;$C34,データシート2!$A$1:$SI$1,0),0)</f>
        <v>1</v>
      </c>
      <c r="O34" s="867">
        <f>VLOOKUP($D$3&amp;"_"&amp;O$3,データシート2!$A:$SI,MATCH($G$2&amp;"_"&amp;$C34,データシート2!$A$1:$SI$1,0),0)</f>
        <v>1</v>
      </c>
      <c r="P34" s="867">
        <f>VLOOKUP($D$3&amp;"_"&amp;P$3,データシート2!$A:$SI,MATCH($G$2&amp;"_"&amp;$C34,データシート2!$A$1:$SI$1,0),0)</f>
        <v>1</v>
      </c>
      <c r="Q34" s="868">
        <f>VLOOKUP($D$3&amp;"_"&amp;Q$3,データシート2!$A:$SI,MATCH($G$2&amp;"_"&amp;$C34,データシート2!$A$1:$SI$1,0),0)</f>
        <v>1</v>
      </c>
      <c r="R34" s="1056">
        <f>VLOOKUP($D$3&amp;"_"&amp;R$3,データシート2!$A:$SI,MATCH($R$2&amp;"_"&amp;$C34,データシート2!$A$1:$SI$1,0),0)</f>
        <v>3.1240000000000001</v>
      </c>
      <c r="S34" s="1057">
        <f>VLOOKUP($D$3&amp;"_"&amp;S$3,データシート2!$A:$SI,MATCH($R$2&amp;"_"&amp;$C34,データシート2!$A$1:$SI$1,0),0)</f>
        <v>2.8929999999999998</v>
      </c>
      <c r="T34" s="1057">
        <f>VLOOKUP($D$3&amp;"_"&amp;T$3,データシート2!$A:$SI,MATCH($R$2&amp;"_"&amp;$C34,データシート2!$A$1:$SI$1,0),0)</f>
        <v>3.548</v>
      </c>
      <c r="U34" s="1057">
        <f>VLOOKUP($D$3&amp;"_"&amp;U$3,データシート2!$A:$SI,MATCH($R$2&amp;"_"&amp;$C34,データシート2!$A$1:$SI$1,0),0)</f>
        <v>4.1820000000000004</v>
      </c>
      <c r="V34" s="1057">
        <f>VLOOKUP($D$3&amp;"_"&amp;V$3,データシート2!$A:$SI,MATCH($R$2&amp;"_"&amp;$C34,データシート2!$A$1:$SI$1,0),0)</f>
        <v>4.12</v>
      </c>
      <c r="W34" s="1057">
        <f>VLOOKUP($D$3&amp;"_"&amp;W$3,データシート2!$A:$SI,MATCH($R$2&amp;"_"&amp;$C34,データシート2!$A$1:$SI$1,0),0)</f>
        <v>3.9159999999999999</v>
      </c>
      <c r="X34" s="1057">
        <f>VLOOKUP($D$3&amp;"_"&amp;X$3,データシート2!$A:$SI,MATCH($R$2&amp;"_"&amp;$C34,データシート2!$A$1:$SI$1,0),0)</f>
        <v>2.452</v>
      </c>
      <c r="Y34" s="1057">
        <f>VLOOKUP($D$3&amp;"_"&amp;Y$3,データシート2!$A:$SI,MATCH($R$2&amp;"_"&amp;$C34,データシート2!$A$1:$SI$1,0),0)</f>
        <v>4.9249999999999998</v>
      </c>
      <c r="Z34" s="1057">
        <f>VLOOKUP($D$3&amp;"_"&amp;Z$3,データシート2!$A:$SI,MATCH($R$2&amp;"_"&amp;$C34,データシート2!$A$1:$SI$1,0),0)</f>
        <v>1.238</v>
      </c>
      <c r="AA34" s="1057">
        <f>VLOOKUP($D$3&amp;"_"&amp;AA$3,データシート2!$A:$SI,MATCH($R$2&amp;"_"&amp;$C34,データシート2!$A$1:$SI$1,0),0)</f>
        <v>3.9180000000000001</v>
      </c>
      <c r="AB34" s="1058">
        <f>VLOOKUP($D$3&amp;"_"&amp;AB$3,データシート2!$A:$SI,MATCH($R$2&amp;"_"&amp;$C34,データシート2!$A$1:$SI$1,0),0)</f>
        <v>1.1679999999999999</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2</v>
      </c>
      <c r="H38" s="866">
        <f>VLOOKUP($D$3&amp;"_"&amp;H$3,データシート2!$A:$SI,MATCH($G$2&amp;"_"&amp;$C38,データシート2!$A$1:$SI$1,0),0)</f>
        <v>2</v>
      </c>
      <c r="I38" s="866">
        <f>VLOOKUP($D$3&amp;"_"&amp;I$3,データシート2!$A:$SI,MATCH($G$2&amp;"_"&amp;$C38,データシート2!$A$1:$SI$1,0),0)</f>
        <v>2</v>
      </c>
      <c r="J38" s="866">
        <f>VLOOKUP($D$3&amp;"_"&amp;J$3,データシート2!$A:$SI,MATCH($G$2&amp;"_"&amp;$C38,データシート2!$A$1:$SI$1,0),0)</f>
        <v>2</v>
      </c>
      <c r="K38" s="867">
        <f>VLOOKUP($D$3&amp;"_"&amp;K$3,データシート2!$A:$SI,MATCH($G$2&amp;"_"&amp;$C38,データシート2!$A$1:$SI$1,0),0)</f>
        <v>2</v>
      </c>
      <c r="L38" s="867">
        <f>VLOOKUP($D$3&amp;"_"&amp;L$3,データシート2!$A:$SI,MATCH($G$2&amp;"_"&amp;$C38,データシート2!$A$1:$SI$1,0),0)</f>
        <v>2</v>
      </c>
      <c r="M38" s="867">
        <f>VLOOKUP($D$3&amp;"_"&amp;M$3,データシート2!$A:$SI,MATCH($G$2&amp;"_"&amp;$C38,データシート2!$A$1:$SI$1,0),0)</f>
        <v>2</v>
      </c>
      <c r="N38" s="867">
        <f>VLOOKUP($D$3&amp;"_"&amp;N$3,データシート2!$A:$SI,MATCH($G$2&amp;"_"&amp;$C38,データシート2!$A$1:$SI$1,0),0)</f>
        <v>2</v>
      </c>
      <c r="O38" s="867">
        <f>VLOOKUP($D$3&amp;"_"&amp;O$3,データシート2!$A:$SI,MATCH($G$2&amp;"_"&amp;$C38,データシート2!$A$1:$SI$1,0),0)</f>
        <v>2</v>
      </c>
      <c r="P38" s="867">
        <f>VLOOKUP($D$3&amp;"_"&amp;P$3,データシート2!$A:$SI,MATCH($G$2&amp;"_"&amp;$C38,データシート2!$A$1:$SI$1,0),0)</f>
        <v>1</v>
      </c>
      <c r="Q38" s="868">
        <f>VLOOKUP($D$3&amp;"_"&amp;Q$3,データシート2!$A:$SI,MATCH($G$2&amp;"_"&amp;$C38,データシート2!$A$1:$SI$1,0),0)</f>
        <v>1</v>
      </c>
      <c r="R38" s="1056">
        <f>VLOOKUP($D$3&amp;"_"&amp;R$3,データシート2!$A:$SI,MATCH($R$2&amp;"_"&amp;$C38,データシート2!$A$1:$SI$1,0),0)</f>
        <v>10.278</v>
      </c>
      <c r="S38" s="1057">
        <f>VLOOKUP($D$3&amp;"_"&amp;S$3,データシート2!$A:$SI,MATCH($R$2&amp;"_"&amp;$C38,データシート2!$A$1:$SI$1,0),0)</f>
        <v>8.3670000000000009</v>
      </c>
      <c r="T38" s="1057">
        <f>VLOOKUP($D$3&amp;"_"&amp;T$3,データシート2!$A:$SI,MATCH($R$2&amp;"_"&amp;$C38,データシート2!$A$1:$SI$1,0),0)</f>
        <v>9.73</v>
      </c>
      <c r="U38" s="1057">
        <f>VLOOKUP($D$3&amp;"_"&amp;U$3,データシート2!$A:$SI,MATCH($R$2&amp;"_"&amp;$C38,データシート2!$A$1:$SI$1,0),0)</f>
        <v>12.366</v>
      </c>
      <c r="V38" s="1057">
        <f>VLOOKUP($D$3&amp;"_"&amp;V$3,データシート2!$A:$SI,MATCH($R$2&amp;"_"&amp;$C38,データシート2!$A$1:$SI$1,0),0)</f>
        <v>10.694000000000001</v>
      </c>
      <c r="W38" s="1057">
        <f>VLOOKUP($D$3&amp;"_"&amp;W$3,データシート2!$A:$SI,MATCH($R$2&amp;"_"&amp;$C38,データシート2!$A$1:$SI$1,0),0)</f>
        <v>9.9060000000000006</v>
      </c>
      <c r="X38" s="1057">
        <f>VLOOKUP($D$3&amp;"_"&amp;X$3,データシート2!$A:$SI,MATCH($R$2&amp;"_"&amp;$C38,データシート2!$A$1:$SI$1,0),0)</f>
        <v>2.7149999999999999</v>
      </c>
      <c r="Y38" s="1057">
        <f>VLOOKUP($D$3&amp;"_"&amp;Y$3,データシート2!$A:$SI,MATCH($R$2&amp;"_"&amp;$C38,データシート2!$A$1:$SI$1,0),0)</f>
        <v>11.734999999999999</v>
      </c>
      <c r="Z38" s="1057">
        <f>VLOOKUP($D$3&amp;"_"&amp;Z$3,データシート2!$A:$SI,MATCH($R$2&amp;"_"&amp;$C38,データシート2!$A$1:$SI$1,0),0)</f>
        <v>13.138999999999999</v>
      </c>
      <c r="AA38" s="1057">
        <f>VLOOKUP($D$3&amp;"_"&amp;AA$3,データシート2!$A:$SI,MATCH($R$2&amp;"_"&amp;$C38,データシート2!$A$1:$SI$1,0),0)</f>
        <v>9.4990000000000006</v>
      </c>
      <c r="AB38" s="1058">
        <f>VLOOKUP($D$3&amp;"_"&amp;AB$3,データシート2!$A:$SI,MATCH($R$2&amp;"_"&amp;$C38,データシート2!$A$1:$SI$1,0),0)</f>
        <v>8.4779999999999998</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1</v>
      </c>
      <c r="J44" s="866">
        <f>VLOOKUP($D$3&amp;"_"&amp;J$3,データシート2!$A:$SI,MATCH($G$2&amp;"_"&amp;$C44,データシート2!$A$1:$SI$1,0),0)</f>
        <v>1</v>
      </c>
      <c r="K44" s="867">
        <f>VLOOKUP($D$3&amp;"_"&amp;K$3,データシート2!$A:$SI,MATCH($G$2&amp;"_"&amp;$C44,データシート2!$A$1:$SI$1,0),0)</f>
        <v>1</v>
      </c>
      <c r="L44" s="867">
        <f>VLOOKUP($D$3&amp;"_"&amp;L$3,データシート2!$A:$SI,MATCH($G$2&amp;"_"&amp;$C44,データシート2!$A$1:$SI$1,0),0)</f>
        <v>1</v>
      </c>
      <c r="M44" s="867">
        <f>VLOOKUP($D$3&amp;"_"&amp;M$3,データシート2!$A:$SI,MATCH($G$2&amp;"_"&amp;$C44,データシート2!$A$1:$SI$1,0),0)</f>
        <v>1</v>
      </c>
      <c r="N44" s="867">
        <f>VLOOKUP($D$3&amp;"_"&amp;N$3,データシート2!$A:$SI,MATCH($G$2&amp;"_"&amp;$C44,データシート2!$A$1:$SI$1,0),0)</f>
        <v>1</v>
      </c>
      <c r="O44" s="867">
        <f>VLOOKUP($D$3&amp;"_"&amp;O$3,データシート2!$A:$SI,MATCH($G$2&amp;"_"&amp;$C44,データシート2!$A$1:$SI$1,0),0)</f>
        <v>1</v>
      </c>
      <c r="P44" s="867">
        <f>VLOOKUP($D$3&amp;"_"&amp;P$3,データシート2!$A:$SI,MATCH($G$2&amp;"_"&amp;$C44,データシート2!$A$1:$SI$1,0),0)</f>
        <v>1</v>
      </c>
      <c r="Q44" s="868">
        <f>VLOOKUP($D$3&amp;"_"&amp;Q$3,データシート2!$A:$SI,MATCH($G$2&amp;"_"&amp;$C44,データシート2!$A$1:$SI$1,0),0)</f>
        <v>1</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3.1110000000000002</v>
      </c>
      <c r="U44" s="1057">
        <f>VLOOKUP($D$3&amp;"_"&amp;U$3,データシート2!$A:$SI,MATCH($R$2&amp;"_"&amp;$C44,データシート2!$A$1:$SI$1,0),0)</f>
        <v>3.6150000000000002</v>
      </c>
      <c r="V44" s="1057">
        <f>VLOOKUP($D$3&amp;"_"&amp;V$3,データシート2!$A:$SI,MATCH($R$2&amp;"_"&amp;$C44,データシート2!$A$1:$SI$1,0),0)</f>
        <v>2.7429999999999999</v>
      </c>
      <c r="W44" s="1057">
        <f>VLOOKUP($D$3&amp;"_"&amp;W$3,データシート2!$A:$SI,MATCH($R$2&amp;"_"&amp;$C44,データシート2!$A$1:$SI$1,0),0)</f>
        <v>2.39</v>
      </c>
      <c r="X44" s="1057">
        <f>VLOOKUP($D$3&amp;"_"&amp;X$3,データシート2!$A:$SI,MATCH($R$2&amp;"_"&amp;$C44,データシート2!$A$1:$SI$1,0),0)</f>
        <v>2.383</v>
      </c>
      <c r="Y44" s="1057">
        <f>VLOOKUP($D$3&amp;"_"&amp;Y$3,データシート2!$A:$SI,MATCH($R$2&amp;"_"&amp;$C44,データシート2!$A$1:$SI$1,0),0)</f>
        <v>2.907</v>
      </c>
      <c r="Z44" s="1057">
        <f>VLOOKUP($D$3&amp;"_"&amp;Z$3,データシート2!$A:$SI,MATCH($R$2&amp;"_"&amp;$C44,データシート2!$A$1:$SI$1,0),0)</f>
        <v>2.6240000000000001</v>
      </c>
      <c r="AA44" s="1057">
        <f>VLOOKUP($D$3&amp;"_"&amp;AA$3,データシート2!$A:$SI,MATCH($R$2&amp;"_"&amp;$C44,データシート2!$A$1:$SI$1,0),0)</f>
        <v>2.5419999999999998</v>
      </c>
      <c r="AB44" s="1058">
        <f>VLOOKUP($D$3&amp;"_"&amp;AB$3,データシート2!$A:$SI,MATCH($R$2&amp;"_"&amp;$C44,データシート2!$A$1:$SI$1,0),0)</f>
        <v>2.169</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1</v>
      </c>
      <c r="O46" s="867">
        <f>VLOOKUP($D$3&amp;"_"&amp;O$3,データシート2!$A:$SI,MATCH($G$2&amp;"_"&amp;$C46,データシート2!$A$1:$SI$1,0),0)</f>
        <v>1</v>
      </c>
      <c r="P46" s="867">
        <f>VLOOKUP($D$3&amp;"_"&amp;P$3,データシート2!$A:$SI,MATCH($G$2&amp;"_"&amp;$C46,データシート2!$A$1:$SI$1,0),0)</f>
        <v>1</v>
      </c>
      <c r="Q46" s="868">
        <f>VLOOKUP($D$3&amp;"_"&amp;Q$3,データシート2!$A:$SI,MATCH($G$2&amp;"_"&amp;$C46,データシート2!$A$1:$SI$1,0),0)</f>
        <v>1</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3.1779999999999999</v>
      </c>
      <c r="Z46" s="1057">
        <f>VLOOKUP($D$3&amp;"_"&amp;Z$3,データシート2!$A:$SI,MATCH($R$2&amp;"_"&amp;$C46,データシート2!$A$1:$SI$1,0),0)</f>
        <v>2.7869999999999999</v>
      </c>
      <c r="AA46" s="1057">
        <f>VLOOKUP($D$3&amp;"_"&amp;AA$3,データシート2!$A:$SI,MATCH($R$2&amp;"_"&amp;$C46,データシート2!$A$1:$SI$1,0),0)</f>
        <v>1.5329999999999999</v>
      </c>
      <c r="AB46" s="1058">
        <f>VLOOKUP($D$3&amp;"_"&amp;AB$3,データシート2!$A:$SI,MATCH($R$2&amp;"_"&amp;$C46,データシート2!$A$1:$SI$1,0),0)</f>
        <v>1.627</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3</v>
      </c>
      <c r="H48" s="866">
        <f>VLOOKUP($D$3&amp;"_"&amp;H$3,データシート2!$A:$SI,MATCH($G$2&amp;"_"&amp;$C48,データシート2!$A$1:$SI$1,0),0)</f>
        <v>3</v>
      </c>
      <c r="I48" s="866">
        <f>VLOOKUP($D$3&amp;"_"&amp;I$3,データシート2!$A:$SI,MATCH($G$2&amp;"_"&amp;$C48,データシート2!$A$1:$SI$1,0),0)</f>
        <v>3</v>
      </c>
      <c r="J48" s="866">
        <f>VLOOKUP($D$3&amp;"_"&amp;J$3,データシート2!$A:$SI,MATCH($G$2&amp;"_"&amp;$C48,データシート2!$A$1:$SI$1,0),0)</f>
        <v>4</v>
      </c>
      <c r="K48" s="867">
        <f>VLOOKUP($D$3&amp;"_"&amp;K$3,データシート2!$A:$SI,MATCH($G$2&amp;"_"&amp;$C48,データシート2!$A$1:$SI$1,0),0)</f>
        <v>4</v>
      </c>
      <c r="L48" s="867">
        <f>VLOOKUP($D$3&amp;"_"&amp;L$3,データシート2!$A:$SI,MATCH($G$2&amp;"_"&amp;$C48,データシート2!$A$1:$SI$1,0),0)</f>
        <v>3</v>
      </c>
      <c r="M48" s="867">
        <f>VLOOKUP($D$3&amp;"_"&amp;M$3,データシート2!$A:$SI,MATCH($G$2&amp;"_"&amp;$C48,データシート2!$A$1:$SI$1,0),0)</f>
        <v>4</v>
      </c>
      <c r="N48" s="867">
        <f>VLOOKUP($D$3&amp;"_"&amp;N$3,データシート2!$A:$SI,MATCH($G$2&amp;"_"&amp;$C48,データシート2!$A$1:$SI$1,0),0)</f>
        <v>2</v>
      </c>
      <c r="O48" s="867">
        <f>VLOOKUP($D$3&amp;"_"&amp;O$3,データシート2!$A:$SI,MATCH($G$2&amp;"_"&amp;$C48,データシート2!$A$1:$SI$1,0),0)</f>
        <v>3</v>
      </c>
      <c r="P48" s="867">
        <f>VLOOKUP($D$3&amp;"_"&amp;P$3,データシート2!$A:$SI,MATCH($G$2&amp;"_"&amp;$C48,データシート2!$A$1:$SI$1,0),0)</f>
        <v>1</v>
      </c>
      <c r="Q48" s="868">
        <f>VLOOKUP($D$3&amp;"_"&amp;Q$3,データシート2!$A:$SI,MATCH($G$2&amp;"_"&amp;$C48,データシート2!$A$1:$SI$1,0),0)</f>
        <v>3</v>
      </c>
      <c r="R48" s="1056">
        <f>VLOOKUP($D$3&amp;"_"&amp;R$3,データシート2!$A:$SI,MATCH($R$2&amp;"_"&amp;$C48,データシート2!$A$1:$SI$1,0),0)</f>
        <v>33.116999999999997</v>
      </c>
      <c r="S48" s="1057">
        <f>VLOOKUP($D$3&amp;"_"&amp;S$3,データシート2!$A:$SI,MATCH($R$2&amp;"_"&amp;$C48,データシート2!$A$1:$SI$1,0),0)</f>
        <v>31.734999999999999</v>
      </c>
      <c r="T48" s="1057">
        <f>VLOOKUP($D$3&amp;"_"&amp;T$3,データシート2!$A:$SI,MATCH($R$2&amp;"_"&amp;$C48,データシート2!$A$1:$SI$1,0),0)</f>
        <v>34.392000000000003</v>
      </c>
      <c r="U48" s="1057">
        <f>VLOOKUP($D$3&amp;"_"&amp;U$3,データシート2!$A:$SI,MATCH($R$2&amp;"_"&amp;$C48,データシート2!$A$1:$SI$1,0),0)</f>
        <v>44.109000000000002</v>
      </c>
      <c r="V48" s="1057">
        <f>VLOOKUP($D$3&amp;"_"&amp;V$3,データシート2!$A:$SI,MATCH($R$2&amp;"_"&amp;$C48,データシート2!$A$1:$SI$1,0),0)</f>
        <v>43.125</v>
      </c>
      <c r="W48" s="1057">
        <f>VLOOKUP($D$3&amp;"_"&amp;W$3,データシート2!$A:$SI,MATCH($R$2&amp;"_"&amp;$C48,データシート2!$A$1:$SI$1,0),0)</f>
        <v>32.54</v>
      </c>
      <c r="X48" s="1057">
        <f>VLOOKUP($D$3&amp;"_"&amp;X$3,データシート2!$A:$SI,MATCH($R$2&amp;"_"&amp;$C48,データシート2!$A$1:$SI$1,0),0)</f>
        <v>46.777000000000001</v>
      </c>
      <c r="Y48" s="1057">
        <f>VLOOKUP($D$3&amp;"_"&amp;Y$3,データシート2!$A:$SI,MATCH($R$2&amp;"_"&amp;$C48,データシート2!$A$1:$SI$1,0),0)</f>
        <v>25.920999999999999</v>
      </c>
      <c r="Z48" s="1057">
        <f>VLOOKUP($D$3&amp;"_"&amp;Z$3,データシート2!$A:$SI,MATCH($R$2&amp;"_"&amp;$C48,データシート2!$A$1:$SI$1,0),0)</f>
        <v>46.334000000000003</v>
      </c>
      <c r="AA48" s="1057">
        <f>VLOOKUP($D$3&amp;"_"&amp;AA$3,データシート2!$A:$SI,MATCH($R$2&amp;"_"&amp;$C48,データシート2!$A$1:$SI$1,0),0)</f>
        <v>11.273999999999999</v>
      </c>
      <c r="AB48" s="1058">
        <f>VLOOKUP($D$3&amp;"_"&amp;AB$3,データシート2!$A:$SI,MATCH($R$2&amp;"_"&amp;$C48,データシート2!$A$1:$SI$1,0),0)</f>
        <v>56.404000000000003</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2</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40.073999999999998</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1</v>
      </c>
      <c r="H51" s="866">
        <f>VLOOKUP($D$3&amp;"_"&amp;H$3,データシート2!$A:$SI,MATCH($G$2&amp;"_"&amp;$C51,データシート2!$A$1:$SI$1,0),0)</f>
        <v>1</v>
      </c>
      <c r="I51" s="866">
        <f>VLOOKUP($D$3&amp;"_"&amp;I$3,データシート2!$A:$SI,MATCH($G$2&amp;"_"&amp;$C51,データシート2!$A$1:$SI$1,0),0)</f>
        <v>1</v>
      </c>
      <c r="J51" s="866">
        <f>VLOOKUP($D$3&amp;"_"&amp;J$3,データシート2!$A:$SI,MATCH($G$2&amp;"_"&amp;$C51,データシート2!$A$1:$SI$1,0),0)</f>
        <v>1</v>
      </c>
      <c r="K51" s="867">
        <f>VLOOKUP($D$3&amp;"_"&amp;K$3,データシート2!$A:$SI,MATCH($G$2&amp;"_"&amp;$C51,データシート2!$A$1:$SI$1,0),0)</f>
        <v>1</v>
      </c>
      <c r="L51" s="867">
        <f>VLOOKUP($D$3&amp;"_"&amp;L$3,データシート2!$A:$SI,MATCH($G$2&amp;"_"&amp;$C51,データシート2!$A$1:$SI$1,0),0)</f>
        <v>1</v>
      </c>
      <c r="M51" s="867">
        <f>VLOOKUP($D$3&amp;"_"&amp;M$3,データシート2!$A:$SI,MATCH($G$2&amp;"_"&amp;$C51,データシート2!$A$1:$SI$1,0),0)</f>
        <v>1</v>
      </c>
      <c r="N51" s="867">
        <f>VLOOKUP($D$3&amp;"_"&amp;N$3,データシート2!$A:$SI,MATCH($G$2&amp;"_"&amp;$C51,データシート2!$A$1:$SI$1,0),0)</f>
        <v>1</v>
      </c>
      <c r="O51" s="867">
        <f>VLOOKUP($D$3&amp;"_"&amp;O$3,データシート2!$A:$SI,MATCH($G$2&amp;"_"&amp;$C51,データシート2!$A$1:$SI$1,0),0)</f>
        <v>1</v>
      </c>
      <c r="P51" s="867">
        <f>VLOOKUP($D$3&amp;"_"&amp;P$3,データシート2!$A:$SI,MATCH($G$2&amp;"_"&amp;$C51,データシート2!$A$1:$SI$1,0),0)</f>
        <v>1</v>
      </c>
      <c r="Q51" s="868">
        <f>VLOOKUP($D$3&amp;"_"&amp;Q$3,データシート2!$A:$SI,MATCH($G$2&amp;"_"&amp;$C51,データシート2!$A$1:$SI$1,0),0)</f>
        <v>1</v>
      </c>
      <c r="R51" s="1056">
        <f>VLOOKUP($D$3&amp;"_"&amp;R$3,データシート2!$A:$SI,MATCH($R$2&amp;"_"&amp;$C51,データシート2!$A$1:$SI$1,0),0)</f>
        <v>26.462</v>
      </c>
      <c r="S51" s="1057">
        <f>VLOOKUP($D$3&amp;"_"&amp;S$3,データシート2!$A:$SI,MATCH($R$2&amp;"_"&amp;$C51,データシート2!$A$1:$SI$1,0),0)</f>
        <v>29.181999999999999</v>
      </c>
      <c r="T51" s="1057">
        <f>VLOOKUP($D$3&amp;"_"&amp;T$3,データシート2!$A:$SI,MATCH($R$2&amp;"_"&amp;$C51,データシート2!$A$1:$SI$1,0),0)</f>
        <v>33.729999999999997</v>
      </c>
      <c r="U51" s="1057">
        <f>VLOOKUP($D$3&amp;"_"&amp;U$3,データシート2!$A:$SI,MATCH($R$2&amp;"_"&amp;$C51,データシート2!$A$1:$SI$1,0),0)</f>
        <v>35.826000000000001</v>
      </c>
      <c r="V51" s="1057">
        <f>VLOOKUP($D$3&amp;"_"&amp;V$3,データシート2!$A:$SI,MATCH($R$2&amp;"_"&amp;$C51,データシート2!$A$1:$SI$1,0),0)</f>
        <v>34.555999999999997</v>
      </c>
      <c r="W51" s="1057">
        <f>VLOOKUP($D$3&amp;"_"&amp;W$3,データシート2!$A:$SI,MATCH($R$2&amp;"_"&amp;$C51,データシート2!$A$1:$SI$1,0),0)</f>
        <v>30.89</v>
      </c>
      <c r="X51" s="1057">
        <f>VLOOKUP($D$3&amp;"_"&amp;X$3,データシート2!$A:$SI,MATCH($R$2&amp;"_"&amp;$C51,データシート2!$A$1:$SI$1,0),0)</f>
        <v>32.942</v>
      </c>
      <c r="Y51" s="1057">
        <f>VLOOKUP($D$3&amp;"_"&amp;Y$3,データシート2!$A:$SI,MATCH($R$2&amp;"_"&amp;$C51,データシート2!$A$1:$SI$1,0),0)</f>
        <v>31.323</v>
      </c>
      <c r="Z51" s="1057">
        <f>VLOOKUP($D$3&amp;"_"&amp;Z$3,データシート2!$A:$SI,MATCH($R$2&amp;"_"&amp;$C51,データシート2!$A$1:$SI$1,0),0)</f>
        <v>29.443000000000001</v>
      </c>
      <c r="AA51" s="1057">
        <f>VLOOKUP($D$3&amp;"_"&amp;AA$3,データシート2!$A:$SI,MATCH($R$2&amp;"_"&amp;$C51,データシート2!$A$1:$SI$1,0),0)</f>
        <v>27.431000000000001</v>
      </c>
      <c r="AB51" s="1058">
        <f>VLOOKUP($D$3&amp;"_"&amp;AB$3,データシート2!$A:$SI,MATCH($R$2&amp;"_"&amp;$C51,データシート2!$A$1:$SI$1,0),0)</f>
        <v>23.105</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1</v>
      </c>
      <c r="H52" s="849">
        <f>VLOOKUP($D$3&amp;"_"&amp;H$3,データシート2!$A:$SI,MATCH($G$2&amp;"_"&amp;$C52,データシート2!$A$1:$SI$1,0),0)</f>
        <v>1</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4.9640000000000004</v>
      </c>
      <c r="S52" s="1050">
        <f>VLOOKUP($D$3&amp;"_"&amp;S$3,データシート2!$A:$SI,MATCH($R$2&amp;"_"&amp;$C52,データシート2!$A$1:$SI$1,0),0)</f>
        <v>3.83</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2024-03-14T13:32:07Z</dcterms:created>
  <dcterms:modified xsi:type="dcterms:W3CDTF">2024-03-14T13:32:07Z</dcterms:modified>
  <cp:category/>
  <cp:contentStatus/>
</cp:coreProperties>
</file>